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C:\Users\simona.armento.MIT\Desktop\"/>
    </mc:Choice>
  </mc:AlternateContent>
  <xr:revisionPtr revIDLastSave="0" documentId="13_ncr:1_{D1CDC1B6-4BEA-4556-8E8A-97034BCB819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Urbano.Piano inv. forn" sheetId="6" r:id="rId1"/>
    <sheet name="urbano_PIANO_INV-INFR" sheetId="5" r:id="rId2"/>
    <sheet name="q.e. gen" sheetId="9" r:id="rId3"/>
    <sheet name="URB_REND_FORN_ELET" sheetId="10" r:id="rId4"/>
    <sheet name="urb_rend_forn_idr" sheetId="17" r:id="rId5"/>
    <sheet name="urbano rend_infr_elet" sheetId="13" r:id="rId6"/>
    <sheet name="urbano rend_infr_idrogeno" sheetId="15" r:id="rId7"/>
    <sheet name="dati cup e milestone" sheetId="16" state="hidden" r:id="rId8"/>
    <sheet name="cup e responsabili" sheetId="18" state="hidden" r:id="rId9"/>
  </sheets>
  <externalReferences>
    <externalReference r:id="rId10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9" l="1"/>
  <c r="H22" i="9"/>
  <c r="P12" i="10"/>
  <c r="P12" i="17"/>
  <c r="N15" i="17"/>
  <c r="E15" i="17"/>
  <c r="P376" i="17"/>
  <c r="K376" i="17"/>
  <c r="G376" i="17"/>
  <c r="F376" i="17"/>
  <c r="A366" i="17"/>
  <c r="Q362" i="17"/>
  <c r="M362" i="17"/>
  <c r="E362" i="17"/>
  <c r="M360" i="17"/>
  <c r="G360" i="17"/>
  <c r="P357" i="17"/>
  <c r="K357" i="17"/>
  <c r="G357" i="17"/>
  <c r="F357" i="17"/>
  <c r="A347" i="17"/>
  <c r="Q343" i="17"/>
  <c r="M343" i="17"/>
  <c r="E343" i="17"/>
  <c r="M341" i="17"/>
  <c r="G341" i="17"/>
  <c r="P338" i="17"/>
  <c r="K338" i="17"/>
  <c r="G338" i="17"/>
  <c r="F338" i="17"/>
  <c r="A328" i="17"/>
  <c r="M324" i="17"/>
  <c r="E324" i="17"/>
  <c r="Q324" i="17" s="1"/>
  <c r="M322" i="17"/>
  <c r="G322" i="17"/>
  <c r="P319" i="17"/>
  <c r="K319" i="17"/>
  <c r="G319" i="17"/>
  <c r="F319" i="17"/>
  <c r="A309" i="17"/>
  <c r="Q305" i="17"/>
  <c r="M305" i="17"/>
  <c r="E305" i="17"/>
  <c r="M303" i="17"/>
  <c r="G303" i="17"/>
  <c r="P300" i="17"/>
  <c r="K300" i="17"/>
  <c r="G300" i="17"/>
  <c r="F300" i="17"/>
  <c r="A290" i="17"/>
  <c r="M286" i="17"/>
  <c r="E286" i="17"/>
  <c r="Q286" i="17" s="1"/>
  <c r="M284" i="17"/>
  <c r="G284" i="17"/>
  <c r="P281" i="17"/>
  <c r="K281" i="17"/>
  <c r="G281" i="17"/>
  <c r="F281" i="17"/>
  <c r="A271" i="17"/>
  <c r="M267" i="17"/>
  <c r="E267" i="17"/>
  <c r="Q267" i="17" s="1"/>
  <c r="M265" i="17"/>
  <c r="G265" i="17"/>
  <c r="P262" i="17"/>
  <c r="K262" i="17"/>
  <c r="G262" i="17"/>
  <c r="F262" i="17"/>
  <c r="A252" i="17"/>
  <c r="M248" i="17"/>
  <c r="Q248" i="17" s="1"/>
  <c r="E248" i="17"/>
  <c r="M246" i="17"/>
  <c r="G246" i="17"/>
  <c r="P243" i="17"/>
  <c r="K243" i="17"/>
  <c r="G243" i="17"/>
  <c r="F243" i="17"/>
  <c r="A233" i="17"/>
  <c r="Q229" i="17"/>
  <c r="M229" i="17"/>
  <c r="E229" i="17"/>
  <c r="M227" i="17"/>
  <c r="G227" i="17"/>
  <c r="P224" i="17"/>
  <c r="K224" i="17"/>
  <c r="G224" i="17"/>
  <c r="F224" i="17"/>
  <c r="A214" i="17"/>
  <c r="Q210" i="17"/>
  <c r="M210" i="17"/>
  <c r="E210" i="17"/>
  <c r="M208" i="17"/>
  <c r="G208" i="17"/>
  <c r="P205" i="17"/>
  <c r="K205" i="17"/>
  <c r="G205" i="17"/>
  <c r="F205" i="17"/>
  <c r="A195" i="17"/>
  <c r="Q191" i="17"/>
  <c r="M191" i="17"/>
  <c r="E191" i="17"/>
  <c r="M189" i="17"/>
  <c r="G189" i="17"/>
  <c r="P186" i="17"/>
  <c r="K186" i="17"/>
  <c r="G186" i="17"/>
  <c r="F186" i="17"/>
  <c r="A176" i="17"/>
  <c r="Q172" i="17"/>
  <c r="M172" i="17"/>
  <c r="E172" i="17"/>
  <c r="M170" i="17"/>
  <c r="G170" i="17"/>
  <c r="P167" i="17"/>
  <c r="K167" i="17"/>
  <c r="G167" i="17"/>
  <c r="F167" i="17"/>
  <c r="A157" i="17"/>
  <c r="M153" i="17"/>
  <c r="Q153" i="17" s="1"/>
  <c r="E153" i="17"/>
  <c r="M151" i="17"/>
  <c r="G151" i="17"/>
  <c r="P148" i="17"/>
  <c r="K148" i="17"/>
  <c r="G148" i="17"/>
  <c r="F148" i="17"/>
  <c r="A138" i="17"/>
  <c r="M134" i="17"/>
  <c r="Q134" i="17" s="1"/>
  <c r="E134" i="17"/>
  <c r="M132" i="17"/>
  <c r="G132" i="17"/>
  <c r="P129" i="17"/>
  <c r="K129" i="17"/>
  <c r="G129" i="17"/>
  <c r="F129" i="17"/>
  <c r="A119" i="17"/>
  <c r="Q115" i="17"/>
  <c r="M115" i="17"/>
  <c r="E115" i="17"/>
  <c r="M113" i="17"/>
  <c r="G113" i="17"/>
  <c r="P110" i="17"/>
  <c r="K110" i="17"/>
  <c r="G110" i="17"/>
  <c r="F110" i="17"/>
  <c r="A100" i="17"/>
  <c r="M96" i="17"/>
  <c r="E96" i="17"/>
  <c r="Q96" i="17" s="1"/>
  <c r="M94" i="17"/>
  <c r="G94" i="17"/>
  <c r="P91" i="17"/>
  <c r="K91" i="17"/>
  <c r="G91" i="17"/>
  <c r="F91" i="17"/>
  <c r="A81" i="17"/>
  <c r="M77" i="17"/>
  <c r="Q77" i="17" s="1"/>
  <c r="E77" i="17"/>
  <c r="M75" i="17"/>
  <c r="G75" i="17"/>
  <c r="P71" i="17"/>
  <c r="K71" i="17"/>
  <c r="G71" i="17"/>
  <c r="F71" i="17"/>
  <c r="A61" i="17"/>
  <c r="Q57" i="17"/>
  <c r="M57" i="17"/>
  <c r="E57" i="17"/>
  <c r="M55" i="17"/>
  <c r="G55" i="17"/>
  <c r="P53" i="17"/>
  <c r="K53" i="17"/>
  <c r="G53" i="17"/>
  <c r="F53" i="17"/>
  <c r="A43" i="17"/>
  <c r="M39" i="17"/>
  <c r="Q39" i="17" s="1"/>
  <c r="E39" i="17"/>
  <c r="M37" i="17"/>
  <c r="G37" i="17"/>
  <c r="K34" i="17"/>
  <c r="P757" i="10"/>
  <c r="K757" i="10"/>
  <c r="G757" i="10"/>
  <c r="F757" i="10"/>
  <c r="A747" i="10"/>
  <c r="Q743" i="10"/>
  <c r="M743" i="10"/>
  <c r="E743" i="10"/>
  <c r="M741" i="10"/>
  <c r="G741" i="10"/>
  <c r="A728" i="10"/>
  <c r="A709" i="10"/>
  <c r="A690" i="10"/>
  <c r="A652" i="10"/>
  <c r="A633" i="10"/>
  <c r="A614" i="10"/>
  <c r="A595" i="10"/>
  <c r="A576" i="10"/>
  <c r="A557" i="10"/>
  <c r="A538" i="10"/>
  <c r="A519" i="10"/>
  <c r="A500" i="10"/>
  <c r="A481" i="10"/>
  <c r="A462" i="10"/>
  <c r="A443" i="10"/>
  <c r="A424" i="10"/>
  <c r="A405" i="10"/>
  <c r="A386" i="10"/>
  <c r="A367" i="10"/>
  <c r="A348" i="10"/>
  <c r="A329" i="10"/>
  <c r="A310" i="10"/>
  <c r="A291" i="10"/>
  <c r="A272" i="10"/>
  <c r="A253" i="10"/>
  <c r="A234" i="10"/>
  <c r="A215" i="10"/>
  <c r="A196" i="10"/>
  <c r="A177" i="10"/>
  <c r="A158" i="10"/>
  <c r="A139" i="10"/>
  <c r="A120" i="10"/>
  <c r="A101" i="10"/>
  <c r="A671" i="10"/>
  <c r="E15" i="10"/>
  <c r="P738" i="10"/>
  <c r="K738" i="10"/>
  <c r="G738" i="10"/>
  <c r="F738" i="10"/>
  <c r="M724" i="10"/>
  <c r="Q724" i="10" s="1"/>
  <c r="E724" i="10"/>
  <c r="M722" i="10"/>
  <c r="G722" i="10"/>
  <c r="P719" i="10"/>
  <c r="K719" i="10"/>
  <c r="G719" i="10"/>
  <c r="F719" i="10"/>
  <c r="M705" i="10"/>
  <c r="Q705" i="10" s="1"/>
  <c r="E705" i="10"/>
  <c r="M703" i="10"/>
  <c r="G703" i="10"/>
  <c r="P700" i="10"/>
  <c r="K700" i="10"/>
  <c r="G700" i="10"/>
  <c r="F700" i="10"/>
  <c r="M686" i="10"/>
  <c r="Q686" i="10" s="1"/>
  <c r="E686" i="10"/>
  <c r="M684" i="10"/>
  <c r="G684" i="10"/>
  <c r="P681" i="10"/>
  <c r="K681" i="10"/>
  <c r="G681" i="10"/>
  <c r="F681" i="10"/>
  <c r="M667" i="10"/>
  <c r="Q667" i="10" s="1"/>
  <c r="E667" i="10"/>
  <c r="M665" i="10"/>
  <c r="G665" i="10"/>
  <c r="P662" i="10"/>
  <c r="K662" i="10"/>
  <c r="G662" i="10"/>
  <c r="F662" i="10"/>
  <c r="M648" i="10"/>
  <c r="Q648" i="10" s="1"/>
  <c r="E648" i="10"/>
  <c r="M646" i="10"/>
  <c r="G646" i="10"/>
  <c r="P643" i="10"/>
  <c r="K643" i="10"/>
  <c r="G643" i="10"/>
  <c r="F643" i="10"/>
  <c r="Q629" i="10"/>
  <c r="M629" i="10"/>
  <c r="E629" i="10"/>
  <c r="M627" i="10"/>
  <c r="G627" i="10"/>
  <c r="P624" i="10"/>
  <c r="K624" i="10"/>
  <c r="G624" i="10"/>
  <c r="F624" i="10"/>
  <c r="M610" i="10"/>
  <c r="E610" i="10"/>
  <c r="Q610" i="10" s="1"/>
  <c r="M608" i="10"/>
  <c r="G608" i="10"/>
  <c r="P605" i="10"/>
  <c r="K605" i="10"/>
  <c r="G605" i="10"/>
  <c r="F605" i="10"/>
  <c r="M591" i="10"/>
  <c r="Q591" i="10" s="1"/>
  <c r="E591" i="10"/>
  <c r="M589" i="10"/>
  <c r="G589" i="10"/>
  <c r="P586" i="10"/>
  <c r="K586" i="10"/>
  <c r="G586" i="10"/>
  <c r="F586" i="10"/>
  <c r="M572" i="10"/>
  <c r="Q572" i="10" s="1"/>
  <c r="E572" i="10"/>
  <c r="M570" i="10"/>
  <c r="G570" i="10"/>
  <c r="P567" i="10"/>
  <c r="K567" i="10"/>
  <c r="G567" i="10"/>
  <c r="F567" i="10"/>
  <c r="M553" i="10"/>
  <c r="Q553" i="10" s="1"/>
  <c r="E553" i="10"/>
  <c r="M551" i="10"/>
  <c r="G551" i="10"/>
  <c r="P548" i="10"/>
  <c r="K548" i="10"/>
  <c r="G548" i="10"/>
  <c r="F548" i="10"/>
  <c r="M534" i="10"/>
  <c r="Q534" i="10" s="1"/>
  <c r="E534" i="10"/>
  <c r="M532" i="10"/>
  <c r="G532" i="10"/>
  <c r="P529" i="10"/>
  <c r="K529" i="10"/>
  <c r="G529" i="10"/>
  <c r="F529" i="10"/>
  <c r="M515" i="10"/>
  <c r="Q515" i="10" s="1"/>
  <c r="E515" i="10"/>
  <c r="M513" i="10"/>
  <c r="G513" i="10"/>
  <c r="P510" i="10"/>
  <c r="K510" i="10"/>
  <c r="G510" i="10"/>
  <c r="F510" i="10"/>
  <c r="M496" i="10"/>
  <c r="Q496" i="10" s="1"/>
  <c r="E496" i="10"/>
  <c r="M494" i="10"/>
  <c r="G494" i="10"/>
  <c r="P491" i="10"/>
  <c r="K491" i="10"/>
  <c r="G491" i="10"/>
  <c r="F491" i="10"/>
  <c r="Q477" i="10"/>
  <c r="M477" i="10"/>
  <c r="E477" i="10"/>
  <c r="M475" i="10"/>
  <c r="G475" i="10"/>
  <c r="P472" i="10"/>
  <c r="K472" i="10"/>
  <c r="G472" i="10"/>
  <c r="F472" i="10"/>
  <c r="M458" i="10"/>
  <c r="Q458" i="10" s="1"/>
  <c r="E458" i="10"/>
  <c r="M456" i="10"/>
  <c r="G456" i="10"/>
  <c r="P453" i="10"/>
  <c r="K453" i="10"/>
  <c r="G453" i="10"/>
  <c r="F453" i="10"/>
  <c r="M439" i="10"/>
  <c r="Q439" i="10" s="1"/>
  <c r="E439" i="10"/>
  <c r="M437" i="10"/>
  <c r="G437" i="10"/>
  <c r="P434" i="10"/>
  <c r="K434" i="10"/>
  <c r="G434" i="10"/>
  <c r="F434" i="10"/>
  <c r="M420" i="10"/>
  <c r="E420" i="10"/>
  <c r="Q420" i="10" s="1"/>
  <c r="M418" i="10"/>
  <c r="G418" i="10"/>
  <c r="P415" i="10"/>
  <c r="K415" i="10"/>
  <c r="G415" i="10"/>
  <c r="F415" i="10"/>
  <c r="M401" i="10"/>
  <c r="Q401" i="10" s="1"/>
  <c r="E401" i="10"/>
  <c r="M399" i="10"/>
  <c r="G399" i="10"/>
  <c r="P396" i="10"/>
  <c r="K396" i="10"/>
  <c r="G396" i="10"/>
  <c r="F396" i="10"/>
  <c r="M382" i="10"/>
  <c r="Q382" i="10" s="1"/>
  <c r="E382" i="10"/>
  <c r="M380" i="10"/>
  <c r="G380" i="10"/>
  <c r="P377" i="10"/>
  <c r="K377" i="10"/>
  <c r="G377" i="10"/>
  <c r="F377" i="10"/>
  <c r="M363" i="10"/>
  <c r="Q363" i="10" s="1"/>
  <c r="E363" i="10"/>
  <c r="M361" i="10"/>
  <c r="G361" i="10"/>
  <c r="P358" i="10"/>
  <c r="K358" i="10"/>
  <c r="G358" i="10"/>
  <c r="F358" i="10"/>
  <c r="M344" i="10"/>
  <c r="Q344" i="10" s="1"/>
  <c r="E344" i="10"/>
  <c r="M342" i="10"/>
  <c r="G342" i="10"/>
  <c r="P339" i="10"/>
  <c r="K339" i="10"/>
  <c r="G339" i="10"/>
  <c r="F339" i="10"/>
  <c r="M325" i="10"/>
  <c r="Q325" i="10" s="1"/>
  <c r="E325" i="10"/>
  <c r="M323" i="10"/>
  <c r="G323" i="10"/>
  <c r="P320" i="10"/>
  <c r="K320" i="10"/>
  <c r="G320" i="10"/>
  <c r="F320" i="10"/>
  <c r="M306" i="10"/>
  <c r="Q306" i="10" s="1"/>
  <c r="E306" i="10"/>
  <c r="M304" i="10"/>
  <c r="G304" i="10"/>
  <c r="P301" i="10"/>
  <c r="K301" i="10"/>
  <c r="G301" i="10"/>
  <c r="F301" i="10"/>
  <c r="M287" i="10"/>
  <c r="Q287" i="10" s="1"/>
  <c r="E287" i="10"/>
  <c r="M285" i="10"/>
  <c r="G285" i="10"/>
  <c r="P282" i="10"/>
  <c r="K282" i="10"/>
  <c r="G282" i="10"/>
  <c r="F282" i="10"/>
  <c r="M268" i="10"/>
  <c r="Q268" i="10" s="1"/>
  <c r="E268" i="10"/>
  <c r="M266" i="10"/>
  <c r="G266" i="10"/>
  <c r="P263" i="10"/>
  <c r="K263" i="10"/>
  <c r="G263" i="10"/>
  <c r="F263" i="10"/>
  <c r="M249" i="10"/>
  <c r="Q249" i="10" s="1"/>
  <c r="E249" i="10"/>
  <c r="M247" i="10"/>
  <c r="G247" i="10"/>
  <c r="P244" i="10"/>
  <c r="K244" i="10"/>
  <c r="G244" i="10"/>
  <c r="F244" i="10"/>
  <c r="M230" i="10"/>
  <c r="Q230" i="10" s="1"/>
  <c r="E230" i="10"/>
  <c r="M228" i="10"/>
  <c r="G228" i="10"/>
  <c r="P225" i="10"/>
  <c r="K225" i="10"/>
  <c r="G225" i="10"/>
  <c r="F225" i="10"/>
  <c r="M211" i="10"/>
  <c r="Q211" i="10" s="1"/>
  <c r="E211" i="10"/>
  <c r="M209" i="10"/>
  <c r="G209" i="10"/>
  <c r="P206" i="10"/>
  <c r="K206" i="10"/>
  <c r="G206" i="10"/>
  <c r="F206" i="10"/>
  <c r="M192" i="10"/>
  <c r="Q192" i="10" s="1"/>
  <c r="E192" i="10"/>
  <c r="M190" i="10"/>
  <c r="G190" i="10"/>
  <c r="P187" i="10"/>
  <c r="K187" i="10"/>
  <c r="G187" i="10"/>
  <c r="F187" i="10"/>
  <c r="M173" i="10"/>
  <c r="Q173" i="10" s="1"/>
  <c r="E173" i="10"/>
  <c r="M171" i="10"/>
  <c r="G171" i="10"/>
  <c r="P168" i="10"/>
  <c r="K168" i="10"/>
  <c r="G168" i="10"/>
  <c r="F168" i="10"/>
  <c r="M154" i="10"/>
  <c r="Q154" i="10" s="1"/>
  <c r="E154" i="10"/>
  <c r="M152" i="10"/>
  <c r="G152" i="10"/>
  <c r="P149" i="10"/>
  <c r="K149" i="10"/>
  <c r="G149" i="10"/>
  <c r="F149" i="10"/>
  <c r="M135" i="10"/>
  <c r="Q135" i="10" s="1"/>
  <c r="E135" i="10"/>
  <c r="M133" i="10"/>
  <c r="G133" i="10"/>
  <c r="P130" i="10"/>
  <c r="K130" i="10"/>
  <c r="G130" i="10"/>
  <c r="F130" i="10"/>
  <c r="M116" i="10"/>
  <c r="Q116" i="10" s="1"/>
  <c r="E116" i="10"/>
  <c r="M114" i="10"/>
  <c r="G114" i="10"/>
  <c r="P111" i="10"/>
  <c r="K111" i="10"/>
  <c r="G111" i="10"/>
  <c r="F111" i="10"/>
  <c r="M97" i="10"/>
  <c r="Q97" i="10" s="1"/>
  <c r="E97" i="10"/>
  <c r="M95" i="10"/>
  <c r="G95" i="10"/>
  <c r="P92" i="10"/>
  <c r="K92" i="10"/>
  <c r="G92" i="10"/>
  <c r="F92" i="10"/>
  <c r="A82" i="10"/>
  <c r="M78" i="10"/>
  <c r="Q78" i="10" s="1"/>
  <c r="E78" i="10"/>
  <c r="M76" i="10"/>
  <c r="G76" i="10"/>
  <c r="P73" i="10"/>
  <c r="K73" i="10"/>
  <c r="G73" i="10"/>
  <c r="F73" i="10"/>
  <c r="A63" i="10"/>
  <c r="M59" i="10"/>
  <c r="Q59" i="10" s="1"/>
  <c r="E59" i="10"/>
  <c r="M57" i="10"/>
  <c r="G57" i="10"/>
  <c r="P54" i="10"/>
  <c r="K54" i="10"/>
  <c r="G54" i="10"/>
  <c r="F54" i="10"/>
  <c r="A44" i="10"/>
  <c r="P35" i="10"/>
  <c r="K35" i="10"/>
  <c r="G35" i="10"/>
  <c r="F35" i="10"/>
  <c r="O15" i="10" l="1"/>
  <c r="B42" i="15" l="1"/>
  <c r="M42" i="15"/>
  <c r="B43" i="15"/>
  <c r="M43" i="15"/>
  <c r="B44" i="15"/>
  <c r="M44" i="15"/>
  <c r="B45" i="15"/>
  <c r="M45" i="15"/>
  <c r="B46" i="15"/>
  <c r="M46" i="15"/>
  <c r="B47" i="15"/>
  <c r="M47" i="15"/>
  <c r="B48" i="15"/>
  <c r="M48" i="15"/>
  <c r="B49" i="15"/>
  <c r="M49" i="15"/>
  <c r="B50" i="15"/>
  <c r="M50" i="15"/>
  <c r="B51" i="15"/>
  <c r="M51" i="15"/>
  <c r="B52" i="15"/>
  <c r="M52" i="15"/>
  <c r="B53" i="15"/>
  <c r="M53" i="15"/>
  <c r="H20" i="15"/>
  <c r="I20" i="15" s="1"/>
  <c r="O20" i="15"/>
  <c r="P20" i="15" s="1"/>
  <c r="Q20" i="15" s="1"/>
  <c r="H21" i="15"/>
  <c r="O21" i="15"/>
  <c r="P21" i="15" s="1"/>
  <c r="Q21" i="15" s="1"/>
  <c r="H22" i="15"/>
  <c r="I22" i="15" s="1"/>
  <c r="O22" i="15"/>
  <c r="P22" i="15" s="1"/>
  <c r="Q22" i="15" s="1"/>
  <c r="H23" i="15"/>
  <c r="I23" i="15" s="1"/>
  <c r="O23" i="15"/>
  <c r="P23" i="15" s="1"/>
  <c r="H24" i="15"/>
  <c r="I24" i="15" s="1"/>
  <c r="J24" i="15" s="1"/>
  <c r="O24" i="15"/>
  <c r="P24" i="15" s="1"/>
  <c r="Q24" i="15" s="1"/>
  <c r="H25" i="15"/>
  <c r="O25" i="15"/>
  <c r="P25" i="15" s="1"/>
  <c r="Q25" i="15" s="1"/>
  <c r="H26" i="15"/>
  <c r="I26" i="15" s="1"/>
  <c r="O26" i="15"/>
  <c r="P26" i="15" s="1"/>
  <c r="Q26" i="15" s="1"/>
  <c r="H27" i="15"/>
  <c r="I27" i="15" s="1"/>
  <c r="O27" i="15"/>
  <c r="P27" i="15" s="1"/>
  <c r="H28" i="15"/>
  <c r="I28" i="15" s="1"/>
  <c r="J28" i="15" s="1"/>
  <c r="O28" i="15"/>
  <c r="P28" i="15" s="1"/>
  <c r="Q28" i="15" s="1"/>
  <c r="H20" i="13"/>
  <c r="J20" i="13" s="1"/>
  <c r="I20" i="13"/>
  <c r="O20" i="13"/>
  <c r="P20" i="13" s="1"/>
  <c r="H21" i="13"/>
  <c r="O21" i="13"/>
  <c r="P21" i="13" s="1"/>
  <c r="Q21" i="13" s="1"/>
  <c r="H22" i="13"/>
  <c r="I22" i="13" s="1"/>
  <c r="J22" i="13" s="1"/>
  <c r="O22" i="13"/>
  <c r="P22" i="13"/>
  <c r="Q22" i="13"/>
  <c r="H23" i="13"/>
  <c r="J23" i="13" s="1"/>
  <c r="I23" i="13"/>
  <c r="O23" i="13"/>
  <c r="P23" i="13"/>
  <c r="Q23" i="13" s="1"/>
  <c r="H24" i="13"/>
  <c r="J24" i="13" s="1"/>
  <c r="I24" i="13"/>
  <c r="O24" i="13"/>
  <c r="P24" i="13" s="1"/>
  <c r="H25" i="13"/>
  <c r="O25" i="13"/>
  <c r="P25" i="13" s="1"/>
  <c r="Q25" i="13" s="1"/>
  <c r="H26" i="13"/>
  <c r="I26" i="13" s="1"/>
  <c r="J26" i="13" s="1"/>
  <c r="O26" i="13"/>
  <c r="P26" i="13"/>
  <c r="Q26" i="13"/>
  <c r="H27" i="13"/>
  <c r="J27" i="13" s="1"/>
  <c r="I27" i="13"/>
  <c r="O27" i="13"/>
  <c r="Q27" i="13" s="1"/>
  <c r="P27" i="13"/>
  <c r="H28" i="13"/>
  <c r="J28" i="13" s="1"/>
  <c r="I28" i="13"/>
  <c r="O28" i="13"/>
  <c r="P28" i="13" s="1"/>
  <c r="H29" i="13"/>
  <c r="O29" i="13"/>
  <c r="P29" i="13" s="1"/>
  <c r="Q29" i="13" s="1"/>
  <c r="H30" i="13"/>
  <c r="I30" i="13" s="1"/>
  <c r="J30" i="13" s="1"/>
  <c r="O30" i="13"/>
  <c r="P30" i="13"/>
  <c r="Q30" i="13"/>
  <c r="H31" i="13"/>
  <c r="J31" i="13" s="1"/>
  <c r="I31" i="13"/>
  <c r="O31" i="13"/>
  <c r="Q31" i="13" s="1"/>
  <c r="P31" i="13"/>
  <c r="F56" i="5"/>
  <c r="F77" i="5"/>
  <c r="G77" i="5"/>
  <c r="F91" i="5"/>
  <c r="H83" i="5"/>
  <c r="H84" i="5"/>
  <c r="H85" i="5"/>
  <c r="H86" i="5"/>
  <c r="H87" i="5"/>
  <c r="H69" i="5"/>
  <c r="H70" i="5"/>
  <c r="H71" i="5"/>
  <c r="H72" i="5"/>
  <c r="H73" i="5"/>
  <c r="H74" i="5"/>
  <c r="H75" i="5"/>
  <c r="H76" i="5"/>
  <c r="J22" i="15" l="1"/>
  <c r="J26" i="15"/>
  <c r="Q23" i="15"/>
  <c r="Q27" i="15"/>
  <c r="I25" i="15"/>
  <c r="J25" i="15" s="1"/>
  <c r="I21" i="15"/>
  <c r="J21" i="15" s="1"/>
  <c r="J27" i="15"/>
  <c r="J23" i="15"/>
  <c r="J20" i="15"/>
  <c r="J25" i="13"/>
  <c r="J29" i="13"/>
  <c r="I29" i="13"/>
  <c r="I25" i="13"/>
  <c r="I21" i="13"/>
  <c r="J21" i="13" s="1"/>
  <c r="Q28" i="13"/>
  <c r="Q24" i="13"/>
  <c r="Q20" i="13"/>
  <c r="B44" i="13" l="1"/>
  <c r="B43" i="13"/>
  <c r="H29" i="5" l="1"/>
  <c r="H30" i="5"/>
  <c r="H31" i="5"/>
  <c r="H32" i="5"/>
  <c r="H33" i="5"/>
  <c r="H34" i="5"/>
  <c r="H35" i="5"/>
  <c r="H36" i="5"/>
  <c r="G37" i="5"/>
  <c r="F37" i="5"/>
  <c r="H44" i="5" l="1"/>
  <c r="H45" i="5"/>
  <c r="H46" i="5"/>
  <c r="H47" i="5"/>
  <c r="H48" i="5"/>
  <c r="H49" i="5"/>
  <c r="B48" i="13"/>
  <c r="M48" i="13"/>
  <c r="B49" i="13"/>
  <c r="M49" i="13"/>
  <c r="B50" i="13"/>
  <c r="M50" i="13"/>
  <c r="B51" i="13"/>
  <c r="M51" i="13"/>
  <c r="B52" i="13"/>
  <c r="M52" i="13"/>
  <c r="B53" i="13"/>
  <c r="M53" i="13"/>
  <c r="B54" i="13"/>
  <c r="M54" i="13"/>
  <c r="B55" i="13"/>
  <c r="M55" i="13"/>
  <c r="B56" i="13"/>
  <c r="M56" i="13"/>
  <c r="B57" i="13"/>
  <c r="M57" i="13"/>
  <c r="B58" i="13"/>
  <c r="M58" i="13"/>
  <c r="B59" i="13"/>
  <c r="M59" i="13"/>
  <c r="B60" i="13"/>
  <c r="M60" i="13"/>
  <c r="B61" i="13"/>
  <c r="M61" i="13"/>
  <c r="B62" i="13"/>
  <c r="M62" i="13"/>
  <c r="B63" i="13"/>
  <c r="M63" i="13"/>
  <c r="B64" i="13"/>
  <c r="M64" i="13"/>
  <c r="B65" i="13"/>
  <c r="M65" i="13"/>
  <c r="B66" i="13"/>
  <c r="M66" i="13"/>
  <c r="B67" i="13"/>
  <c r="M67" i="13"/>
  <c r="B68" i="13"/>
  <c r="M68" i="13"/>
  <c r="B69" i="13"/>
  <c r="M69" i="13"/>
  <c r="B70" i="13"/>
  <c r="M70" i="13"/>
  <c r="H41" i="5"/>
  <c r="H42" i="5"/>
  <c r="H43" i="5"/>
  <c r="M20" i="17"/>
  <c r="E20" i="17"/>
  <c r="G38" i="10"/>
  <c r="M38" i="10"/>
  <c r="M40" i="10"/>
  <c r="M21" i="10"/>
  <c r="O15" i="9"/>
  <c r="C45" i="18"/>
  <c r="G45" i="18"/>
  <c r="G48" i="18"/>
  <c r="C48" i="18"/>
  <c r="E61" i="16"/>
  <c r="M16" i="6" l="1"/>
  <c r="D9" i="15"/>
  <c r="G34" i="15" l="1"/>
  <c r="G35" i="13"/>
  <c r="N35" i="13"/>
  <c r="M35" i="13"/>
  <c r="L35" i="13"/>
  <c r="K35" i="13"/>
  <c r="F35" i="13"/>
  <c r="E35" i="13"/>
  <c r="D35" i="13"/>
  <c r="D9" i="13"/>
  <c r="K60" i="5"/>
  <c r="K20" i="5"/>
  <c r="F18" i="5"/>
  <c r="G18" i="5" s="1"/>
  <c r="F17" i="5"/>
  <c r="G17" i="5" s="1"/>
  <c r="F16" i="5"/>
  <c r="G16" i="5" s="1"/>
  <c r="F15" i="5"/>
  <c r="G15" i="5" s="1"/>
  <c r="N14" i="6"/>
  <c r="P14" i="6" s="1"/>
  <c r="N13" i="6"/>
  <c r="P13" i="6" s="1"/>
  <c r="N12" i="6"/>
  <c r="P12" i="6" s="1"/>
  <c r="H18" i="9"/>
  <c r="J18" i="9" s="1"/>
  <c r="M18" i="9" s="1"/>
  <c r="H17" i="9"/>
  <c r="J17" i="9" s="1"/>
  <c r="M17" i="9" s="1"/>
  <c r="H16" i="9"/>
  <c r="J16" i="9" s="1"/>
  <c r="M16" i="9" s="1"/>
  <c r="G34" i="17"/>
  <c r="F34" i="17"/>
  <c r="M18" i="10"/>
  <c r="G23" i="9" l="1"/>
  <c r="H15" i="5"/>
  <c r="H15" i="9" l="1"/>
  <c r="D22" i="9"/>
  <c r="I22" i="9" s="1"/>
  <c r="J22" i="9" s="1"/>
  <c r="C22" i="9"/>
  <c r="G22" i="9" l="1"/>
  <c r="J15" i="9" l="1"/>
  <c r="D15" i="9"/>
  <c r="N15" i="9" l="1"/>
  <c r="M15" i="9"/>
  <c r="I25" i="9" s="1"/>
  <c r="H16" i="6"/>
  <c r="R68" i="6"/>
  <c r="R69" i="6"/>
  <c r="R70" i="6"/>
  <c r="R71" i="6"/>
  <c r="R72" i="6"/>
  <c r="R73" i="6"/>
  <c r="R74" i="6"/>
  <c r="R75" i="6"/>
  <c r="R76" i="6"/>
  <c r="R77" i="6"/>
  <c r="R78" i="6"/>
  <c r="R79" i="6"/>
  <c r="R80" i="6"/>
  <c r="R81" i="6"/>
  <c r="R82" i="6"/>
  <c r="R83" i="6"/>
  <c r="R84" i="6"/>
  <c r="R85" i="6"/>
  <c r="R86" i="6"/>
  <c r="R67" i="6"/>
  <c r="R30" i="6"/>
  <c r="R31" i="6"/>
  <c r="R32" i="6"/>
  <c r="R33" i="6"/>
  <c r="R34" i="6"/>
  <c r="R35" i="6"/>
  <c r="R36" i="6"/>
  <c r="R37" i="6"/>
  <c r="R38" i="6"/>
  <c r="R39" i="6"/>
  <c r="R40" i="6"/>
  <c r="R41" i="6"/>
  <c r="R42" i="6"/>
  <c r="R43" i="6"/>
  <c r="R44" i="6"/>
  <c r="R45" i="6"/>
  <c r="R46" i="6"/>
  <c r="R47" i="6"/>
  <c r="R48" i="6"/>
  <c r="R29" i="6"/>
  <c r="F11" i="6"/>
  <c r="N11" i="6"/>
  <c r="P11" i="6" s="1"/>
  <c r="I58" i="16"/>
  <c r="H58" i="16"/>
  <c r="Q11" i="6" l="1"/>
  <c r="R11" i="6" s="1"/>
  <c r="N34" i="15"/>
  <c r="M34" i="15"/>
  <c r="L34" i="15"/>
  <c r="K34" i="15"/>
  <c r="F34" i="15"/>
  <c r="E34" i="15"/>
  <c r="D34" i="15"/>
  <c r="O33" i="15"/>
  <c r="H33" i="15"/>
  <c r="O32" i="15"/>
  <c r="P32" i="15" s="1"/>
  <c r="Q32" i="15" s="1"/>
  <c r="H32" i="15"/>
  <c r="I32" i="15" s="1"/>
  <c r="J32" i="15" s="1"/>
  <c r="O31" i="15"/>
  <c r="H31" i="15"/>
  <c r="O30" i="15"/>
  <c r="P30" i="15" s="1"/>
  <c r="Q30" i="15" s="1"/>
  <c r="H30" i="15"/>
  <c r="I30" i="15" s="1"/>
  <c r="J30" i="15" s="1"/>
  <c r="O29" i="15"/>
  <c r="H29" i="15"/>
  <c r="O19" i="15"/>
  <c r="H19" i="15"/>
  <c r="O18" i="15"/>
  <c r="P18" i="15" s="1"/>
  <c r="H18" i="15"/>
  <c r="H34" i="15" l="1"/>
  <c r="I18" i="15"/>
  <c r="J18" i="15" s="1"/>
  <c r="Q18" i="15"/>
  <c r="P19" i="15"/>
  <c r="Q19" i="15" s="1"/>
  <c r="P29" i="15"/>
  <c r="Q29" i="15" s="1"/>
  <c r="P31" i="15"/>
  <c r="Q31" i="15" s="1"/>
  <c r="P33" i="15"/>
  <c r="Q33" i="15" s="1"/>
  <c r="I19" i="15"/>
  <c r="J19" i="15" s="1"/>
  <c r="I29" i="15"/>
  <c r="J29" i="15" s="1"/>
  <c r="I31" i="15"/>
  <c r="J31" i="15" s="1"/>
  <c r="I33" i="15"/>
  <c r="J33" i="15" s="1"/>
  <c r="O34" i="15"/>
  <c r="J34" i="15" l="1"/>
  <c r="P34" i="15"/>
  <c r="I34" i="15"/>
  <c r="Q34" i="15"/>
  <c r="S64" i="15" l="1"/>
  <c r="P64" i="15"/>
  <c r="L64" i="15"/>
  <c r="K64" i="15"/>
  <c r="G64" i="15"/>
  <c r="D64" i="15"/>
  <c r="S75" i="13"/>
  <c r="P75" i="13"/>
  <c r="L75" i="13"/>
  <c r="K75" i="13"/>
  <c r="G75" i="13"/>
  <c r="D75" i="13"/>
  <c r="P34" i="17" l="1"/>
  <c r="N23" i="9" s="1"/>
  <c r="A24" i="17"/>
  <c r="M18" i="17"/>
  <c r="G18" i="17"/>
  <c r="H28" i="5" l="1"/>
  <c r="B41" i="15" l="1"/>
  <c r="B54" i="15"/>
  <c r="B55" i="15"/>
  <c r="B56" i="15"/>
  <c r="B57" i="15"/>
  <c r="B58" i="15"/>
  <c r="B59" i="15"/>
  <c r="B60" i="15"/>
  <c r="B61" i="15"/>
  <c r="B62" i="15"/>
  <c r="B63" i="15"/>
  <c r="B40" i="15"/>
  <c r="P9" i="15"/>
  <c r="N29" i="9" s="1"/>
  <c r="N35" i="9" s="1"/>
  <c r="M63" i="15"/>
  <c r="M62" i="15"/>
  <c r="M61" i="15"/>
  <c r="M60" i="15"/>
  <c r="M59" i="15"/>
  <c r="M58" i="15"/>
  <c r="M57" i="15"/>
  <c r="M56" i="15"/>
  <c r="M55" i="15"/>
  <c r="M54" i="15"/>
  <c r="M41" i="15"/>
  <c r="M40" i="15"/>
  <c r="B42" i="13"/>
  <c r="B45" i="13"/>
  <c r="B46" i="13"/>
  <c r="B47" i="13"/>
  <c r="B71" i="13"/>
  <c r="B72" i="13"/>
  <c r="B73" i="13"/>
  <c r="B74" i="13"/>
  <c r="B41" i="13"/>
  <c r="P9" i="13"/>
  <c r="N28" i="9" s="1"/>
  <c r="M74" i="13"/>
  <c r="M73" i="13"/>
  <c r="M72" i="13"/>
  <c r="M71" i="13"/>
  <c r="M47" i="13"/>
  <c r="M46" i="13"/>
  <c r="M45" i="13"/>
  <c r="M44" i="13"/>
  <c r="M43" i="13"/>
  <c r="M42" i="13"/>
  <c r="M41" i="13"/>
  <c r="O34" i="13"/>
  <c r="P34" i="13" s="1"/>
  <c r="H34" i="13"/>
  <c r="O33" i="13"/>
  <c r="P33" i="13" s="1"/>
  <c r="Q33" i="13" s="1"/>
  <c r="H33" i="13"/>
  <c r="I33" i="13" s="1"/>
  <c r="J33" i="13" s="1"/>
  <c r="O32" i="13"/>
  <c r="P32" i="13" s="1"/>
  <c r="H32" i="13"/>
  <c r="O19" i="13"/>
  <c r="P19" i="13" s="1"/>
  <c r="H19" i="13"/>
  <c r="O18" i="13"/>
  <c r="H18" i="13"/>
  <c r="I18" i="13" l="1"/>
  <c r="H35" i="13"/>
  <c r="M75" i="13"/>
  <c r="P7" i="13" s="1"/>
  <c r="P11" i="13" s="1"/>
  <c r="P18" i="13"/>
  <c r="P35" i="13" s="1"/>
  <c r="O35" i="13"/>
  <c r="M64" i="15"/>
  <c r="P7" i="15" s="1"/>
  <c r="P11" i="15" s="1"/>
  <c r="N30" i="9"/>
  <c r="I19" i="13"/>
  <c r="J19" i="13" s="1"/>
  <c r="Q19" i="13"/>
  <c r="I32" i="13"/>
  <c r="J32" i="13" s="1"/>
  <c r="Q32" i="13"/>
  <c r="I34" i="13"/>
  <c r="J34" i="13" s="1"/>
  <c r="Q34" i="13"/>
  <c r="Q18" i="13" l="1"/>
  <c r="Q35" i="13" s="1"/>
  <c r="J18" i="13"/>
  <c r="J35" i="13" s="1"/>
  <c r="I35" i="13"/>
  <c r="G18" i="10"/>
  <c r="A25" i="10"/>
  <c r="N22" i="9" l="1"/>
  <c r="N34" i="9" s="1"/>
  <c r="H90" i="5"/>
  <c r="H89" i="5"/>
  <c r="H88" i="5"/>
  <c r="H82" i="5"/>
  <c r="H81" i="5"/>
  <c r="H68" i="5"/>
  <c r="N24" i="9" l="1"/>
  <c r="N36" i="9" s="1"/>
  <c r="I27" i="9" s="1"/>
  <c r="F93" i="5"/>
  <c r="K7" i="15" s="1"/>
  <c r="H77" i="5"/>
  <c r="H80" i="5"/>
  <c r="H55" i="5"/>
  <c r="H54" i="5"/>
  <c r="H53" i="5"/>
  <c r="H50" i="5"/>
  <c r="V88" i="6"/>
  <c r="Q88" i="6"/>
  <c r="P88" i="6"/>
  <c r="N88" i="6"/>
  <c r="L88" i="6"/>
  <c r="E23" i="9" s="1"/>
  <c r="T86" i="6"/>
  <c r="X86" i="6" s="1"/>
  <c r="T85" i="6"/>
  <c r="X85" i="6" s="1"/>
  <c r="T84" i="6"/>
  <c r="X84" i="6" s="1"/>
  <c r="T83" i="6"/>
  <c r="X83" i="6" s="1"/>
  <c r="T82" i="6"/>
  <c r="X82" i="6" s="1"/>
  <c r="T81" i="6"/>
  <c r="X81" i="6" s="1"/>
  <c r="T80" i="6"/>
  <c r="X80" i="6" s="1"/>
  <c r="T79" i="6"/>
  <c r="X79" i="6" s="1"/>
  <c r="T78" i="6"/>
  <c r="X78" i="6" s="1"/>
  <c r="T77" i="6"/>
  <c r="X77" i="6" s="1"/>
  <c r="T76" i="6"/>
  <c r="X76" i="6" s="1"/>
  <c r="T75" i="6"/>
  <c r="X75" i="6" s="1"/>
  <c r="T74" i="6"/>
  <c r="X74" i="6" s="1"/>
  <c r="T73" i="6"/>
  <c r="X73" i="6" s="1"/>
  <c r="T72" i="6"/>
  <c r="T71" i="6"/>
  <c r="T70" i="6"/>
  <c r="T69" i="6"/>
  <c r="T68" i="6"/>
  <c r="X68" i="6" s="1"/>
  <c r="T67" i="6"/>
  <c r="Q20" i="17" s="1"/>
  <c r="V50" i="6"/>
  <c r="Q50" i="6"/>
  <c r="P50" i="6"/>
  <c r="L50" i="6"/>
  <c r="E22" i="9" s="1"/>
  <c r="T48" i="6"/>
  <c r="X48" i="6" s="1"/>
  <c r="T47" i="6"/>
  <c r="X47" i="6" s="1"/>
  <c r="T46" i="6"/>
  <c r="X46" i="6" s="1"/>
  <c r="T45" i="6"/>
  <c r="X45" i="6" s="1"/>
  <c r="T44" i="6"/>
  <c r="X44" i="6" s="1"/>
  <c r="T43" i="6"/>
  <c r="X43" i="6" s="1"/>
  <c r="T42" i="6"/>
  <c r="X42" i="6" s="1"/>
  <c r="T41" i="6"/>
  <c r="X41" i="6" s="1"/>
  <c r="T40" i="6"/>
  <c r="X40" i="6" s="1"/>
  <c r="T39" i="6"/>
  <c r="X39" i="6" s="1"/>
  <c r="T38" i="6"/>
  <c r="X38" i="6" s="1"/>
  <c r="T37" i="6"/>
  <c r="X37" i="6" s="1"/>
  <c r="T36" i="6"/>
  <c r="X36" i="6" s="1"/>
  <c r="T35" i="6"/>
  <c r="X35" i="6" s="1"/>
  <c r="T34" i="6"/>
  <c r="T33" i="6"/>
  <c r="T32" i="6"/>
  <c r="T31" i="6"/>
  <c r="X31" i="6" s="1"/>
  <c r="T30" i="6"/>
  <c r="I35" i="9" l="1"/>
  <c r="I31" i="9"/>
  <c r="G31" i="9" s="1"/>
  <c r="I33" i="9"/>
  <c r="R16" i="6"/>
  <c r="V16" i="6" s="1"/>
  <c r="F22" i="9"/>
  <c r="X33" i="6"/>
  <c r="X69" i="6"/>
  <c r="X30" i="6"/>
  <c r="X70" i="6"/>
  <c r="X71" i="6"/>
  <c r="X32" i="6"/>
  <c r="X72" i="6"/>
  <c r="X34" i="6"/>
  <c r="T88" i="6"/>
  <c r="G91" i="5"/>
  <c r="H79" i="5"/>
  <c r="H52" i="5"/>
  <c r="H51" i="5"/>
  <c r="H37" i="5"/>
  <c r="X67" i="6"/>
  <c r="X88" i="6" l="1"/>
  <c r="M23" i="9"/>
  <c r="H39" i="5"/>
  <c r="H91" i="5"/>
  <c r="H93" i="5" s="1"/>
  <c r="G93" i="5"/>
  <c r="H40" i="5"/>
  <c r="G56" i="5"/>
  <c r="G58" i="5" s="1"/>
  <c r="M28" i="9" s="1"/>
  <c r="O23" i="9" l="1"/>
  <c r="K9" i="15"/>
  <c r="K11" i="15" s="1"/>
  <c r="M29" i="9"/>
  <c r="O29" i="9" s="1"/>
  <c r="O28" i="9"/>
  <c r="K9" i="13"/>
  <c r="H56" i="5"/>
  <c r="H58" i="5" s="1"/>
  <c r="F58" i="5"/>
  <c r="M35" i="9" l="1"/>
  <c r="O35" i="9" s="1"/>
  <c r="O30" i="9"/>
  <c r="M30" i="9"/>
  <c r="K7" i="13"/>
  <c r="K11" i="13" s="1"/>
  <c r="N50" i="6" l="1"/>
  <c r="T29" i="6"/>
  <c r="E40" i="10" l="1"/>
  <c r="Q40" i="10" s="1"/>
  <c r="E21" i="10"/>
  <c r="Q21" i="10" s="1"/>
  <c r="X29" i="6"/>
  <c r="X50" i="6" s="1"/>
  <c r="T50" i="6"/>
  <c r="M22" i="9" s="1"/>
  <c r="M34" i="9" l="1"/>
  <c r="O34" i="9" s="1"/>
  <c r="O22" i="9" l="1"/>
  <c r="O24" i="9" s="1"/>
  <c r="M24" i="9"/>
  <c r="M36" i="9" s="1"/>
  <c r="O36" i="9" s="1"/>
</calcChain>
</file>

<file path=xl/sharedStrings.xml><?xml version="1.0" encoding="utf-8"?>
<sst xmlns="http://schemas.openxmlformats.org/spreadsheetml/2006/main" count="3598" uniqueCount="541">
  <si>
    <t xml:space="preserve">DM n° 530/2021- Misura M2C2 – 4.4.1 (rinnovo  flotta bus) </t>
  </si>
  <si>
    <t>Soggetto attuatore di I livello:</t>
  </si>
  <si>
    <t>Comune di Alessandria</t>
  </si>
  <si>
    <t xml:space="preserve">NOMINATIVO RESPONSABILE soggetto attuatore I livello
</t>
  </si>
  <si>
    <t>MAIL</t>
  </si>
  <si>
    <t>numero di telefono</t>
  </si>
  <si>
    <t>Eventuale soggetto attuatore di II livello:</t>
  </si>
  <si>
    <t xml:space="preserve">Eventuale NOMINATIVO RESPONSABILE soggetto attuatore II livello
</t>
  </si>
  <si>
    <t xml:space="preserve">MAIL </t>
  </si>
  <si>
    <t>importo</t>
  </si>
  <si>
    <t>somma CUP</t>
  </si>
  <si>
    <t>verifica CUP:</t>
  </si>
  <si>
    <t>Importo finanziamento DM 134/2022:</t>
  </si>
  <si>
    <t>CUP DM 134/2022:</t>
  </si>
  <si>
    <t>Autobus da piano di investimento esecutivo (elettrico + idrogeno)</t>
  </si>
  <si>
    <t>verifica dati n° autobus minimo (verifica piano di investimento)</t>
  </si>
  <si>
    <t>Eventuali note:</t>
  </si>
  <si>
    <t>OGV</t>
  </si>
  <si>
    <t>CONTRATTO 
o ORDINATIVO</t>
  </si>
  <si>
    <t>caratteristiche mezzi</t>
  </si>
  <si>
    <t xml:space="preserve">COSTO FORNITURA da contributo statale 
(con gli attrezzaggi obbligatori di cui all'art. 4 c.2 del dM 530/2021)
</t>
  </si>
  <si>
    <t>EVENTUALI ATTREZZAGGI AGGIUNTIVI (art. 4 c.3 del dM 530/2021)</t>
  </si>
  <si>
    <t>TOTALE FORNITURA contributo statale</t>
  </si>
  <si>
    <t>Eventuale cofinanziamento o spese non rimborsabili</t>
  </si>
  <si>
    <t>TOTALE COMPLESSIVO FORNITURA</t>
  </si>
  <si>
    <t>assenza di altri finanziamenti sulla parte ammessa a contributo</t>
  </si>
  <si>
    <t xml:space="preserve">attrezzaggi obbligatori (art. 4 c.2 del dM 530/2021) </t>
  </si>
  <si>
    <t>tipologia alimentazione</t>
  </si>
  <si>
    <t>lunghezza</t>
  </si>
  <si>
    <t>Numero di autobus</t>
  </si>
  <si>
    <t>CUP</t>
  </si>
  <si>
    <t>CIG</t>
  </si>
  <si>
    <t>data DETERMINA A CONTRARRE O ATTI ASSIMILABILI</t>
  </si>
  <si>
    <t>data aggiudicazione contratto (Milestone europea M2C2-32)</t>
  </si>
  <si>
    <t xml:space="preserve">COSTO </t>
  </si>
  <si>
    <t>DESCRIZIONE TIPOLOGIA</t>
  </si>
  <si>
    <t>VERIFICA importo ammissibile massimo (5%)</t>
  </si>
  <si>
    <t>progr.</t>
  </si>
  <si>
    <t>Elettrico</t>
  </si>
  <si>
    <t>totale in €</t>
  </si>
  <si>
    <t>selez.</t>
  </si>
  <si>
    <t>gg/mm/aaaa</t>
  </si>
  <si>
    <t>classe I/classe A</t>
  </si>
  <si>
    <t>SI/-</t>
  </si>
  <si>
    <t/>
  </si>
  <si>
    <t>urb.e.1</t>
  </si>
  <si>
    <t>urb.e.2</t>
  </si>
  <si>
    <t>urb.e.3</t>
  </si>
  <si>
    <t>urb.e.4</t>
  </si>
  <si>
    <t>urb.e.5</t>
  </si>
  <si>
    <t>urb.e.6</t>
  </si>
  <si>
    <t>urb.e.7</t>
  </si>
  <si>
    <t>urb.e.8</t>
  </si>
  <si>
    <t>urb.e.9</t>
  </si>
  <si>
    <t>urb.e.10</t>
  </si>
  <si>
    <t>urb.e.11</t>
  </si>
  <si>
    <t>urb.e.12</t>
  </si>
  <si>
    <t>urb.e.13</t>
  </si>
  <si>
    <t>urb.e.14</t>
  </si>
  <si>
    <t>urb.e.15</t>
  </si>
  <si>
    <t>urb.e.16</t>
  </si>
  <si>
    <t>urb.e.17</t>
  </si>
  <si>
    <t>urb.e.18</t>
  </si>
  <si>
    <t>urb.e.19</t>
  </si>
  <si>
    <t>urb.e.20</t>
  </si>
  <si>
    <t>TOTALE</t>
  </si>
  <si>
    <t>idrogeno</t>
  </si>
  <si>
    <t>urb.i.1</t>
  </si>
  <si>
    <t>I30I21000000001</t>
  </si>
  <si>
    <t>urb.i.2</t>
  </si>
  <si>
    <t>urb.i.3</t>
  </si>
  <si>
    <t>urb.i.4</t>
  </si>
  <si>
    <t>urb.i.5</t>
  </si>
  <si>
    <t>urb.i.6</t>
  </si>
  <si>
    <t>urb.i.7</t>
  </si>
  <si>
    <t>urb.i.8</t>
  </si>
  <si>
    <t>urb.i.9</t>
  </si>
  <si>
    <t>urb.i.10</t>
  </si>
  <si>
    <t>urb.i.11</t>
  </si>
  <si>
    <t>urb.i.12</t>
  </si>
  <si>
    <t>urb.i.13</t>
  </si>
  <si>
    <t>urb.i.14</t>
  </si>
  <si>
    <t>urb.i.15</t>
  </si>
  <si>
    <t>urb.i.16</t>
  </si>
  <si>
    <t>urb.i.17</t>
  </si>
  <si>
    <t>urb.i.18</t>
  </si>
  <si>
    <t>urb.i.19</t>
  </si>
  <si>
    <t>urb.i.20</t>
  </si>
  <si>
    <t>URBANO</t>
  </si>
  <si>
    <t>Comune di Varese</t>
  </si>
  <si>
    <t>NOMINATIVO RESPONSABILE soggetto attuatore I livello</t>
  </si>
  <si>
    <t>telefono</t>
  </si>
  <si>
    <t>ELETTRICO</t>
  </si>
  <si>
    <t>CUP elettrico</t>
  </si>
  <si>
    <t>F70J22000020001</t>
  </si>
  <si>
    <t>importo cup</t>
  </si>
  <si>
    <t>eventuale soggetto attuatore di II livello</t>
  </si>
  <si>
    <t>RUP</t>
  </si>
  <si>
    <t>MAIL rup</t>
  </si>
  <si>
    <t>quadro economico progetto</t>
  </si>
  <si>
    <t>Somme relativa al finanziamento statale imputabili esclusivamente all'infrastruttura di supporto</t>
  </si>
  <si>
    <t>Differenza (cofinanziamento/spese non rimborsabili)</t>
  </si>
  <si>
    <t xml:space="preserve">elett. A. </t>
  </si>
  <si>
    <t xml:space="preserve">Lavori </t>
  </si>
  <si>
    <t>ELETT.a1</t>
  </si>
  <si>
    <t>elett. A</t>
  </si>
  <si>
    <t>A. Totale lavori</t>
  </si>
  <si>
    <t>elett. B</t>
  </si>
  <si>
    <t>Somme a disposizione</t>
  </si>
  <si>
    <t>ELETT b1</t>
  </si>
  <si>
    <t>SPECIFICARE______</t>
  </si>
  <si>
    <t>ELETT b2</t>
  </si>
  <si>
    <t>ELETT b3</t>
  </si>
  <si>
    <t>ELETT b4</t>
  </si>
  <si>
    <t>ELETT b5</t>
  </si>
  <si>
    <t>ELETT b6</t>
  </si>
  <si>
    <t>ELETT b7</t>
  </si>
  <si>
    <t>ELETT b8</t>
  </si>
  <si>
    <t>ELETT b9</t>
  </si>
  <si>
    <t>B. totale somme a disposizione</t>
  </si>
  <si>
    <t>TOTALE ELETTRICO</t>
  </si>
  <si>
    <t>IDROGENO</t>
  </si>
  <si>
    <t>CUP  idrogeno</t>
  </si>
  <si>
    <t>D60J22000000006</t>
  </si>
  <si>
    <t xml:space="preserve">A. </t>
  </si>
  <si>
    <t>idr.a1</t>
  </si>
  <si>
    <t>idr.a2</t>
  </si>
  <si>
    <t>idr.a3</t>
  </si>
  <si>
    <t>idr.A.</t>
  </si>
  <si>
    <t>idr.B</t>
  </si>
  <si>
    <t>idr.b1</t>
  </si>
  <si>
    <t>idr.b2</t>
  </si>
  <si>
    <t>idr.b3</t>
  </si>
  <si>
    <t>idr.b4</t>
  </si>
  <si>
    <t>idr.b5</t>
  </si>
  <si>
    <t>idr.b6</t>
  </si>
  <si>
    <t>idr.b7</t>
  </si>
  <si>
    <t>idr.b8</t>
  </si>
  <si>
    <t>idr.b9</t>
  </si>
  <si>
    <t>TOTALE Idrogeno</t>
  </si>
  <si>
    <t>Versione format:</t>
  </si>
  <si>
    <t xml:space="preserve">Rendicontazione n° </t>
  </si>
  <si>
    <t>Comune di Rovigo</t>
  </si>
  <si>
    <t>NUMERO AUTOBUS</t>
  </si>
  <si>
    <t>TIPOLOGIA ALIMENTAZIONE</t>
  </si>
  <si>
    <t>obiettivo PNRR obbligatorio al 31/12/2024</t>
  </si>
  <si>
    <t xml:space="preserve">Obiettivo complessivo obbligatorio del PNRR al 30/06/2026 </t>
  </si>
  <si>
    <t>numero autobus da piano esecutivo</t>
  </si>
  <si>
    <t xml:space="preserve">verifica piano esecutivo </t>
  </si>
  <si>
    <t>numero autobus alla presente rendicontazione</t>
  </si>
  <si>
    <t>autobus mancanti all'obiettivo del 30/06/2026</t>
  </si>
  <si>
    <t>da piano di investimento esecutivo</t>
  </si>
  <si>
    <t>Importo rendicontato</t>
  </si>
  <si>
    <t>Da rendicontare</t>
  </si>
  <si>
    <t>elettrico</t>
  </si>
  <si>
    <t>TOTALE (FORN.)</t>
  </si>
  <si>
    <t>ANTICIPAZIONE EROGATA</t>
  </si>
  <si>
    <t>TOTALE INFRASTRUTTURA contributo statale</t>
  </si>
  <si>
    <t>Importo precedenti rendicontazioni</t>
  </si>
  <si>
    <t>TOTALE (INFR)</t>
  </si>
  <si>
    <t>TOTALE contributo statale</t>
  </si>
  <si>
    <t>TOTALE (Forn+INFR)</t>
  </si>
  <si>
    <t>Comune di Aosta</t>
  </si>
  <si>
    <t xml:space="preserve">NOMINATIVO RESPONSABILE  soggetto attuatore di I livello
</t>
  </si>
  <si>
    <t>eventuale Soggetto attuatore di II livello:</t>
  </si>
  <si>
    <t xml:space="preserve">NOMINATIVO RESPONSABILE  soggetto attuatore di II livello
</t>
  </si>
  <si>
    <t>IMPORTO FATTURE OGV Elettrico/idrogeno</t>
  </si>
  <si>
    <t xml:space="preserve">IMPORTO SU OGV RELATIVO AL FINANZIAMENTO STATALE </t>
  </si>
  <si>
    <t xml:space="preserve">comprensivo dell'iva se dovuta </t>
  </si>
  <si>
    <t>autobus rendicontati</t>
  </si>
  <si>
    <r>
      <t>CUP</t>
    </r>
    <r>
      <rPr>
        <sz val="8"/>
        <rFont val="Calibri"/>
        <family val="2"/>
        <scheme val="minor"/>
      </rPr>
      <t xml:space="preserve"> (da PIANO DI INVESTIMENTO)</t>
    </r>
  </si>
  <si>
    <r>
      <t>CIG</t>
    </r>
    <r>
      <rPr>
        <sz val="8"/>
        <rFont val="Calibri"/>
        <family val="2"/>
        <scheme val="minor"/>
      </rPr>
      <t xml:space="preserve"> (da PIANO DI INVESTIMENTO)</t>
    </r>
  </si>
  <si>
    <r>
      <t xml:space="preserve">Data firma contratto </t>
    </r>
    <r>
      <rPr>
        <sz val="9"/>
        <rFont val="Calibri"/>
        <family val="2"/>
        <scheme val="minor"/>
      </rPr>
      <t>[gg/mm/aaaa]</t>
    </r>
  </si>
  <si>
    <t>Impresa TPL</t>
  </si>
  <si>
    <t>TOTALE da contributo statale (comprensivo di attrezzaggi e di iva se dovuta)</t>
  </si>
  <si>
    <t>Cofinanziamento/spese non rimborsabili</t>
  </si>
  <si>
    <t xml:space="preserve">COSTO TOTALE FORNITURA </t>
  </si>
  <si>
    <t>Fornitore</t>
  </si>
  <si>
    <t xml:space="preserve">OGV </t>
  </si>
  <si>
    <t>Progr. autobus *</t>
  </si>
  <si>
    <t>MODELLO</t>
  </si>
  <si>
    <t xml:space="preserve">LUNGHEZZA
</t>
  </si>
  <si>
    <t>TIPOLOGIA SERVIZIO</t>
  </si>
  <si>
    <t>TARGA</t>
  </si>
  <si>
    <t>TELAIO</t>
  </si>
  <si>
    <t>CLASSE DI OMOLOGAZIONE</t>
  </si>
  <si>
    <t>CARTA DI CIRCOLAZIONE</t>
  </si>
  <si>
    <t xml:space="preserve">DATA MESSA IN SERVIZIO </t>
  </si>
  <si>
    <t xml:space="preserve">IMPORTO RELATIVO AL FINANZIAMENTO STATALE </t>
  </si>
  <si>
    <r>
      <t>APPOSIZIONE LOGO</t>
    </r>
    <r>
      <rPr>
        <b/>
        <sz val="9"/>
        <rFont val="Calibri"/>
        <family val="2"/>
        <scheme val="minor"/>
      </rPr>
      <t xml:space="preserve"> </t>
    </r>
  </si>
  <si>
    <t>EVENTUALI NOTE</t>
  </si>
  <si>
    <t xml:space="preserve"> [m]</t>
  </si>
  <si>
    <t>urbano/suburbano</t>
  </si>
  <si>
    <t>n°</t>
  </si>
  <si>
    <t xml:space="preserve">NUMERO </t>
  </si>
  <si>
    <t>[gg/mm/aaaa]</t>
  </si>
  <si>
    <t>€</t>
  </si>
  <si>
    <t>numero e data</t>
  </si>
  <si>
    <t>selez. si</t>
  </si>
  <si>
    <t>numero autobus rendicontati</t>
  </si>
  <si>
    <t>TOT parziale</t>
  </si>
  <si>
    <t>IMPORTO FATTURE OGV IDROGENO</t>
  </si>
  <si>
    <t>comprensivo dell'iva se dovuta</t>
  </si>
  <si>
    <t>Piano investimento esecutivo</t>
  </si>
  <si>
    <t>rendicontazione attuale</t>
  </si>
  <si>
    <t>Importo complessivo quadro economico</t>
  </si>
  <si>
    <t>Importo complessivo rendicontazione infrastruttura</t>
  </si>
  <si>
    <t>Somme del quadro economico  relativa al finanziamento statale imputabili esclusivamente all'infrastruttura di supporto</t>
  </si>
  <si>
    <t>Somme della rendicontazione a carico del contributo statale</t>
  </si>
  <si>
    <t xml:space="preserve">NOMINATIVO RESPONSABILE soggetto attuatore di I livello:
</t>
  </si>
  <si>
    <t>Differenza  (cofinanziamento/spese non rimborsabili)</t>
  </si>
  <si>
    <t>voce di spesa</t>
  </si>
  <si>
    <t xml:space="preserve">N° sal </t>
  </si>
  <si>
    <t>DATA</t>
  </si>
  <si>
    <t>totale sal</t>
  </si>
  <si>
    <t>totale sal da riconoscere (lavori legati esclusivamente alle infrastrutture di supporto)</t>
  </si>
  <si>
    <t>dichiarazione che gli importi nelle colonne O-P sono imputabili esclusivamente alle infrastrutture di supporto</t>
  </si>
  <si>
    <t>Importo Lavori totale</t>
  </si>
  <si>
    <t>Importo incremento lavori totale sal</t>
  </si>
  <si>
    <t>Importo complessivo oneri sicurezza totale sal</t>
  </si>
  <si>
    <t>Importo incremento oneri sicurezza totale sal</t>
  </si>
  <si>
    <t>ritenuta 0,5%</t>
  </si>
  <si>
    <t>totale al netto ritenuta</t>
  </si>
  <si>
    <t>Importo Lavori infrastrutture di supporto</t>
  </si>
  <si>
    <t>Importo incremento lavori infrastrutture di supporto</t>
  </si>
  <si>
    <t>Importo complessivo oneri sicurezza infrastrutture di supporto</t>
  </si>
  <si>
    <t>Importo incremento oneri sicurezza infrastrutture di supporto</t>
  </si>
  <si>
    <t>totale sal infrastrutture di supporto infrastrutture di supporto</t>
  </si>
  <si>
    <t>selez. Si</t>
  </si>
  <si>
    <t>ELETT.a.1</t>
  </si>
  <si>
    <t>ELETT a.2</t>
  </si>
  <si>
    <t>ELETT. a.3</t>
  </si>
  <si>
    <t>ELETT b.2.</t>
  </si>
  <si>
    <t>ELETT b.3.</t>
  </si>
  <si>
    <t>ELETT b.4.</t>
  </si>
  <si>
    <t>ELETT b.5.</t>
  </si>
  <si>
    <t xml:space="preserve">Mandati di pagamento e fatture  </t>
  </si>
  <si>
    <t>descrizione</t>
  </si>
  <si>
    <t>Provvedimento autorizzativo</t>
  </si>
  <si>
    <t>Certificato di pagamento</t>
  </si>
  <si>
    <t>data</t>
  </si>
  <si>
    <t>Importo iva esclusa</t>
  </si>
  <si>
    <t xml:space="preserve">fattura </t>
  </si>
  <si>
    <t xml:space="preserve">destinatario </t>
  </si>
  <si>
    <t>Iva</t>
  </si>
  <si>
    <t>totale fattura</t>
  </si>
  <si>
    <t>riferimento sal</t>
  </si>
  <si>
    <t>provvedimento di liquidazione</t>
  </si>
  <si>
    <t>totale provvedimento liquidazione</t>
  </si>
  <si>
    <t>mandato di pagamento</t>
  </si>
  <si>
    <t>quietanza di pagamento</t>
  </si>
  <si>
    <t>totale da riconoscere sul contributo statale (comprensivo di iva se dovuta)</t>
  </si>
  <si>
    <t>dichiarazione che gli importi nella colonna S  sono imputabili esclusivamente alle infrastrutture di supporto e sono quindi riconoscibili con il contributo statale</t>
  </si>
  <si>
    <t>descrizione numero e data</t>
  </si>
  <si>
    <t>numero</t>
  </si>
  <si>
    <t>mm/gg/aaaa</t>
  </si>
  <si>
    <t>totale</t>
  </si>
  <si>
    <t>Comune di Reggio Emilia</t>
  </si>
  <si>
    <t>CUP Comunicati</t>
  </si>
  <si>
    <t xml:space="preserve">Importo Lavori </t>
  </si>
  <si>
    <t>Importo incremento lavori  sal</t>
  </si>
  <si>
    <t>Importo complessivo oneri sicurezza sal</t>
  </si>
  <si>
    <t>Importo incremento oneri sicurezza sal</t>
  </si>
  <si>
    <t>totale incremento sal</t>
  </si>
  <si>
    <t xml:space="preserve">totale incremento sal infrastrutture di supporto </t>
  </si>
  <si>
    <t>dichiarazione che gli importi nella colonna S sono imputabili esclusivamente alle infrastrutture di supporto e sono quindi riconoscibili con il contributo statale</t>
  </si>
  <si>
    <t>Comune</t>
  </si>
  <si>
    <t>Importo assegnato</t>
  </si>
  <si>
    <t>obiettivo PNRR obbligatorio al 31/12/2024, n° autobus minimo da acquistare</t>
  </si>
  <si>
    <t>Obiettivo complessivo obbligatorio del PNRR al 30/06/2026 , n° autobus minimo da acquistare (con messa in servizio)</t>
  </si>
  <si>
    <t>Comune di Ancona</t>
  </si>
  <si>
    <t>E30J22000000001</t>
  </si>
  <si>
    <t>B79J21038730008</t>
  </si>
  <si>
    <t>Comune di Asti</t>
  </si>
  <si>
    <t>G30J22000000001</t>
  </si>
  <si>
    <t xml:space="preserve">Comune di Avellino </t>
  </si>
  <si>
    <t>G39J22001620006</t>
  </si>
  <si>
    <t>Comune di Bari</t>
  </si>
  <si>
    <t>J90J21000050006</t>
  </si>
  <si>
    <t>Comune di Bergamo</t>
  </si>
  <si>
    <t>H19J22001050008</t>
  </si>
  <si>
    <t>J19J22001980008</t>
  </si>
  <si>
    <t>C19J21048760001</t>
  </si>
  <si>
    <t>C19J21048770001</t>
  </si>
  <si>
    <t>Comune di Bologna</t>
  </si>
  <si>
    <t>H30J21000170001</t>
  </si>
  <si>
    <t>Comune di Bolzano</t>
  </si>
  <si>
    <t>H50J22000020001</t>
  </si>
  <si>
    <t>Comune di Brescia</t>
  </si>
  <si>
    <t>B80J22000030007</t>
  </si>
  <si>
    <t>Comune di Cagliari</t>
  </si>
  <si>
    <t>G20J22000000006</t>
  </si>
  <si>
    <t>Comune di Campobasso</t>
  </si>
  <si>
    <t>D30J22000030001</t>
  </si>
  <si>
    <t>D36G22000070001</t>
  </si>
  <si>
    <t>Comune di Catania</t>
  </si>
  <si>
    <t>D60J22000020006</t>
  </si>
  <si>
    <t>Comune di Como</t>
  </si>
  <si>
    <t>J19J22001880001</t>
  </si>
  <si>
    <t>Comune di Cremona</t>
  </si>
  <si>
    <t>D10J22000000001</t>
  </si>
  <si>
    <t>Comune di Ferrara</t>
  </si>
  <si>
    <t>H70J21000050001</t>
  </si>
  <si>
    <t>Comune di Firenze</t>
  </si>
  <si>
    <t>H10J22000000006</t>
  </si>
  <si>
    <t>H11B22001750006</t>
  </si>
  <si>
    <t>Comune di Frosinone</t>
  </si>
  <si>
    <t>E49J22001230001</t>
  </si>
  <si>
    <t>Comune di Genova</t>
  </si>
  <si>
    <t>H49J22000770004</t>
  </si>
  <si>
    <t xml:space="preserve">Comune di L'aquila </t>
  </si>
  <si>
    <t>C10J22000020006</t>
  </si>
  <si>
    <t>C11B22001370006</t>
  </si>
  <si>
    <t>Comune di Lecco</t>
  </si>
  <si>
    <t>D10J22000010001</t>
  </si>
  <si>
    <t>Comune di Lodi</t>
  </si>
  <si>
    <t>E10J22000010006</t>
  </si>
  <si>
    <t>Comune di Lucca</t>
  </si>
  <si>
    <t>J60J22000000001</t>
  </si>
  <si>
    <t>Comune di Mantova</t>
  </si>
  <si>
    <t>I60J22000000001</t>
  </si>
  <si>
    <t>Comune di Messina</t>
  </si>
  <si>
    <t>D40J22000000006</t>
  </si>
  <si>
    <t xml:space="preserve">Comune di Milano </t>
  </si>
  <si>
    <t>F40J22000010001</t>
  </si>
  <si>
    <t>F40J22000020001</t>
  </si>
  <si>
    <t>Comune di Modena</t>
  </si>
  <si>
    <t>H90J22000000001</t>
  </si>
  <si>
    <t>Comune di Monza</t>
  </si>
  <si>
    <t>B50I22000000001</t>
  </si>
  <si>
    <t>B50A22000000001</t>
  </si>
  <si>
    <t>Comune di Napoli</t>
  </si>
  <si>
    <t>D60J22000010006</t>
  </si>
  <si>
    <t>D69J22001630005</t>
  </si>
  <si>
    <t>Comune di Novara</t>
  </si>
  <si>
    <t>F10J22000000001</t>
  </si>
  <si>
    <t>Comune di Padova</t>
  </si>
  <si>
    <t>E99J22001280001</t>
  </si>
  <si>
    <t>Comune di Palermo</t>
  </si>
  <si>
    <t>D70J22000010001</t>
  </si>
  <si>
    <t>Comune di Parma</t>
  </si>
  <si>
    <t>E90J22000000001</t>
  </si>
  <si>
    <t>Comune di Pavia</t>
  </si>
  <si>
    <t>G19J22001070006</t>
  </si>
  <si>
    <t>Comune di Perugia</t>
  </si>
  <si>
    <t>C90J22000020001</t>
  </si>
  <si>
    <t>C91B22001880001</t>
  </si>
  <si>
    <t>Comune di Piacenza</t>
  </si>
  <si>
    <t>H30J22000010001</t>
  </si>
  <si>
    <t>Comune di Pordenone</t>
  </si>
  <si>
    <t>B50J22000010001</t>
  </si>
  <si>
    <t>Comune di Potenza</t>
  </si>
  <si>
    <t>B30J22000010007</t>
  </si>
  <si>
    <t>Comune di Prato</t>
  </si>
  <si>
    <t>C30J21000040005</t>
  </si>
  <si>
    <t>Comune di Ravenna</t>
  </si>
  <si>
    <t>C60J22000010001</t>
  </si>
  <si>
    <t>Comune di Reggio Calabria</t>
  </si>
  <si>
    <t>H30J22000020006</t>
  </si>
  <si>
    <t xml:space="preserve">H80J22000000001 </t>
  </si>
  <si>
    <t>Comune di Rimini</t>
  </si>
  <si>
    <t>C90J22000010001</t>
  </si>
  <si>
    <t>Comune di Roma</t>
  </si>
  <si>
    <t>I80J21000090001</t>
  </si>
  <si>
    <t>I80J21000100001</t>
  </si>
  <si>
    <t>E19J22001210001</t>
  </si>
  <si>
    <t>Comune di Terni</t>
  </si>
  <si>
    <t>F40J22000030006</t>
  </si>
  <si>
    <t>F41B22001390006</t>
  </si>
  <si>
    <t>Comune di Torino</t>
  </si>
  <si>
    <t> J10J22000000001</t>
  </si>
  <si>
    <t>Comune di Trento</t>
  </si>
  <si>
    <t>J40J22000000003</t>
  </si>
  <si>
    <t>Comune di Treviso</t>
  </si>
  <si>
    <t>E40J22000000001</t>
  </si>
  <si>
    <t>E49J22000810001</t>
  </si>
  <si>
    <t>Comune di Trieste</t>
  </si>
  <si>
    <t>E99J22001400001</t>
  </si>
  <si>
    <t>B30J22000000001</t>
  </si>
  <si>
    <t>Comune di Venezia</t>
  </si>
  <si>
    <t>Comune di Vercelli</t>
  </si>
  <si>
    <t>Comune di Verona</t>
  </si>
  <si>
    <t>I30I22000000001</t>
  </si>
  <si>
    <t>Comune di Vicenza</t>
  </si>
  <si>
    <t>F30J22000000006</t>
  </si>
  <si>
    <t>F31B22000750006</t>
  </si>
  <si>
    <t>ANAGRAFICA</t>
  </si>
  <si>
    <t>ENTE 1° livello, referenti, 2°livello, referenti</t>
  </si>
  <si>
    <t xml:space="preserve">Titolo Progetto (40 caratteri Regis)
</t>
  </si>
  <si>
    <t>Importo PNRR Progetto</t>
  </si>
  <si>
    <t>Soggetto Attuatore</t>
  </si>
  <si>
    <t>progetto in essere/ 
nuovo progetto</t>
  </si>
  <si>
    <t>Importo PNRR cup</t>
  </si>
  <si>
    <t>referente/i</t>
  </si>
  <si>
    <t>mail referente</t>
  </si>
  <si>
    <t>SOGGETTO ATTUATORE 2L</t>
  </si>
  <si>
    <t xml:space="preserve">referente/i  </t>
  </si>
  <si>
    <t xml:space="preserve">mail referente  </t>
  </si>
  <si>
    <t>CUP Comune di Alessandria - Bus</t>
  </si>
  <si>
    <t>nuovo progetto</t>
  </si>
  <si>
    <t>format</t>
  </si>
  <si>
    <t>CUP Comune di Ancona - Bus</t>
  </si>
  <si>
    <t>CUP Comune di Aosta - Bus</t>
  </si>
  <si>
    <t>CUP Comune di Asti - Bus</t>
  </si>
  <si>
    <t>CUP Comune di Avellino - Bus</t>
  </si>
  <si>
    <t>CUP Comune di Bari - Bus</t>
  </si>
  <si>
    <t>CUP3 Comune di Bergamo - Bus</t>
  </si>
  <si>
    <t>CUP4 Comune di Bergamo - Bus</t>
  </si>
  <si>
    <t>CUP1 Comune di Bergamo - Bus</t>
  </si>
  <si>
    <t xml:space="preserve">	
CUP2 Comune di Bergamo - Bus</t>
  </si>
  <si>
    <t>CUP Comune di Bologna - Bus</t>
  </si>
  <si>
    <t>CUP Comune di Bolzano - Bus</t>
  </si>
  <si>
    <t>CUP Comune di Brescia - Bus</t>
  </si>
  <si>
    <t>CUP Comune di Cagliari - Bus</t>
  </si>
  <si>
    <t>CUP1 Comune di Campobasso - Bus</t>
  </si>
  <si>
    <t>CUP2 Comune di Campobasso - Bus</t>
  </si>
  <si>
    <t>CUP Comune di Catania - Bus</t>
  </si>
  <si>
    <t>CUP Comune di Como - Bus</t>
  </si>
  <si>
    <t>CUP Comune di Cremona - Bus</t>
  </si>
  <si>
    <t>CUP Comune di Ferrara - Bus</t>
  </si>
  <si>
    <t>CUP1 Comune di Firenze - Bus</t>
  </si>
  <si>
    <t>CUP2 Comune di Firenze - Bus</t>
  </si>
  <si>
    <t>CUP Comune di Frosinone - Bus</t>
  </si>
  <si>
    <t>CUP Comune di Genova - Bus</t>
  </si>
  <si>
    <t>CUP1 Comune di L'Aquila - Bus</t>
  </si>
  <si>
    <t xml:space="preserve">Comune di L'Aquila </t>
  </si>
  <si>
    <t>CUP2 Comune di L'Aquila - Bus</t>
  </si>
  <si>
    <t>CUP Comune di Lecco - Bus</t>
  </si>
  <si>
    <t>CUP Comune di Lodi - Bus</t>
  </si>
  <si>
    <t>CUP Comune di Lucca - Bus</t>
  </si>
  <si>
    <t>CUP Comune di Mantova - Bus</t>
  </si>
  <si>
    <t>CUP Comune di Messina - Bus</t>
  </si>
  <si>
    <t>CUP1 Comune di Milano - Bus</t>
  </si>
  <si>
    <t>CUP2 Comune di Milano - Infra.</t>
  </si>
  <si>
    <t>CUP Comune di Modena - Bus</t>
  </si>
  <si>
    <t>CUP2 Comune di Monza - Infra.</t>
  </si>
  <si>
    <t>CUP1 Comune di Monza - Bus</t>
  </si>
  <si>
    <t>CUP1 Comune di Napoli - Bus</t>
  </si>
  <si>
    <t>CUP2 Comune di Napoli - Bus</t>
  </si>
  <si>
    <t>CUP Comune di Novara - Bus</t>
  </si>
  <si>
    <t>CUP Comune di Padova - Bus</t>
  </si>
  <si>
    <t>CUP Comune di Parma - Bus</t>
  </si>
  <si>
    <t>Comune di pordenone</t>
  </si>
  <si>
    <t>CUP Comune di Pavia - Bus</t>
  </si>
  <si>
    <t>CUP1 Comune di Perugia - Bus</t>
  </si>
  <si>
    <t>CUP Comune di Piacenza - Bus</t>
  </si>
  <si>
    <t>CUP Comune di Pordenone - Bus</t>
  </si>
  <si>
    <t>CUP Comune di Prato - Bus</t>
  </si>
  <si>
    <t>CUP Comune di Ravenna - Bus</t>
  </si>
  <si>
    <t>CUP Comune di Reggio Calabria - Bus</t>
  </si>
  <si>
    <t>CUP Comune di Reggio Emilia - Bus</t>
  </si>
  <si>
    <t>H80J22000000001</t>
  </si>
  <si>
    <t>CUP Comune di Rimini - Bus</t>
  </si>
  <si>
    <t>CUP1 Comune di Roma - Bus</t>
  </si>
  <si>
    <t>CUP2 Comune di Roma - Bus</t>
  </si>
  <si>
    <t>CUP Comune di Rovigo - Bus</t>
  </si>
  <si>
    <t>CUP1 Comune di Terni - Bus</t>
  </si>
  <si>
    <t>CUP2 Comune di Terni - Infra.</t>
  </si>
  <si>
    <t>CUP Comune di Torino - Bus</t>
  </si>
  <si>
    <t>J10J22000000001</t>
  </si>
  <si>
    <t>CUP Comune di Trento - Bus</t>
  </si>
  <si>
    <t>CUP1 Comune di Treviso - Bus</t>
  </si>
  <si>
    <t>CUP2 Comune di Treviso - Bus</t>
  </si>
  <si>
    <t>CUP Comune di Trieste - Bus</t>
  </si>
  <si>
    <t>CUP Comune di Varese - Bus</t>
  </si>
  <si>
    <t>CUP Comune di Venezia - Bus</t>
  </si>
  <si>
    <t>CUP Comune di Vercelli - Bus</t>
  </si>
  <si>
    <t>CUP Comune di Verona - Bus</t>
  </si>
  <si>
    <t>CUP1 Comune di Vicenza - Bus</t>
  </si>
  <si>
    <t>CUP2 Comune di Vicenza - Bus</t>
  </si>
  <si>
    <t>PROGRESSIVO FATTURA/FATTURE</t>
  </si>
  <si>
    <t>progressivo allegato 9g/allegato 6</t>
  </si>
  <si>
    <t>N° E DATA</t>
  </si>
  <si>
    <t>CUP comune di palermo</t>
  </si>
  <si>
    <t>CUP Comune di Potenza</t>
  </si>
  <si>
    <t>Comune di vicenza</t>
  </si>
  <si>
    <t>Anticipazione erogata</t>
  </si>
  <si>
    <t>Importo anticipazione</t>
  </si>
  <si>
    <t>importo finanziamento</t>
  </si>
  <si>
    <t>SI</t>
  </si>
  <si>
    <t>PIANO DI INVESTIMENTO ESECUTIVO- FORNITURE SALDO</t>
  </si>
  <si>
    <t>PIANO DI INVESTIMENTO ESECUTIVO- infrastrutture di supporto- Saldo</t>
  </si>
  <si>
    <t>PROSPETTO DI RENDICONTAZIONE FORNITURE ELETTRICO- SALDO</t>
  </si>
  <si>
    <t>PROSPETTO DI RENDICONTAZIONE FORNITURE IDROGENO- saldo</t>
  </si>
  <si>
    <t>PROSPETTO DI RENDICONTAZIONE-INFRASTRUTTURA ELETTRICO-SALDO</t>
  </si>
  <si>
    <t>Importo rendicontato totale</t>
  </si>
  <si>
    <t>IMPORTO attuale rendicontazione</t>
  </si>
  <si>
    <t>Importo da svincolare (con recupero anticipazione)</t>
  </si>
  <si>
    <t>economie non utilizzate</t>
  </si>
  <si>
    <t>QUADRO ECONOMICO GENERALE- SALDO</t>
  </si>
  <si>
    <t>PROSPETTO DI RENDICONTAZIONE-INFRASTRUTTURA IDROGENO-SALDO</t>
  </si>
  <si>
    <t>Lavori</t>
  </si>
  <si>
    <t>Forniture (se presenti)</t>
  </si>
  <si>
    <t>Collaudo o  Certificato di regolare esecuzione (da allegare)</t>
  </si>
  <si>
    <t>Verifica di Conformità (da allegare)</t>
  </si>
  <si>
    <t>INFRASTRUTTURA</t>
  </si>
  <si>
    <t>del</t>
  </si>
  <si>
    <t xml:space="preserve">mail
</t>
  </si>
  <si>
    <t>ELETT b17</t>
  </si>
  <si>
    <t>ELETT b16</t>
  </si>
  <si>
    <t>ELETT b15</t>
  </si>
  <si>
    <t>ELETT b14</t>
  </si>
  <si>
    <t>ELETT b13</t>
  </si>
  <si>
    <t>ELETT b12</t>
  </si>
  <si>
    <t>ELETT b11</t>
  </si>
  <si>
    <t>ELETT b10</t>
  </si>
  <si>
    <t>ELETT.a2</t>
  </si>
  <si>
    <t>ELETT.a3</t>
  </si>
  <si>
    <t>ELETT.a4</t>
  </si>
  <si>
    <t>ELETT.a5</t>
  </si>
  <si>
    <t>ELETT.a6</t>
  </si>
  <si>
    <t>ELETT.a7</t>
  </si>
  <si>
    <t>ELETT.a8</t>
  </si>
  <si>
    <t>ELETT.a9</t>
  </si>
  <si>
    <t>idr.a4</t>
  </si>
  <si>
    <t>idr.a5</t>
  </si>
  <si>
    <t>idr.a6</t>
  </si>
  <si>
    <t>idr.a7</t>
  </si>
  <si>
    <t>idr.a8</t>
  </si>
  <si>
    <t>ELETT.a.2</t>
  </si>
  <si>
    <t>ELETT a.3</t>
  </si>
  <si>
    <t>ELETT.a.3</t>
  </si>
  <si>
    <t>ELETT a.4</t>
  </si>
  <si>
    <t>ELETT.a.4</t>
  </si>
  <si>
    <t>ELETT a.5</t>
  </si>
  <si>
    <t>ELETT.a.5</t>
  </si>
  <si>
    <t>ELETT a.6</t>
  </si>
  <si>
    <t>ELETT.a.6</t>
  </si>
  <si>
    <t>NOMINATIVO RESPONSABILE soggetto attuatore II livello</t>
  </si>
  <si>
    <t>V.2 SALDO</t>
  </si>
  <si>
    <t>Obiettivo complessivo obbligatorio del PNRR al 30/06/2026 , n° autobus minimo da immatricolare (DM 530/2021)</t>
  </si>
  <si>
    <t>obiettivo PNRR obbligatorio al 31/12/2024, n° autobus minimo da immatricolare  (dm 530/2021)</t>
  </si>
  <si>
    <t>COSTO FORNITURA da contributo statale 
(con gli attrezzaggi obbligatori di cui all'art. 4 c.2 del dM 530/2021)</t>
  </si>
  <si>
    <t>DATA STIPULA del contratto</t>
  </si>
  <si>
    <t>numero autobus immatricolati al 30/06/2026</t>
  </si>
  <si>
    <t>Verifica raggiungimento target</t>
  </si>
  <si>
    <t>DATA immatricolazione</t>
  </si>
  <si>
    <t>Autobus immatricolati al 30/06/2026</t>
  </si>
  <si>
    <t>autobus IMMATRICOLATI AL 30/06/2026</t>
  </si>
  <si>
    <t>c</t>
  </si>
  <si>
    <t>DATA di immatricolazione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</si>
</sst>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#,##0.00\ &quot;€&quot;;[Red]\-#,##0.00\ &quot;€&quot;"/>
    <numFmt numFmtId="41" formatCode="_-* #,##0_-;\-* #,##0_-;_-* &quot;-&quot;_-;_-@_-"/>
    <numFmt numFmtId="44" formatCode="_-* #,##0.00\ &quot;€&quot;_-;\-* #,##0.00\ &quot;€&quot;_-;_-* &quot;-&quot;??\ &quot;€&quot;_-;_-@_-"/>
    <numFmt numFmtId="164" formatCode="&quot;€&quot;\ #,##0.00;[Red]\-&quot;€&quot;\ #,##0.00"/>
    <numFmt numFmtId="165" formatCode="_-&quot;€&quot;\ * #,##0.00_-;\-&quot;€&quot;\ * #,##0.00_-;_-&quot;€&quot;\ * &quot;-&quot;??_-;_-@_-"/>
    <numFmt numFmtId="166" formatCode="[$€-2]\ #,##0.00;[Red]\-[$€-2]\ #,##0.00"/>
    <numFmt numFmtId="167" formatCode="0_ ;\-0\ "/>
    <numFmt numFmtId="168" formatCode="#,##0.00\ &quot;€&quot;"/>
  </numFmts>
  <fonts count="103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4"/>
      <name val="Cambria"/>
      <family val="1"/>
      <charset val="1"/>
    </font>
    <font>
      <b/>
      <sz val="28"/>
      <name val="Cambria"/>
      <family val="1"/>
      <charset val="1"/>
    </font>
    <font>
      <b/>
      <sz val="26"/>
      <name val="Cambria"/>
      <family val="1"/>
      <charset val="1"/>
    </font>
    <font>
      <b/>
      <sz val="22"/>
      <name val="Cambria"/>
      <family val="1"/>
      <charset val="1"/>
    </font>
    <font>
      <b/>
      <sz val="20"/>
      <name val="Cambria"/>
      <family val="1"/>
      <charset val="1"/>
    </font>
    <font>
      <b/>
      <sz val="28"/>
      <name val="Calibri"/>
      <family val="2"/>
      <charset val="1"/>
    </font>
    <font>
      <b/>
      <sz val="16"/>
      <name val="Cambria"/>
      <family val="1"/>
      <charset val="1"/>
    </font>
    <font>
      <b/>
      <sz val="18"/>
      <name val="Cambria"/>
      <family val="1"/>
    </font>
    <font>
      <sz val="11"/>
      <color theme="1"/>
      <name val="Arial"/>
      <family val="2"/>
    </font>
    <font>
      <b/>
      <sz val="20"/>
      <name val="Cambria"/>
      <family val="1"/>
    </font>
    <font>
      <b/>
      <sz val="12"/>
      <name val="Cambria"/>
      <family val="1"/>
      <charset val="1"/>
    </font>
    <font>
      <b/>
      <i/>
      <sz val="14"/>
      <name val="Cambria"/>
      <family val="1"/>
      <charset val="1"/>
    </font>
    <font>
      <b/>
      <sz val="10"/>
      <name val="Cambria"/>
      <family val="1"/>
      <scheme val="major"/>
    </font>
    <font>
      <b/>
      <sz val="10"/>
      <name val="Cambria"/>
      <family val="1"/>
      <charset val="1"/>
      <scheme val="major"/>
    </font>
    <font>
      <sz val="10"/>
      <name val="Cambria"/>
      <family val="1"/>
      <scheme val="maj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  <charset val="1"/>
    </font>
    <font>
      <b/>
      <sz val="9"/>
      <name val="Calibri"/>
      <family val="2"/>
      <charset val="1"/>
    </font>
    <font>
      <sz val="9"/>
      <name val="Cambria"/>
      <family val="1"/>
      <charset val="1"/>
    </font>
    <font>
      <sz val="9"/>
      <name val="Calibri"/>
      <family val="2"/>
      <scheme val="minor"/>
    </font>
    <font>
      <b/>
      <sz val="16"/>
      <name val="Cambria"/>
      <family val="1"/>
    </font>
    <font>
      <b/>
      <sz val="14"/>
      <name val="Calibri"/>
      <family val="2"/>
      <charset val="1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i/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8"/>
      <name val="Cambria"/>
      <family val="1"/>
      <charset val="1"/>
    </font>
    <font>
      <b/>
      <i/>
      <sz val="12"/>
      <name val="Cambria"/>
      <family val="1"/>
      <charset val="1"/>
    </font>
    <font>
      <i/>
      <sz val="12"/>
      <name val="Cambria"/>
      <family val="1"/>
      <charset val="1"/>
    </font>
    <font>
      <sz val="9"/>
      <name val="Arial"/>
      <family val="2"/>
    </font>
    <font>
      <b/>
      <sz val="9"/>
      <name val="Arial"/>
      <family val="2"/>
    </font>
    <font>
      <b/>
      <sz val="10"/>
      <name val="Cambria"/>
      <family val="1"/>
      <charset val="1"/>
    </font>
    <font>
      <i/>
      <sz val="10"/>
      <name val="Cambria"/>
      <family val="1"/>
      <charset val="1"/>
    </font>
    <font>
      <sz val="10"/>
      <name val="Cambria"/>
      <family val="1"/>
      <charset val="1"/>
    </font>
    <font>
      <b/>
      <sz val="10"/>
      <name val="Cambria"/>
      <family val="1"/>
    </font>
    <font>
      <sz val="10"/>
      <name val="Cambria"/>
      <family val="1"/>
    </font>
    <font>
      <b/>
      <sz val="10"/>
      <name val="Calibri"/>
      <family val="2"/>
    </font>
    <font>
      <b/>
      <sz val="10"/>
      <name val="Calibri"/>
      <family val="2"/>
      <charset val="1"/>
    </font>
    <font>
      <b/>
      <sz val="14"/>
      <name val="Cambria"/>
      <family val="1"/>
    </font>
    <font>
      <b/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444444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Liberation Sans"/>
      <family val="2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rgb="FF000000"/>
      <name val="Liberation Sans"/>
      <family val="2"/>
    </font>
    <font>
      <u/>
      <sz val="11"/>
      <color theme="10"/>
      <name val="Liberation Sans"/>
      <family val="2"/>
    </font>
    <font>
      <sz val="36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rgb="FF333333"/>
      <name val="Arial"/>
      <family val="2"/>
    </font>
    <font>
      <i/>
      <sz val="12"/>
      <name val="Calibri"/>
      <family val="2"/>
    </font>
    <font>
      <b/>
      <sz val="11"/>
      <name val="Cambria"/>
      <family val="1"/>
      <charset val="1"/>
    </font>
    <font>
      <b/>
      <i/>
      <sz val="10"/>
      <name val="Calibri"/>
      <family val="2"/>
    </font>
    <font>
      <b/>
      <i/>
      <sz val="1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8"/>
      <name val="Cambria"/>
      <family val="1"/>
    </font>
    <font>
      <b/>
      <i/>
      <sz val="11"/>
      <name val="Calibri"/>
      <family val="2"/>
      <charset val="1"/>
    </font>
    <font>
      <sz val="11"/>
      <name val="Calibri"/>
      <family val="2"/>
      <charset val="1"/>
    </font>
    <font>
      <b/>
      <sz val="18"/>
      <name val="Cambria"/>
      <family val="1"/>
      <charset val="1"/>
    </font>
    <font>
      <sz val="12"/>
      <name val="Calibri"/>
      <family val="2"/>
      <charset val="1"/>
    </font>
    <font>
      <sz val="12"/>
      <name val="Calibri"/>
      <family val="2"/>
      <scheme val="minor"/>
    </font>
    <font>
      <sz val="14"/>
      <name val="Cambria"/>
      <family val="1"/>
      <charset val="1"/>
    </font>
    <font>
      <sz val="28"/>
      <name val="Cambria"/>
      <family val="1"/>
      <charset val="1"/>
    </font>
    <font>
      <sz val="11"/>
      <name val="Cambria"/>
      <family val="1"/>
      <charset val="1"/>
    </font>
    <font>
      <i/>
      <sz val="11"/>
      <name val="Cambria"/>
      <family val="1"/>
      <charset val="1"/>
    </font>
    <font>
      <b/>
      <i/>
      <sz val="11"/>
      <name val="Cambria"/>
      <family val="1"/>
      <charset val="1"/>
    </font>
    <font>
      <b/>
      <i/>
      <sz val="10"/>
      <name val="Cambria"/>
      <family val="1"/>
      <charset val="1"/>
    </font>
    <font>
      <b/>
      <sz val="11"/>
      <name val="Calibri"/>
      <family val="2"/>
      <charset val="1"/>
    </font>
    <font>
      <b/>
      <i/>
      <sz val="12"/>
      <name val="Calibri"/>
      <family val="2"/>
      <charset val="1"/>
    </font>
    <font>
      <i/>
      <sz val="11"/>
      <name val="Calibri"/>
      <family val="2"/>
      <charset val="1"/>
    </font>
    <font>
      <i/>
      <sz val="12"/>
      <name val="Calibri"/>
      <family val="2"/>
      <charset val="1"/>
    </font>
    <font>
      <i/>
      <sz val="10"/>
      <name val="Calibri"/>
      <family val="2"/>
      <charset val="1"/>
    </font>
    <font>
      <sz val="10"/>
      <name val="Calibri"/>
      <family val="2"/>
      <charset val="1"/>
    </font>
    <font>
      <sz val="22"/>
      <name val="Calibri"/>
      <family val="2"/>
      <charset val="1"/>
    </font>
    <font>
      <b/>
      <sz val="14"/>
      <name val="Cambria"/>
      <family val="1"/>
      <scheme val="major"/>
    </font>
    <font>
      <sz val="12"/>
      <name val="Cambria"/>
      <family val="1"/>
      <charset val="1"/>
    </font>
    <font>
      <b/>
      <sz val="18"/>
      <name val="Cambria"/>
      <family val="1"/>
      <scheme val="major"/>
    </font>
    <font>
      <sz val="11"/>
      <name val="Calibri"/>
      <family val="2"/>
    </font>
    <font>
      <b/>
      <i/>
      <sz val="12"/>
      <name val="Calibri"/>
      <family val="2"/>
    </font>
  </fonts>
  <fills count="48">
    <fill>
      <patternFill patternType="none"/>
    </fill>
    <fill>
      <patternFill patternType="gray125"/>
    </fill>
    <fill>
      <patternFill patternType="solid">
        <fgColor rgb="FFC3D69B"/>
        <bgColor rgb="FFDDD9C3"/>
      </patternFill>
    </fill>
    <fill>
      <patternFill patternType="solid">
        <fgColor rgb="FFDBEEF4"/>
        <bgColor rgb="FFEBF1DE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rgb="FFEEECE1"/>
      </patternFill>
    </fill>
    <fill>
      <patternFill patternType="solid">
        <fgColor theme="6" tint="0.59999389629810485"/>
        <bgColor rgb="FFFFFFCC"/>
      </patternFill>
    </fill>
    <fill>
      <patternFill patternType="solid">
        <fgColor theme="6" tint="0.59999389629810485"/>
        <bgColor rgb="FFEEECE1"/>
      </patternFill>
    </fill>
    <fill>
      <patternFill patternType="solid">
        <fgColor theme="6" tint="0.59999389629810485"/>
        <bgColor rgb="FFE6B9B8"/>
      </patternFill>
    </fill>
    <fill>
      <patternFill patternType="solid">
        <fgColor rgb="FFFFFFCC"/>
        <bgColor rgb="FFEEECE1"/>
      </patternFill>
    </fill>
    <fill>
      <patternFill patternType="solid">
        <fgColor rgb="FFFFFFCC"/>
        <bgColor rgb="FFE6B9B8"/>
      </patternFill>
    </fill>
    <fill>
      <patternFill patternType="solid">
        <fgColor rgb="FF99FFCC"/>
        <bgColor indexed="64"/>
      </patternFill>
    </fill>
    <fill>
      <patternFill patternType="solid">
        <fgColor rgb="FF99FFCC"/>
        <bgColor rgb="FFE6B9B8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rgb="FFDDD9C3"/>
      </patternFill>
    </fill>
    <fill>
      <patternFill patternType="solid">
        <fgColor rgb="FFFFFFCC"/>
        <bgColor rgb="FFDDD9C3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E6B9B8"/>
      </patternFill>
    </fill>
    <fill>
      <patternFill patternType="solid">
        <fgColor theme="2" tint="-0.249977111117893"/>
        <bgColor rgb="FFE6B9B8"/>
      </patternFill>
    </fill>
    <fill>
      <patternFill patternType="solid">
        <fgColor indexed="22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rgb="FFDDD9C3"/>
      </patternFill>
    </fill>
    <fill>
      <patternFill patternType="solid">
        <fgColor theme="4" tint="0.39997558519241921"/>
        <bgColor rgb="FFDDD9C3"/>
      </patternFill>
    </fill>
    <fill>
      <patternFill patternType="solid">
        <fgColor theme="5" tint="0.39997558519241921"/>
        <bgColor rgb="FFFFFFCC"/>
      </patternFill>
    </fill>
    <fill>
      <patternFill patternType="solid">
        <fgColor theme="5" tint="0.39997558519241921"/>
        <bgColor rgb="FFE6B9B8"/>
      </patternFill>
    </fill>
    <fill>
      <patternFill patternType="solid">
        <fgColor theme="5" tint="0.59999389629810485"/>
        <bgColor rgb="FFDDD9C3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rgb="FFEEECE1"/>
      </patternFill>
    </fill>
    <fill>
      <patternFill patternType="solid">
        <fgColor rgb="FFFFFF00"/>
        <bgColor rgb="FFEEECE1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24">
    <xf numFmtId="0" fontId="0" fillId="0" borderId="0"/>
    <xf numFmtId="0" fontId="14" fillId="0" borderId="0"/>
    <xf numFmtId="0" fontId="55" fillId="0" borderId="0" applyNumberFormat="0" applyFill="0" applyBorder="0" applyAlignment="0" applyProtection="0"/>
    <xf numFmtId="0" fontId="56" fillId="0" borderId="0"/>
    <xf numFmtId="0" fontId="57" fillId="0" borderId="0" applyNumberFormat="0" applyBorder="0" applyProtection="0"/>
    <xf numFmtId="0" fontId="58" fillId="25" borderId="0" applyNumberFormat="0" applyBorder="0" applyProtection="0"/>
    <xf numFmtId="0" fontId="58" fillId="26" borderId="0" applyNumberFormat="0" applyBorder="0" applyProtection="0"/>
    <xf numFmtId="0" fontId="57" fillId="27" borderId="0" applyNumberFormat="0" applyBorder="0" applyProtection="0"/>
    <xf numFmtId="0" fontId="59" fillId="28" borderId="0" applyNumberFormat="0" applyBorder="0" applyProtection="0"/>
    <xf numFmtId="0" fontId="60" fillId="29" borderId="0" applyNumberFormat="0" applyBorder="0" applyProtection="0"/>
    <xf numFmtId="0" fontId="61" fillId="0" borderId="0" applyNumberFormat="0" applyBorder="0" applyProtection="0"/>
    <xf numFmtId="0" fontId="62" fillId="30" borderId="0" applyNumberFormat="0" applyBorder="0" applyProtection="0"/>
    <xf numFmtId="0" fontId="63" fillId="0" borderId="0" applyNumberFormat="0" applyBorder="0" applyProtection="0"/>
    <xf numFmtId="0" fontId="64" fillId="0" borderId="0" applyNumberFormat="0" applyBorder="0" applyProtection="0"/>
    <xf numFmtId="0" fontId="65" fillId="0" borderId="0" applyNumberFormat="0" applyBorder="0" applyProtection="0"/>
    <xf numFmtId="0" fontId="66" fillId="0" borderId="0" applyNumberFormat="0" applyBorder="0" applyProtection="0"/>
    <xf numFmtId="0" fontId="67" fillId="31" borderId="0" applyNumberFormat="0" applyBorder="0" applyProtection="0"/>
    <xf numFmtId="0" fontId="68" fillId="31" borderId="65" applyNumberFormat="0" applyProtection="0"/>
    <xf numFmtId="0" fontId="69" fillId="0" borderId="0" applyNumberFormat="0" applyBorder="0" applyProtection="0"/>
    <xf numFmtId="0" fontId="56" fillId="0" borderId="0" applyNumberFormat="0" applyFont="0" applyBorder="0" applyProtection="0"/>
    <xf numFmtId="0" fontId="56" fillId="0" borderId="0" applyNumberFormat="0" applyFont="0" applyBorder="0" applyProtection="0"/>
    <xf numFmtId="0" fontId="59" fillId="0" borderId="0" applyNumberFormat="0" applyBorder="0" applyProtection="0"/>
    <xf numFmtId="0" fontId="70" fillId="0" borderId="0" applyNumberFormat="0" applyFill="0" applyBorder="0" applyAlignment="0" applyProtection="0"/>
    <xf numFmtId="9" fontId="78" fillId="0" borderId="0" applyFont="0" applyFill="0" applyBorder="0" applyAlignment="0" applyProtection="0"/>
  </cellStyleXfs>
  <cellXfs count="1141">
    <xf numFmtId="0" fontId="0" fillId="0" borderId="0" xfId="0"/>
    <xf numFmtId="0" fontId="0" fillId="0" borderId="18" xfId="0" applyBorder="1"/>
    <xf numFmtId="0" fontId="3" fillId="0" borderId="26" xfId="0" applyFont="1" applyBorder="1" applyAlignment="1">
      <alignment horizontal="center"/>
    </xf>
    <xf numFmtId="0" fontId="2" fillId="0" borderId="26" xfId="0" applyFont="1" applyBorder="1"/>
    <xf numFmtId="0" fontId="3" fillId="5" borderId="18" xfId="0" applyFont="1" applyFill="1" applyBorder="1"/>
    <xf numFmtId="0" fontId="4" fillId="5" borderId="22" xfId="0" applyFont="1" applyFill="1" applyBorder="1"/>
    <xf numFmtId="166" fontId="3" fillId="5" borderId="26" xfId="0" applyNumberFormat="1" applyFont="1" applyFill="1" applyBorder="1"/>
    <xf numFmtId="166" fontId="3" fillId="6" borderId="30" xfId="0" applyNumberFormat="1" applyFont="1" applyFill="1" applyBorder="1"/>
    <xf numFmtId="0" fontId="5" fillId="6" borderId="22" xfId="0" applyFont="1" applyFill="1" applyBorder="1"/>
    <xf numFmtId="166" fontId="5" fillId="6" borderId="26" xfId="0" applyNumberFormat="1" applyFont="1" applyFill="1" applyBorder="1"/>
    <xf numFmtId="0" fontId="2" fillId="6" borderId="18" xfId="0" applyFont="1" applyFill="1" applyBorder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horizontal="center" vertical="center"/>
    </xf>
    <xf numFmtId="0" fontId="0" fillId="0" borderId="20" xfId="0" applyBorder="1"/>
    <xf numFmtId="0" fontId="15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3" fillId="0" borderId="18" xfId="0" applyFont="1" applyBorder="1"/>
    <xf numFmtId="0" fontId="3" fillId="6" borderId="18" xfId="0" applyFont="1" applyFill="1" applyBorder="1"/>
    <xf numFmtId="0" fontId="3" fillId="0" borderId="22" xfId="0" applyFont="1" applyBorder="1"/>
    <xf numFmtId="0" fontId="18" fillId="0" borderId="0" xfId="0" applyFont="1" applyAlignment="1" applyProtection="1">
      <alignment vertical="center" wrapText="1"/>
      <protection hidden="1"/>
    </xf>
    <xf numFmtId="49" fontId="23" fillId="0" borderId="0" xfId="0" applyNumberFormat="1" applyFont="1" applyAlignment="1" applyProtection="1">
      <alignment vertical="center"/>
      <protection locked="0"/>
    </xf>
    <xf numFmtId="0" fontId="23" fillId="0" borderId="0" xfId="0" applyFont="1" applyAlignment="1" applyProtection="1">
      <alignment vertical="center"/>
      <protection locked="0"/>
    </xf>
    <xf numFmtId="0" fontId="2" fillId="0" borderId="0" xfId="0" applyFont="1"/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6" fontId="2" fillId="6" borderId="26" xfId="0" applyNumberFormat="1" applyFont="1" applyFill="1" applyBorder="1"/>
    <xf numFmtId="0" fontId="16" fillId="0" borderId="0" xfId="0" applyFont="1" applyAlignment="1">
      <alignment horizontal="center" vertical="center"/>
    </xf>
    <xf numFmtId="0" fontId="26" fillId="4" borderId="18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26" fillId="4" borderId="18" xfId="0" applyFont="1" applyFill="1" applyBorder="1" applyProtection="1">
      <protection locked="0"/>
    </xf>
    <xf numFmtId="0" fontId="26" fillId="4" borderId="15" xfId="0" applyFont="1" applyFill="1" applyBorder="1" applyAlignment="1" applyProtection="1">
      <alignment horizontal="center"/>
      <protection locked="0"/>
    </xf>
    <xf numFmtId="0" fontId="25" fillId="12" borderId="15" xfId="0" applyFont="1" applyFill="1" applyBorder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36" fillId="0" borderId="0" xfId="0" applyFont="1" applyAlignment="1">
      <alignment horizontal="center"/>
    </xf>
    <xf numFmtId="0" fontId="35" fillId="14" borderId="18" xfId="0" applyFont="1" applyFill="1" applyBorder="1" applyAlignment="1">
      <alignment horizontal="center" vertical="center"/>
    </xf>
    <xf numFmtId="165" fontId="26" fillId="0" borderId="0" xfId="0" applyNumberFormat="1" applyFont="1"/>
    <xf numFmtId="0" fontId="26" fillId="4" borderId="13" xfId="0" applyFont="1" applyFill="1" applyBorder="1" applyAlignment="1" applyProtection="1">
      <alignment horizontal="center"/>
      <protection locked="0"/>
    </xf>
    <xf numFmtId="0" fontId="26" fillId="4" borderId="13" xfId="0" applyFont="1" applyFill="1" applyBorder="1" applyProtection="1">
      <protection locked="0"/>
    </xf>
    <xf numFmtId="0" fontId="3" fillId="0" borderId="14" xfId="0" applyFont="1" applyBorder="1"/>
    <xf numFmtId="0" fontId="3" fillId="0" borderId="23" xfId="0" applyFont="1" applyBorder="1"/>
    <xf numFmtId="165" fontId="26" fillId="5" borderId="39" xfId="0" applyNumberFormat="1" applyFont="1" applyFill="1" applyBorder="1"/>
    <xf numFmtId="0" fontId="34" fillId="0" borderId="14" xfId="0" applyFont="1" applyBorder="1" applyAlignment="1">
      <alignment horizontal="center" wrapText="1"/>
    </xf>
    <xf numFmtId="0" fontId="33" fillId="0" borderId="0" xfId="0" applyFont="1" applyAlignment="1">
      <alignment horizontal="center" wrapText="1"/>
    </xf>
    <xf numFmtId="165" fontId="26" fillId="0" borderId="0" xfId="0" applyNumberFormat="1" applyFont="1" applyAlignment="1">
      <alignment horizontal="center"/>
    </xf>
    <xf numFmtId="0" fontId="2" fillId="13" borderId="18" xfId="0" applyFont="1" applyFill="1" applyBorder="1" applyAlignment="1">
      <alignment horizontal="center"/>
    </xf>
    <xf numFmtId="0" fontId="2" fillId="13" borderId="13" xfId="0" applyFont="1" applyFill="1" applyBorder="1" applyAlignment="1">
      <alignment horizontal="center"/>
    </xf>
    <xf numFmtId="0" fontId="3" fillId="13" borderId="37" xfId="0" applyFont="1" applyFill="1" applyBorder="1"/>
    <xf numFmtId="0" fontId="3" fillId="13" borderId="12" xfId="0" applyFont="1" applyFill="1" applyBorder="1" applyAlignment="1">
      <alignment horizontal="center" vertical="center" wrapText="1"/>
    </xf>
    <xf numFmtId="0" fontId="3" fillId="13" borderId="12" xfId="0" applyFont="1" applyFill="1" applyBorder="1" applyAlignment="1">
      <alignment vertical="center" wrapText="1"/>
    </xf>
    <xf numFmtId="0" fontId="31" fillId="13" borderId="13" xfId="0" applyFont="1" applyFill="1" applyBorder="1" applyAlignment="1">
      <alignment horizontal="center" vertical="center" wrapText="1"/>
    </xf>
    <xf numFmtId="0" fontId="3" fillId="13" borderId="37" xfId="0" applyFont="1" applyFill="1" applyBorder="1" applyAlignment="1">
      <alignment wrapText="1"/>
    </xf>
    <xf numFmtId="0" fontId="3" fillId="13" borderId="33" xfId="0" applyFont="1" applyFill="1" applyBorder="1"/>
    <xf numFmtId="0" fontId="17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5" fontId="26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2" fillId="4" borderId="22" xfId="0" applyFont="1" applyFill="1" applyBorder="1" applyProtection="1">
      <protection locked="0"/>
    </xf>
    <xf numFmtId="166" fontId="2" fillId="4" borderId="26" xfId="0" applyNumberFormat="1" applyFont="1" applyFill="1" applyBorder="1" applyProtection="1">
      <protection locked="0"/>
    </xf>
    <xf numFmtId="0" fontId="2" fillId="6" borderId="18" xfId="0" applyFont="1" applyFill="1" applyBorder="1" applyProtection="1">
      <protection locked="0"/>
    </xf>
    <xf numFmtId="0" fontId="1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49" fontId="28" fillId="0" borderId="0" xfId="0" applyNumberFormat="1" applyFont="1" applyAlignment="1" applyProtection="1">
      <alignment horizontal="left" vertical="center"/>
      <protection locked="0"/>
    </xf>
    <xf numFmtId="166" fontId="37" fillId="4" borderId="18" xfId="0" applyNumberFormat="1" applyFont="1" applyFill="1" applyBorder="1" applyProtection="1">
      <protection locked="0"/>
    </xf>
    <xf numFmtId="166" fontId="26" fillId="4" borderId="18" xfId="0" applyNumberFormat="1" applyFont="1" applyFill="1" applyBorder="1" applyProtection="1">
      <protection locked="0"/>
    </xf>
    <xf numFmtId="14" fontId="26" fillId="4" borderId="18" xfId="0" applyNumberFormat="1" applyFont="1" applyFill="1" applyBorder="1" applyProtection="1">
      <protection locked="0"/>
    </xf>
    <xf numFmtId="41" fontId="37" fillId="4" borderId="18" xfId="0" applyNumberFormat="1" applyFont="1" applyFill="1" applyBorder="1" applyAlignment="1" applyProtection="1">
      <alignment horizontal="center" wrapText="1"/>
      <protection locked="0"/>
    </xf>
    <xf numFmtId="0" fontId="26" fillId="4" borderId="18" xfId="0" applyFont="1" applyFill="1" applyBorder="1" applyAlignment="1" applyProtection="1">
      <alignment wrapText="1"/>
      <protection locked="0"/>
    </xf>
    <xf numFmtId="166" fontId="26" fillId="4" borderId="17" xfId="0" applyNumberFormat="1" applyFont="1" applyFill="1" applyBorder="1" applyProtection="1">
      <protection locked="0"/>
    </xf>
    <xf numFmtId="0" fontId="26" fillId="4" borderId="15" xfId="0" applyFont="1" applyFill="1" applyBorder="1" applyProtection="1">
      <protection locked="0"/>
    </xf>
    <xf numFmtId="0" fontId="26" fillId="4" borderId="18" xfId="0" applyFont="1" applyFill="1" applyBorder="1" applyAlignment="1" applyProtection="1">
      <alignment vertical="center"/>
      <protection locked="0"/>
    </xf>
    <xf numFmtId="166" fontId="26" fillId="4" borderId="22" xfId="0" applyNumberFormat="1" applyFont="1" applyFill="1" applyBorder="1" applyProtection="1">
      <protection locked="0"/>
    </xf>
    <xf numFmtId="166" fontId="37" fillId="4" borderId="20" xfId="0" applyNumberFormat="1" applyFont="1" applyFill="1" applyBorder="1" applyProtection="1">
      <protection locked="0"/>
    </xf>
    <xf numFmtId="0" fontId="26" fillId="4" borderId="20" xfId="0" applyFont="1" applyFill="1" applyBorder="1" applyProtection="1">
      <protection locked="0"/>
    </xf>
    <xf numFmtId="14" fontId="26" fillId="4" borderId="20" xfId="0" applyNumberFormat="1" applyFont="1" applyFill="1" applyBorder="1" applyProtection="1">
      <protection locked="0"/>
    </xf>
    <xf numFmtId="41" fontId="37" fillId="4" borderId="20" xfId="0" applyNumberFormat="1" applyFont="1" applyFill="1" applyBorder="1" applyAlignment="1" applyProtection="1">
      <alignment horizontal="center" wrapText="1"/>
      <protection locked="0"/>
    </xf>
    <xf numFmtId="166" fontId="26" fillId="4" borderId="15" xfId="0" applyNumberFormat="1" applyFont="1" applyFill="1" applyBorder="1" applyProtection="1">
      <protection locked="0"/>
    </xf>
    <xf numFmtId="0" fontId="26" fillId="4" borderId="42" xfId="0" applyFont="1" applyFill="1" applyBorder="1" applyProtection="1">
      <protection locked="0"/>
    </xf>
    <xf numFmtId="0" fontId="26" fillId="4" borderId="42" xfId="0" applyFont="1" applyFill="1" applyBorder="1" applyAlignment="1" applyProtection="1">
      <alignment horizontal="center" vertical="center"/>
      <protection locked="0"/>
    </xf>
    <xf numFmtId="41" fontId="37" fillId="4" borderId="19" xfId="0" applyNumberFormat="1" applyFont="1" applyFill="1" applyBorder="1" applyProtection="1">
      <protection locked="0"/>
    </xf>
    <xf numFmtId="0" fontId="26" fillId="4" borderId="44" xfId="0" applyFont="1" applyFill="1" applyBorder="1" applyProtection="1">
      <protection locked="0"/>
    </xf>
    <xf numFmtId="166" fontId="37" fillId="4" borderId="48" xfId="0" applyNumberFormat="1" applyFont="1" applyFill="1" applyBorder="1" applyAlignment="1" applyProtection="1">
      <alignment horizontal="center" vertical="center"/>
      <protection locked="0"/>
    </xf>
    <xf numFmtId="166" fontId="37" fillId="4" borderId="48" xfId="0" applyNumberFormat="1" applyFont="1" applyFill="1" applyBorder="1" applyProtection="1">
      <protection locked="0"/>
    </xf>
    <xf numFmtId="0" fontId="26" fillId="4" borderId="49" xfId="0" applyFont="1" applyFill="1" applyBorder="1" applyAlignment="1" applyProtection="1">
      <alignment horizontal="center" vertical="center"/>
      <protection locked="0"/>
    </xf>
    <xf numFmtId="14" fontId="26" fillId="4" borderId="48" xfId="0" applyNumberFormat="1" applyFont="1" applyFill="1" applyBorder="1" applyAlignment="1" applyProtection="1">
      <alignment horizontal="center" vertical="center"/>
      <protection locked="0"/>
    </xf>
    <xf numFmtId="0" fontId="26" fillId="4" borderId="49" xfId="0" applyFont="1" applyFill="1" applyBorder="1" applyAlignment="1" applyProtection="1">
      <alignment horizontal="center"/>
      <protection locked="0"/>
    </xf>
    <xf numFmtId="166" fontId="26" fillId="5" borderId="18" xfId="0" applyNumberFormat="1" applyFont="1" applyFill="1" applyBorder="1"/>
    <xf numFmtId="166" fontId="26" fillId="5" borderId="22" xfId="0" applyNumberFormat="1" applyFont="1" applyFill="1" applyBorder="1"/>
    <xf numFmtId="166" fontId="32" fillId="5" borderId="18" xfId="0" applyNumberFormat="1" applyFont="1" applyFill="1" applyBorder="1"/>
    <xf numFmtId="166" fontId="32" fillId="5" borderId="22" xfId="0" applyNumberFormat="1" applyFont="1" applyFill="1" applyBorder="1"/>
    <xf numFmtId="166" fontId="37" fillId="4" borderId="15" xfId="0" applyNumberFormat="1" applyFont="1" applyFill="1" applyBorder="1" applyProtection="1">
      <protection locked="0"/>
    </xf>
    <xf numFmtId="166" fontId="26" fillId="5" borderId="15" xfId="0" applyNumberFormat="1" applyFont="1" applyFill="1" applyBorder="1"/>
    <xf numFmtId="166" fontId="26" fillId="5" borderId="17" xfId="0" applyNumberFormat="1" applyFont="1" applyFill="1" applyBorder="1"/>
    <xf numFmtId="166" fontId="32" fillId="5" borderId="15" xfId="0" applyNumberFormat="1" applyFont="1" applyFill="1" applyBorder="1"/>
    <xf numFmtId="166" fontId="32" fillId="5" borderId="17" xfId="0" applyNumberFormat="1" applyFont="1" applyFill="1" applyBorder="1"/>
    <xf numFmtId="166" fontId="37" fillId="4" borderId="57" xfId="0" applyNumberFormat="1" applyFont="1" applyFill="1" applyBorder="1" applyAlignment="1" applyProtection="1">
      <alignment horizontal="center" vertical="center"/>
      <protection locked="0"/>
    </xf>
    <xf numFmtId="0" fontId="26" fillId="4" borderId="54" xfId="0" applyFont="1" applyFill="1" applyBorder="1" applyProtection="1">
      <protection locked="0"/>
    </xf>
    <xf numFmtId="14" fontId="26" fillId="4" borderId="15" xfId="0" applyNumberFormat="1" applyFont="1" applyFill="1" applyBorder="1" applyProtection="1">
      <protection locked="0"/>
    </xf>
    <xf numFmtId="166" fontId="26" fillId="4" borderId="56" xfId="0" applyNumberFormat="1" applyFont="1" applyFill="1" applyBorder="1" applyProtection="1">
      <protection locked="0"/>
    </xf>
    <xf numFmtId="167" fontId="37" fillId="4" borderId="46" xfId="0" applyNumberFormat="1" applyFont="1" applyFill="1" applyBorder="1" applyProtection="1">
      <protection locked="0"/>
    </xf>
    <xf numFmtId="14" fontId="37" fillId="4" borderId="15" xfId="0" applyNumberFormat="1" applyFont="1" applyFill="1" applyBorder="1" applyProtection="1">
      <protection locked="0"/>
    </xf>
    <xf numFmtId="41" fontId="37" fillId="4" borderId="15" xfId="0" applyNumberFormat="1" applyFont="1" applyFill="1" applyBorder="1" applyAlignment="1" applyProtection="1">
      <alignment horizontal="center" wrapText="1"/>
      <protection locked="0"/>
    </xf>
    <xf numFmtId="0" fontId="26" fillId="4" borderId="15" xfId="0" applyFont="1" applyFill="1" applyBorder="1" applyAlignment="1" applyProtection="1">
      <alignment wrapText="1"/>
      <protection locked="0"/>
    </xf>
    <xf numFmtId="0" fontId="26" fillId="4" borderId="36" xfId="0" applyFont="1" applyFill="1" applyBorder="1" applyAlignment="1" applyProtection="1">
      <alignment horizontal="center" vertical="center" wrapText="1"/>
      <protection locked="0"/>
    </xf>
    <xf numFmtId="0" fontId="26" fillId="5" borderId="56" xfId="0" applyFont="1" applyFill="1" applyBorder="1"/>
    <xf numFmtId="0" fontId="26" fillId="4" borderId="49" xfId="0" applyFont="1" applyFill="1" applyBorder="1" applyAlignment="1" applyProtection="1">
      <alignment horizontal="left" vertical="center"/>
      <protection locked="0"/>
    </xf>
    <xf numFmtId="166" fontId="32" fillId="5" borderId="24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66" fontId="26" fillId="4" borderId="20" xfId="0" applyNumberFormat="1" applyFont="1" applyFill="1" applyBorder="1" applyProtection="1">
      <protection locked="0"/>
    </xf>
    <xf numFmtId="166" fontId="26" fillId="5" borderId="20" xfId="0" applyNumberFormat="1" applyFont="1" applyFill="1" applyBorder="1"/>
    <xf numFmtId="166" fontId="26" fillId="5" borderId="47" xfId="0" applyNumberFormat="1" applyFont="1" applyFill="1" applyBorder="1"/>
    <xf numFmtId="166" fontId="32" fillId="5" borderId="20" xfId="0" applyNumberFormat="1" applyFont="1" applyFill="1" applyBorder="1"/>
    <xf numFmtId="166" fontId="32" fillId="5" borderId="47" xfId="0" applyNumberFormat="1" applyFont="1" applyFill="1" applyBorder="1"/>
    <xf numFmtId="166" fontId="3" fillId="5" borderId="38" xfId="0" applyNumberFormat="1" applyFont="1" applyFill="1" applyBorder="1"/>
    <xf numFmtId="0" fontId="26" fillId="4" borderId="49" xfId="0" applyFont="1" applyFill="1" applyBorder="1" applyProtection="1">
      <protection locked="0"/>
    </xf>
    <xf numFmtId="166" fontId="26" fillId="4" borderId="45" xfId="0" applyNumberFormat="1" applyFont="1" applyFill="1" applyBorder="1" applyProtection="1">
      <protection locked="0"/>
    </xf>
    <xf numFmtId="166" fontId="26" fillId="5" borderId="45" xfId="0" applyNumberFormat="1" applyFont="1" applyFill="1" applyBorder="1"/>
    <xf numFmtId="0" fontId="26" fillId="4" borderId="20" xfId="0" applyFont="1" applyFill="1" applyBorder="1" applyAlignment="1" applyProtection="1">
      <alignment wrapText="1"/>
      <protection locked="0"/>
    </xf>
    <xf numFmtId="41" fontId="38" fillId="5" borderId="38" xfId="0" applyNumberFormat="1" applyFont="1" applyFill="1" applyBorder="1"/>
    <xf numFmtId="0" fontId="17" fillId="0" borderId="0" xfId="0" applyFont="1" applyAlignment="1">
      <alignment vertical="center"/>
    </xf>
    <xf numFmtId="0" fontId="26" fillId="13" borderId="18" xfId="0" applyFont="1" applyFill="1" applyBorder="1" applyAlignment="1">
      <alignment vertical="center" wrapText="1"/>
    </xf>
    <xf numFmtId="0" fontId="26" fillId="13" borderId="22" xfId="0" applyFont="1" applyFill="1" applyBorder="1" applyAlignment="1">
      <alignment vertical="center" wrapText="1"/>
    </xf>
    <xf numFmtId="0" fontId="32" fillId="13" borderId="4" xfId="0" applyFont="1" applyFill="1" applyBorder="1" applyAlignment="1">
      <alignment wrapText="1"/>
    </xf>
    <xf numFmtId="0" fontId="32" fillId="13" borderId="12" xfId="0" applyFont="1" applyFill="1" applyBorder="1" applyAlignment="1">
      <alignment wrapText="1"/>
    </xf>
    <xf numFmtId="0" fontId="32" fillId="13" borderId="11" xfId="0" applyFont="1" applyFill="1" applyBorder="1" applyAlignment="1">
      <alignment vertical="center" wrapText="1"/>
    </xf>
    <xf numFmtId="0" fontId="32" fillId="13" borderId="53" xfId="0" applyFont="1" applyFill="1" applyBorder="1" applyAlignment="1">
      <alignment vertical="center" wrapText="1"/>
    </xf>
    <xf numFmtId="0" fontId="31" fillId="13" borderId="13" xfId="0" applyFont="1" applyFill="1" applyBorder="1" applyAlignment="1">
      <alignment horizontal="center" vertical="center"/>
    </xf>
    <xf numFmtId="0" fontId="31" fillId="13" borderId="41" xfId="0" applyFont="1" applyFill="1" applyBorder="1" applyAlignment="1">
      <alignment horizontal="center" vertical="center"/>
    </xf>
    <xf numFmtId="0" fontId="31" fillId="13" borderId="9" xfId="0" applyFont="1" applyFill="1" applyBorder="1" applyAlignment="1">
      <alignment horizontal="center" vertical="center"/>
    </xf>
    <xf numFmtId="0" fontId="31" fillId="13" borderId="10" xfId="0" applyFont="1" applyFill="1" applyBorder="1" applyAlignment="1">
      <alignment horizontal="center" vertical="center" wrapText="1"/>
    </xf>
    <xf numFmtId="0" fontId="32" fillId="13" borderId="13" xfId="0" applyFont="1" applyFill="1" applyBorder="1" applyAlignment="1">
      <alignment vertical="center"/>
    </xf>
    <xf numFmtId="0" fontId="26" fillId="13" borderId="19" xfId="0" applyFont="1" applyFill="1" applyBorder="1" applyAlignment="1">
      <alignment vertical="center" wrapText="1"/>
    </xf>
    <xf numFmtId="0" fontId="31" fillId="13" borderId="50" xfId="0" applyFont="1" applyFill="1" applyBorder="1" applyAlignment="1">
      <alignment horizontal="center" vertical="center"/>
    </xf>
    <xf numFmtId="166" fontId="37" fillId="4" borderId="46" xfId="0" applyNumberFormat="1" applyFont="1" applyFill="1" applyBorder="1" applyProtection="1">
      <protection locked="0"/>
    </xf>
    <xf numFmtId="166" fontId="37" fillId="4" borderId="19" xfId="0" applyNumberFormat="1" applyFont="1" applyFill="1" applyBorder="1" applyProtection="1">
      <protection locked="0"/>
    </xf>
    <xf numFmtId="166" fontId="37" fillId="4" borderId="44" xfId="0" applyNumberFormat="1" applyFont="1" applyFill="1" applyBorder="1" applyProtection="1">
      <protection locked="0"/>
    </xf>
    <xf numFmtId="14" fontId="37" fillId="4" borderId="56" xfId="0" applyNumberFormat="1" applyFont="1" applyFill="1" applyBorder="1" applyAlignment="1" applyProtection="1">
      <alignment vertical="center"/>
      <protection locked="0"/>
    </xf>
    <xf numFmtId="14" fontId="37" fillId="4" borderId="43" xfId="0" applyNumberFormat="1" applyFont="1" applyFill="1" applyBorder="1" applyAlignment="1" applyProtection="1">
      <alignment vertical="center"/>
      <protection locked="0"/>
    </xf>
    <xf numFmtId="14" fontId="37" fillId="4" borderId="10" xfId="0" applyNumberFormat="1" applyFont="1" applyFill="1" applyBorder="1" applyAlignment="1" applyProtection="1">
      <alignment vertical="center"/>
      <protection locked="0"/>
    </xf>
    <xf numFmtId="0" fontId="31" fillId="13" borderId="30" xfId="0" applyFont="1" applyFill="1" applyBorder="1" applyAlignment="1">
      <alignment horizontal="center" vertical="center" wrapText="1"/>
    </xf>
    <xf numFmtId="0" fontId="40" fillId="9" borderId="27" xfId="0" applyFont="1" applyFill="1" applyBorder="1" applyAlignment="1">
      <alignment horizontal="center" vertical="center"/>
    </xf>
    <xf numFmtId="0" fontId="41" fillId="9" borderId="29" xfId="0" applyFont="1" applyFill="1" applyBorder="1" applyAlignment="1">
      <alignment horizontal="center" vertical="center" wrapText="1"/>
    </xf>
    <xf numFmtId="4" fontId="41" fillId="9" borderId="29" xfId="0" applyNumberFormat="1" applyFont="1" applyFill="1" applyBorder="1" applyAlignment="1">
      <alignment horizontal="center" vertical="center"/>
    </xf>
    <xf numFmtId="165" fontId="19" fillId="5" borderId="18" xfId="0" applyNumberFormat="1" applyFont="1" applyFill="1" applyBorder="1"/>
    <xf numFmtId="0" fontId="42" fillId="5" borderId="24" xfId="0" applyFont="1" applyFill="1" applyBorder="1" applyAlignment="1" applyProtection="1">
      <alignment vertical="center"/>
      <protection locked="0"/>
    </xf>
    <xf numFmtId="0" fontId="16" fillId="0" borderId="0" xfId="0" applyFont="1" applyAlignment="1">
      <alignment horizontal="center" vertical="center" wrapText="1"/>
    </xf>
    <xf numFmtId="0" fontId="26" fillId="4" borderId="55" xfId="0" applyFont="1" applyFill="1" applyBorder="1" applyProtection="1">
      <protection locked="0"/>
    </xf>
    <xf numFmtId="0" fontId="26" fillId="4" borderId="9" xfId="0" applyFont="1" applyFill="1" applyBorder="1" applyProtection="1">
      <protection locked="0"/>
    </xf>
    <xf numFmtId="0" fontId="26" fillId="5" borderId="58" xfId="0" applyFont="1" applyFill="1" applyBorder="1"/>
    <xf numFmtId="166" fontId="3" fillId="5" borderId="60" xfId="0" applyNumberFormat="1" applyFont="1" applyFill="1" applyBorder="1"/>
    <xf numFmtId="41" fontId="38" fillId="5" borderId="24" xfId="0" applyNumberFormat="1" applyFont="1" applyFill="1" applyBorder="1" applyAlignment="1">
      <alignment horizontal="right"/>
    </xf>
    <xf numFmtId="0" fontId="44" fillId="13" borderId="42" xfId="0" applyFont="1" applyFill="1" applyBorder="1" applyAlignment="1">
      <alignment horizontal="center"/>
    </xf>
    <xf numFmtId="0" fontId="21" fillId="15" borderId="42" xfId="0" applyFont="1" applyFill="1" applyBorder="1" applyAlignment="1">
      <alignment horizontal="center" vertical="center" wrapText="1"/>
    </xf>
    <xf numFmtId="4" fontId="39" fillId="15" borderId="18" xfId="0" applyNumberFormat="1" applyFont="1" applyFill="1" applyBorder="1" applyAlignment="1">
      <alignment vertical="center" wrapText="1"/>
    </xf>
    <xf numFmtId="0" fontId="45" fillId="15" borderId="43" xfId="0" applyFont="1" applyFill="1" applyBorder="1" applyAlignment="1">
      <alignment vertical="center" wrapText="1"/>
    </xf>
    <xf numFmtId="165" fontId="41" fillId="16" borderId="18" xfId="0" applyNumberFormat="1" applyFont="1" applyFill="1" applyBorder="1" applyAlignment="1">
      <alignment horizontal="center" vertical="center"/>
    </xf>
    <xf numFmtId="165" fontId="21" fillId="5" borderId="43" xfId="0" applyNumberFormat="1" applyFont="1" applyFill="1" applyBorder="1"/>
    <xf numFmtId="0" fontId="10" fillId="0" borderId="0" xfId="0" applyFont="1" applyAlignment="1" applyProtection="1">
      <alignment vertical="center" wrapText="1"/>
      <protection locked="0"/>
    </xf>
    <xf numFmtId="0" fontId="10" fillId="0" borderId="14" xfId="0" applyFont="1" applyBorder="1" applyAlignment="1" applyProtection="1">
      <alignment vertical="center" wrapText="1"/>
      <protection locked="0"/>
    </xf>
    <xf numFmtId="0" fontId="6" fillId="0" borderId="14" xfId="0" applyFont="1" applyBorder="1" applyAlignment="1">
      <alignment vertical="center"/>
    </xf>
    <xf numFmtId="0" fontId="32" fillId="13" borderId="18" xfId="0" applyFont="1" applyFill="1" applyBorder="1" applyAlignment="1">
      <alignment horizontal="center" vertical="center" wrapText="1"/>
    </xf>
    <xf numFmtId="0" fontId="32" fillId="13" borderId="18" xfId="0" applyFont="1" applyFill="1" applyBorder="1" applyAlignment="1">
      <alignment vertical="center"/>
    </xf>
    <xf numFmtId="0" fontId="32" fillId="13" borderId="18" xfId="0" applyFont="1" applyFill="1" applyBorder="1" applyAlignment="1">
      <alignment horizontal="center" vertical="center"/>
    </xf>
    <xf numFmtId="0" fontId="32" fillId="13" borderId="18" xfId="0" applyFont="1" applyFill="1" applyBorder="1" applyAlignment="1">
      <alignment vertical="center" wrapText="1"/>
    </xf>
    <xf numFmtId="0" fontId="31" fillId="13" borderId="13" xfId="0" applyFont="1" applyFill="1" applyBorder="1" applyAlignment="1">
      <alignment vertical="center" wrapText="1"/>
    </xf>
    <xf numFmtId="0" fontId="43" fillId="4" borderId="18" xfId="0" applyFont="1" applyFill="1" applyBorder="1" applyAlignment="1" applyProtection="1">
      <alignment horizontal="center" vertical="center"/>
      <protection locked="0"/>
    </xf>
    <xf numFmtId="0" fontId="43" fillId="0" borderId="0" xfId="0" applyFont="1" applyAlignment="1">
      <alignment horizontal="center" vertical="center"/>
    </xf>
    <xf numFmtId="49" fontId="43" fillId="11" borderId="18" xfId="0" applyNumberFormat="1" applyFont="1" applyFill="1" applyBorder="1" applyAlignment="1" applyProtection="1">
      <alignment horizontal="center" vertical="center"/>
      <protection locked="0"/>
    </xf>
    <xf numFmtId="0" fontId="43" fillId="11" borderId="18" xfId="0" applyFont="1" applyFill="1" applyBorder="1" applyAlignment="1" applyProtection="1">
      <alignment horizontal="center" vertical="center"/>
      <protection locked="0"/>
    </xf>
    <xf numFmtId="4" fontId="43" fillId="0" borderId="0" xfId="0" applyNumberFormat="1" applyFont="1" applyAlignment="1">
      <alignment vertical="center"/>
    </xf>
    <xf numFmtId="4" fontId="43" fillId="7" borderId="18" xfId="0" applyNumberFormat="1" applyFont="1" applyFill="1" applyBorder="1" applyAlignment="1">
      <alignment horizontal="center" vertical="center"/>
    </xf>
    <xf numFmtId="0" fontId="43" fillId="0" borderId="0" xfId="0" applyFont="1" applyAlignment="1">
      <alignment vertical="center"/>
    </xf>
    <xf numFmtId="14" fontId="43" fillId="4" borderId="18" xfId="0" applyNumberFormat="1" applyFont="1" applyFill="1" applyBorder="1" applyAlignment="1" applyProtection="1">
      <alignment horizontal="center" vertical="center"/>
      <protection locked="0"/>
    </xf>
    <xf numFmtId="165" fontId="20" fillId="4" borderId="18" xfId="0" applyNumberFormat="1" applyFont="1" applyFill="1" applyBorder="1" applyProtection="1">
      <protection locked="0"/>
    </xf>
    <xf numFmtId="49" fontId="43" fillId="4" borderId="18" xfId="0" applyNumberFormat="1" applyFont="1" applyFill="1" applyBorder="1" applyAlignment="1" applyProtection="1">
      <alignment vertical="center"/>
      <protection locked="0"/>
    </xf>
    <xf numFmtId="165" fontId="20" fillId="5" borderId="18" xfId="0" applyNumberFormat="1" applyFont="1" applyFill="1" applyBorder="1"/>
    <xf numFmtId="4" fontId="43" fillId="4" borderId="18" xfId="0" applyNumberFormat="1" applyFont="1" applyFill="1" applyBorder="1" applyAlignment="1" applyProtection="1">
      <alignment horizontal="center" vertical="center"/>
      <protection locked="0"/>
    </xf>
    <xf numFmtId="4" fontId="43" fillId="0" borderId="0" xfId="0" applyNumberFormat="1" applyFont="1" applyAlignment="1" applyProtection="1">
      <alignment horizontal="center" vertical="center"/>
      <protection locked="0"/>
    </xf>
    <xf numFmtId="49" fontId="43" fillId="12" borderId="18" xfId="0" applyNumberFormat="1" applyFont="1" applyFill="1" applyBorder="1" applyAlignment="1" applyProtection="1">
      <alignment horizontal="left" vertical="center"/>
      <protection locked="0"/>
    </xf>
    <xf numFmtId="49" fontId="43" fillId="12" borderId="18" xfId="0" applyNumberFormat="1" applyFont="1" applyFill="1" applyBorder="1" applyAlignment="1" applyProtection="1">
      <alignment horizontal="left" vertical="center" wrapText="1"/>
      <protection locked="0"/>
    </xf>
    <xf numFmtId="0" fontId="35" fillId="22" borderId="18" xfId="0" applyFont="1" applyFill="1" applyBorder="1" applyAlignment="1">
      <alignment horizontal="center" vertical="center"/>
    </xf>
    <xf numFmtId="0" fontId="3" fillId="21" borderId="37" xfId="0" applyFont="1" applyFill="1" applyBorder="1"/>
    <xf numFmtId="0" fontId="3" fillId="21" borderId="11" xfId="0" applyFont="1" applyFill="1" applyBorder="1" applyAlignment="1">
      <alignment vertical="center" wrapText="1"/>
    </xf>
    <xf numFmtId="0" fontId="3" fillId="21" borderId="12" xfId="0" applyFont="1" applyFill="1" applyBorder="1" applyAlignment="1">
      <alignment horizontal="center" vertical="center" wrapText="1"/>
    </xf>
    <xf numFmtId="0" fontId="3" fillId="21" borderId="12" xfId="0" applyFont="1" applyFill="1" applyBorder="1" applyAlignment="1">
      <alignment vertical="center" wrapText="1"/>
    </xf>
    <xf numFmtId="0" fontId="31" fillId="21" borderId="13" xfId="0" applyFont="1" applyFill="1" applyBorder="1" applyAlignment="1">
      <alignment horizontal="center" vertical="center" wrapText="1"/>
    </xf>
    <xf numFmtId="0" fontId="3" fillId="21" borderId="37" xfId="0" applyFont="1" applyFill="1" applyBorder="1" applyAlignment="1">
      <alignment wrapText="1"/>
    </xf>
    <xf numFmtId="0" fontId="3" fillId="21" borderId="33" xfId="0" applyFont="1" applyFill="1" applyBorder="1"/>
    <xf numFmtId="0" fontId="2" fillId="21" borderId="15" xfId="0" applyFont="1" applyFill="1" applyBorder="1" applyAlignment="1">
      <alignment horizontal="center"/>
    </xf>
    <xf numFmtId="0" fontId="2" fillId="21" borderId="18" xfId="0" applyFont="1" applyFill="1" applyBorder="1" applyAlignment="1">
      <alignment horizontal="center"/>
    </xf>
    <xf numFmtId="0" fontId="2" fillId="21" borderId="13" xfId="0" applyFont="1" applyFill="1" applyBorder="1" applyAlignment="1">
      <alignment horizontal="center"/>
    </xf>
    <xf numFmtId="0" fontId="39" fillId="0" borderId="0" xfId="0" applyFont="1" applyAlignment="1" applyProtection="1">
      <alignment horizontal="left" vertical="top"/>
      <protection locked="0"/>
    </xf>
    <xf numFmtId="0" fontId="13" fillId="0" borderId="0" xfId="0" applyFont="1" applyAlignment="1">
      <alignment vertical="center" textRotation="255"/>
    </xf>
    <xf numFmtId="0" fontId="25" fillId="12" borderId="55" xfId="0" applyFont="1" applyFill="1" applyBorder="1" applyAlignment="1" applyProtection="1">
      <alignment vertical="center" wrapText="1"/>
      <protection locked="0"/>
    </xf>
    <xf numFmtId="0" fontId="26" fillId="20" borderId="19" xfId="0" applyFont="1" applyFill="1" applyBorder="1" applyAlignment="1">
      <alignment vertical="center" wrapText="1"/>
    </xf>
    <xf numFmtId="0" fontId="26" fillId="20" borderId="18" xfId="0" applyFont="1" applyFill="1" applyBorder="1" applyAlignment="1">
      <alignment vertical="center" wrapText="1"/>
    </xf>
    <xf numFmtId="0" fontId="26" fillId="20" borderId="22" xfId="0" applyFont="1" applyFill="1" applyBorder="1" applyAlignment="1">
      <alignment vertical="center" wrapText="1"/>
    </xf>
    <xf numFmtId="0" fontId="32" fillId="20" borderId="4" xfId="0" applyFont="1" applyFill="1" applyBorder="1" applyAlignment="1">
      <alignment wrapText="1"/>
    </xf>
    <xf numFmtId="0" fontId="32" fillId="20" borderId="12" xfId="0" applyFont="1" applyFill="1" applyBorder="1" applyAlignment="1">
      <alignment wrapText="1"/>
    </xf>
    <xf numFmtId="0" fontId="32" fillId="20" borderId="11" xfId="0" applyFont="1" applyFill="1" applyBorder="1" applyAlignment="1">
      <alignment vertical="center" wrapText="1"/>
    </xf>
    <xf numFmtId="0" fontId="32" fillId="20" borderId="53" xfId="0" applyFont="1" applyFill="1" applyBorder="1" applyAlignment="1">
      <alignment vertical="center" wrapText="1"/>
    </xf>
    <xf numFmtId="0" fontId="31" fillId="20" borderId="50" xfId="0" applyFont="1" applyFill="1" applyBorder="1" applyAlignment="1">
      <alignment horizontal="center" vertical="center"/>
    </xf>
    <xf numFmtId="0" fontId="31" fillId="20" borderId="13" xfId="0" applyFont="1" applyFill="1" applyBorder="1" applyAlignment="1">
      <alignment horizontal="center" vertical="center"/>
    </xf>
    <xf numFmtId="0" fontId="31" fillId="20" borderId="41" xfId="0" applyFont="1" applyFill="1" applyBorder="1" applyAlignment="1">
      <alignment horizontal="center" vertical="center"/>
    </xf>
    <xf numFmtId="0" fontId="31" fillId="20" borderId="9" xfId="0" applyFont="1" applyFill="1" applyBorder="1" applyAlignment="1">
      <alignment horizontal="center" vertical="center"/>
    </xf>
    <xf numFmtId="0" fontId="31" fillId="20" borderId="30" xfId="0" applyFont="1" applyFill="1" applyBorder="1" applyAlignment="1">
      <alignment horizontal="center" vertical="center" wrapText="1"/>
    </xf>
    <xf numFmtId="0" fontId="32" fillId="20" borderId="18" xfId="0" applyFont="1" applyFill="1" applyBorder="1" applyAlignment="1">
      <alignment horizontal="center" vertical="center" wrapText="1"/>
    </xf>
    <xf numFmtId="0" fontId="32" fillId="20" borderId="18" xfId="0" applyFont="1" applyFill="1" applyBorder="1" applyAlignment="1">
      <alignment vertical="center"/>
    </xf>
    <xf numFmtId="0" fontId="32" fillId="20" borderId="18" xfId="0" applyFont="1" applyFill="1" applyBorder="1" applyAlignment="1">
      <alignment horizontal="center" vertical="center"/>
    </xf>
    <xf numFmtId="0" fontId="32" fillId="20" borderId="18" xfId="0" applyFont="1" applyFill="1" applyBorder="1" applyAlignment="1">
      <alignment vertical="center" wrapText="1"/>
    </xf>
    <xf numFmtId="0" fontId="32" fillId="20" borderId="43" xfId="0" applyFont="1" applyFill="1" applyBorder="1" applyAlignment="1">
      <alignment wrapText="1"/>
    </xf>
    <xf numFmtId="0" fontId="31" fillId="20" borderId="13" xfId="0" applyFont="1" applyFill="1" applyBorder="1" applyAlignment="1">
      <alignment horizontal="center" vertical="center" wrapText="1"/>
    </xf>
    <xf numFmtId="0" fontId="31" fillId="20" borderId="13" xfId="0" applyFont="1" applyFill="1" applyBorder="1" applyAlignment="1">
      <alignment vertical="center" wrapText="1"/>
    </xf>
    <xf numFmtId="0" fontId="31" fillId="20" borderId="10" xfId="0" applyFont="1" applyFill="1" applyBorder="1" applyAlignment="1">
      <alignment horizontal="center" vertical="center" wrapText="1"/>
    </xf>
    <xf numFmtId="166" fontId="38" fillId="4" borderId="54" xfId="0" applyNumberFormat="1" applyFont="1" applyFill="1" applyBorder="1" applyProtection="1">
      <protection locked="0"/>
    </xf>
    <xf numFmtId="166" fontId="32" fillId="4" borderId="15" xfId="0" applyNumberFormat="1" applyFont="1" applyFill="1" applyBorder="1" applyProtection="1">
      <protection locked="0"/>
    </xf>
    <xf numFmtId="166" fontId="38" fillId="4" borderId="42" xfId="0" applyNumberFormat="1" applyFont="1" applyFill="1" applyBorder="1" applyProtection="1">
      <protection locked="0"/>
    </xf>
    <xf numFmtId="166" fontId="32" fillId="4" borderId="18" xfId="0" applyNumberFormat="1" applyFont="1" applyFill="1" applyBorder="1" applyProtection="1">
      <protection locked="0"/>
    </xf>
    <xf numFmtId="166" fontId="38" fillId="4" borderId="49" xfId="0" applyNumberFormat="1" applyFont="1" applyFill="1" applyBorder="1" applyProtection="1">
      <protection locked="0"/>
    </xf>
    <xf numFmtId="166" fontId="32" fillId="4" borderId="20" xfId="0" applyNumberFormat="1" applyFont="1" applyFill="1" applyBorder="1" applyProtection="1">
      <protection locked="0"/>
    </xf>
    <xf numFmtId="0" fontId="47" fillId="24" borderId="6" xfId="0" applyFont="1" applyFill="1" applyBorder="1"/>
    <xf numFmtId="166" fontId="47" fillId="24" borderId="38" xfId="0" applyNumberFormat="1" applyFont="1" applyFill="1" applyBorder="1"/>
    <xf numFmtId="166" fontId="47" fillId="24" borderId="59" xfId="0" applyNumberFormat="1" applyFont="1" applyFill="1" applyBorder="1"/>
    <xf numFmtId="0" fontId="49" fillId="0" borderId="18" xfId="0" applyFont="1" applyBorder="1" applyAlignment="1">
      <alignment horizontal="center" vertical="center"/>
    </xf>
    <xf numFmtId="0" fontId="51" fillId="0" borderId="15" xfId="0" applyFont="1" applyBorder="1"/>
    <xf numFmtId="0" fontId="51" fillId="0" borderId="18" xfId="0" applyFont="1" applyBorder="1"/>
    <xf numFmtId="166" fontId="51" fillId="0" borderId="18" xfId="0" applyNumberFormat="1" applyFont="1" applyBorder="1"/>
    <xf numFmtId="0" fontId="26" fillId="0" borderId="18" xfId="0" applyFont="1" applyBorder="1"/>
    <xf numFmtId="0" fontId="52" fillId="0" borderId="18" xfId="0" applyFont="1" applyBorder="1"/>
    <xf numFmtId="0" fontId="51" fillId="0" borderId="18" xfId="0" applyFont="1" applyBorder="1" applyAlignment="1">
      <alignment wrapText="1"/>
    </xf>
    <xf numFmtId="0" fontId="53" fillId="0" borderId="0" xfId="0" applyFont="1"/>
    <xf numFmtId="0" fontId="49" fillId="0" borderId="18" xfId="0" applyFont="1" applyBorder="1"/>
    <xf numFmtId="166" fontId="49" fillId="0" borderId="18" xfId="0" applyNumberFormat="1" applyFont="1" applyBorder="1"/>
    <xf numFmtId="0" fontId="0" fillId="34" borderId="21" xfId="0" applyFill="1" applyBorder="1" applyAlignment="1">
      <alignment horizontal="center" vertical="center" wrapText="1"/>
    </xf>
    <xf numFmtId="0" fontId="55" fillId="34" borderId="21" xfId="2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55" fillId="0" borderId="64" xfId="2" applyBorder="1" applyAlignment="1">
      <alignment vertical="center"/>
    </xf>
    <xf numFmtId="0" fontId="0" fillId="0" borderId="64" xfId="0" applyBorder="1" applyAlignment="1">
      <alignment vertical="center"/>
    </xf>
    <xf numFmtId="0" fontId="48" fillId="32" borderId="47" xfId="0" applyFont="1" applyFill="1" applyBorder="1" applyAlignment="1">
      <alignment horizontal="center" vertical="top" wrapText="1"/>
    </xf>
    <xf numFmtId="0" fontId="48" fillId="33" borderId="47" xfId="0" applyFont="1" applyFill="1" applyBorder="1" applyAlignment="1">
      <alignment horizontal="center" vertical="top" wrapText="1"/>
    </xf>
    <xf numFmtId="0" fontId="48" fillId="33" borderId="62" xfId="0" applyFont="1" applyFill="1" applyBorder="1" applyAlignment="1">
      <alignment horizontal="center" vertical="top" wrapText="1"/>
    </xf>
    <xf numFmtId="0" fontId="7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54" fillId="34" borderId="0" xfId="0" applyFont="1" applyFill="1" applyAlignment="1">
      <alignment vertical="center" wrapText="1"/>
    </xf>
    <xf numFmtId="0" fontId="55" fillId="0" borderId="0" xfId="2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34" borderId="18" xfId="0" applyFill="1" applyBorder="1" applyAlignment="1">
      <alignment horizontal="center" vertical="center" wrapText="1"/>
    </xf>
    <xf numFmtId="0" fontId="55" fillId="34" borderId="18" xfId="2" applyFill="1" applyBorder="1" applyAlignment="1">
      <alignment vertical="center" wrapText="1"/>
    </xf>
    <xf numFmtId="0" fontId="0" fillId="34" borderId="18" xfId="0" applyFill="1" applyBorder="1" applyAlignment="1">
      <alignment vertical="center"/>
    </xf>
    <xf numFmtId="0" fontId="0" fillId="0" borderId="18" xfId="0" applyBorder="1" applyAlignment="1">
      <alignment horizontal="center" vertical="center" wrapText="1"/>
    </xf>
    <xf numFmtId="0" fontId="55" fillId="0" borderId="18" xfId="2" applyBorder="1" applyAlignment="1">
      <alignment vertical="center" wrapText="1"/>
    </xf>
    <xf numFmtId="0" fontId="0" fillId="0" borderId="18" xfId="0" applyBorder="1" applyAlignment="1">
      <alignment vertical="center"/>
    </xf>
    <xf numFmtId="0" fontId="0" fillId="0" borderId="2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49" fontId="23" fillId="0" borderId="0" xfId="0" applyNumberFormat="1" applyFont="1" applyAlignment="1">
      <alignment horizontal="left" vertical="center"/>
    </xf>
    <xf numFmtId="0" fontId="72" fillId="37" borderId="0" xfId="0" applyFont="1" applyFill="1" applyAlignment="1">
      <alignment vertical="center" wrapText="1"/>
    </xf>
    <xf numFmtId="0" fontId="0" fillId="37" borderId="64" xfId="0" applyFill="1" applyBorder="1" applyAlignment="1">
      <alignment horizontal="center" vertical="center" wrapText="1"/>
    </xf>
    <xf numFmtId="0" fontId="0" fillId="37" borderId="0" xfId="0" applyFill="1"/>
    <xf numFmtId="0" fontId="0" fillId="37" borderId="0" xfId="0" applyFill="1" applyAlignment="1">
      <alignment horizontal="left" vertical="center" wrapText="1"/>
    </xf>
    <xf numFmtId="0" fontId="55" fillId="0" borderId="64" xfId="2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41" fillId="10" borderId="13" xfId="0" applyFont="1" applyFill="1" applyBorder="1" applyAlignment="1">
      <alignment horizontal="center" vertical="center"/>
    </xf>
    <xf numFmtId="0" fontId="16" fillId="2" borderId="33" xfId="0" applyFont="1" applyFill="1" applyBorder="1" applyAlignment="1">
      <alignment vertical="center" wrapText="1"/>
    </xf>
    <xf numFmtId="14" fontId="42" fillId="4" borderId="18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41" fillId="41" borderId="10" xfId="0" applyFont="1" applyFill="1" applyBorder="1" applyAlignment="1">
      <alignment horizontal="center" vertical="center"/>
    </xf>
    <xf numFmtId="49" fontId="28" fillId="0" borderId="0" xfId="0" applyNumberFormat="1" applyFont="1" applyAlignment="1">
      <alignment horizontal="left" vertical="center"/>
    </xf>
    <xf numFmtId="44" fontId="23" fillId="5" borderId="18" xfId="0" applyNumberFormat="1" applyFont="1" applyFill="1" applyBorder="1" applyAlignment="1">
      <alignment vertical="center"/>
    </xf>
    <xf numFmtId="0" fontId="28" fillId="5" borderId="39" xfId="0" applyFont="1" applyFill="1" applyBorder="1" applyAlignment="1">
      <alignment horizontal="left" vertical="center"/>
    </xf>
    <xf numFmtId="0" fontId="28" fillId="5" borderId="35" xfId="0" applyFont="1" applyFill="1" applyBorder="1" applyAlignment="1">
      <alignment horizontal="left" vertical="center"/>
    </xf>
    <xf numFmtId="44" fontId="23" fillId="5" borderId="12" xfId="0" applyNumberFormat="1" applyFont="1" applyFill="1" applyBorder="1" applyAlignment="1">
      <alignment vertical="center"/>
    </xf>
    <xf numFmtId="44" fontId="23" fillId="5" borderId="13" xfId="0" applyNumberFormat="1" applyFont="1" applyFill="1" applyBorder="1" applyAlignment="1">
      <alignment vertical="center"/>
    </xf>
    <xf numFmtId="0" fontId="74" fillId="0" borderId="0" xfId="0" applyFont="1"/>
    <xf numFmtId="0" fontId="74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16" fillId="4" borderId="59" xfId="0" applyFont="1" applyFill="1" applyBorder="1" applyAlignment="1" applyProtection="1">
      <alignment vertical="center" wrapText="1"/>
      <protection locked="0"/>
    </xf>
    <xf numFmtId="0" fontId="75" fillId="0" borderId="0" xfId="0" applyFont="1" applyAlignment="1">
      <alignment horizontal="center" vertical="center"/>
    </xf>
    <xf numFmtId="0" fontId="75" fillId="2" borderId="33" xfId="0" applyFont="1" applyFill="1" applyBorder="1" applyAlignment="1">
      <alignment vertical="center" wrapText="1"/>
    </xf>
    <xf numFmtId="0" fontId="45" fillId="15" borderId="18" xfId="0" applyFont="1" applyFill="1" applyBorder="1" applyAlignment="1">
      <alignment vertical="center" wrapText="1"/>
    </xf>
    <xf numFmtId="165" fontId="21" fillId="5" borderId="18" xfId="0" applyNumberFormat="1" applyFont="1" applyFill="1" applyBorder="1"/>
    <xf numFmtId="0" fontId="44" fillId="21" borderId="42" xfId="0" applyFont="1" applyFill="1" applyBorder="1" applyAlignment="1">
      <alignment horizontal="center"/>
    </xf>
    <xf numFmtId="0" fontId="3" fillId="5" borderId="9" xfId="0" applyFont="1" applyFill="1" applyBorder="1"/>
    <xf numFmtId="165" fontId="3" fillId="5" borderId="13" xfId="0" applyNumberFormat="1" applyFont="1" applyFill="1" applyBorder="1"/>
    <xf numFmtId="165" fontId="3" fillId="5" borderId="10" xfId="0" applyNumberFormat="1" applyFont="1" applyFill="1" applyBorder="1"/>
    <xf numFmtId="4" fontId="39" fillId="44" borderId="18" xfId="0" applyNumberFormat="1" applyFont="1" applyFill="1" applyBorder="1" applyAlignment="1">
      <alignment vertical="center" wrapText="1"/>
    </xf>
    <xf numFmtId="0" fontId="2" fillId="5" borderId="18" xfId="0" applyFont="1" applyFill="1" applyBorder="1"/>
    <xf numFmtId="165" fontId="29" fillId="5" borderId="18" xfId="0" applyNumberFormat="1" applyFont="1" applyFill="1" applyBorder="1"/>
    <xf numFmtId="0" fontId="39" fillId="44" borderId="43" xfId="0" applyFont="1" applyFill="1" applyBorder="1" applyAlignment="1">
      <alignment horizontal="center" vertical="center" wrapText="1"/>
    </xf>
    <xf numFmtId="0" fontId="44" fillId="21" borderId="9" xfId="0" applyFont="1" applyFill="1" applyBorder="1" applyAlignment="1">
      <alignment horizontal="center"/>
    </xf>
    <xf numFmtId="0" fontId="2" fillId="5" borderId="13" xfId="0" applyFont="1" applyFill="1" applyBorder="1"/>
    <xf numFmtId="0" fontId="3" fillId="0" borderId="23" xfId="0" applyFont="1" applyBorder="1" applyAlignment="1">
      <alignment wrapText="1"/>
    </xf>
    <xf numFmtId="1" fontId="3" fillId="5" borderId="18" xfId="0" applyNumberFormat="1" applyFont="1" applyFill="1" applyBorder="1" applyAlignment="1">
      <alignment vertical="center"/>
    </xf>
    <xf numFmtId="1" fontId="3" fillId="5" borderId="13" xfId="0" applyNumberFormat="1" applyFont="1" applyFill="1" applyBorder="1" applyAlignment="1">
      <alignment vertical="center"/>
    </xf>
    <xf numFmtId="0" fontId="23" fillId="5" borderId="18" xfId="0" applyFont="1" applyFill="1" applyBorder="1" applyAlignment="1">
      <alignment vertical="center"/>
    </xf>
    <xf numFmtId="0" fontId="23" fillId="5" borderId="12" xfId="0" applyFont="1" applyFill="1" applyBorder="1" applyAlignment="1">
      <alignment vertical="center"/>
    </xf>
    <xf numFmtId="0" fontId="23" fillId="5" borderId="13" xfId="0" applyFont="1" applyFill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23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>
      <alignment horizontal="center" wrapText="1"/>
    </xf>
    <xf numFmtId="0" fontId="16" fillId="0" borderId="0" xfId="0" applyFont="1" applyAlignment="1" applyProtection="1">
      <alignment horizontal="center" vertical="center" wrapText="1"/>
      <protection locked="0"/>
    </xf>
    <xf numFmtId="0" fontId="75" fillId="4" borderId="38" xfId="0" applyFont="1" applyFill="1" applyBorder="1" applyAlignment="1" applyProtection="1">
      <alignment vertical="center" wrapText="1"/>
      <protection locked="0"/>
    </xf>
    <xf numFmtId="0" fontId="75" fillId="2" borderId="38" xfId="0" applyFont="1" applyFill="1" applyBorder="1" applyAlignment="1">
      <alignment vertical="center" wrapText="1"/>
    </xf>
    <xf numFmtId="0" fontId="16" fillId="4" borderId="38" xfId="0" applyFont="1" applyFill="1" applyBorder="1" applyAlignment="1" applyProtection="1">
      <alignment vertical="center" wrapText="1"/>
      <protection locked="0"/>
    </xf>
    <xf numFmtId="0" fontId="3" fillId="13" borderId="33" xfId="0" applyFont="1" applyFill="1" applyBorder="1" applyAlignment="1">
      <alignment wrapText="1"/>
    </xf>
    <xf numFmtId="0" fontId="3" fillId="5" borderId="55" xfId="0" applyFont="1" applyFill="1" applyBorder="1"/>
    <xf numFmtId="0" fontId="3" fillId="5" borderId="58" xfId="0" applyFont="1" applyFill="1" applyBorder="1"/>
    <xf numFmtId="0" fontId="25" fillId="12" borderId="18" xfId="0" applyFont="1" applyFill="1" applyBorder="1" applyAlignment="1" applyProtection="1">
      <alignment vertical="center" wrapText="1"/>
      <protection locked="0"/>
    </xf>
    <xf numFmtId="0" fontId="3" fillId="21" borderId="40" xfId="0" applyFont="1" applyFill="1" applyBorder="1" applyAlignment="1">
      <alignment horizontal="center" vertical="center" wrapText="1"/>
    </xf>
    <xf numFmtId="168" fontId="54" fillId="0" borderId="0" xfId="0" applyNumberFormat="1" applyFont="1" applyAlignment="1">
      <alignment horizontal="right" vertical="center" wrapText="1"/>
    </xf>
    <xf numFmtId="0" fontId="54" fillId="0" borderId="0" xfId="0" applyFont="1" applyAlignment="1">
      <alignment horizontal="center" vertical="center" wrapText="1"/>
    </xf>
    <xf numFmtId="0" fontId="51" fillId="0" borderId="20" xfId="0" applyFont="1" applyBorder="1"/>
    <xf numFmtId="0" fontId="72" fillId="0" borderId="18" xfId="0" applyFont="1" applyBorder="1" applyAlignment="1">
      <alignment vertical="center" wrapText="1"/>
    </xf>
    <xf numFmtId="168" fontId="54" fillId="0" borderId="18" xfId="0" applyNumberFormat="1" applyFont="1" applyBorder="1" applyAlignment="1">
      <alignment horizontal="right" vertical="center" wrapText="1"/>
    </xf>
    <xf numFmtId="0" fontId="54" fillId="0" borderId="18" xfId="0" applyFont="1" applyBorder="1" applyAlignment="1">
      <alignment horizontal="center" vertical="center" wrapText="1"/>
    </xf>
    <xf numFmtId="168" fontId="0" fillId="0" borderId="18" xfId="0" applyNumberFormat="1" applyBorder="1" applyAlignment="1">
      <alignment horizontal="right"/>
    </xf>
    <xf numFmtId="0" fontId="72" fillId="0" borderId="20" xfId="0" applyFont="1" applyBorder="1" applyAlignment="1">
      <alignment vertical="center" wrapText="1"/>
    </xf>
    <xf numFmtId="168" fontId="0" fillId="0" borderId="20" xfId="0" applyNumberFormat="1" applyBorder="1" applyAlignment="1">
      <alignment horizontal="right"/>
    </xf>
    <xf numFmtId="0" fontId="54" fillId="0" borderId="20" xfId="0" applyFont="1" applyBorder="1" applyAlignment="1">
      <alignment horizontal="center" vertical="center" wrapText="1"/>
    </xf>
    <xf numFmtId="0" fontId="72" fillId="0" borderId="12" xfId="0" applyFont="1" applyBorder="1" applyAlignment="1">
      <alignment vertical="center" wrapText="1"/>
    </xf>
    <xf numFmtId="168" fontId="0" fillId="0" borderId="12" xfId="0" applyNumberFormat="1" applyBorder="1" applyAlignment="1">
      <alignment horizontal="right"/>
    </xf>
    <xf numFmtId="0" fontId="54" fillId="0" borderId="12" xfId="0" applyFont="1" applyBorder="1" applyAlignment="1">
      <alignment horizontal="center" vertical="center" wrapText="1"/>
    </xf>
    <xf numFmtId="0" fontId="72" fillId="0" borderId="13" xfId="0" applyFont="1" applyBorder="1" applyAlignment="1">
      <alignment vertical="center" wrapText="1"/>
    </xf>
    <xf numFmtId="168" fontId="0" fillId="0" borderId="13" xfId="0" applyNumberFormat="1" applyBorder="1" applyAlignment="1">
      <alignment horizontal="right"/>
    </xf>
    <xf numFmtId="0" fontId="54" fillId="0" borderId="13" xfId="0" applyFont="1" applyBorder="1" applyAlignment="1">
      <alignment horizontal="center" vertical="center" wrapText="1"/>
    </xf>
    <xf numFmtId="168" fontId="0" fillId="0" borderId="0" xfId="0" applyNumberFormat="1" applyAlignment="1">
      <alignment horizontal="right"/>
    </xf>
    <xf numFmtId="168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right" vertical="center"/>
    </xf>
    <xf numFmtId="0" fontId="73" fillId="0" borderId="0" xfId="0" applyFont="1"/>
    <xf numFmtId="0" fontId="54" fillId="0" borderId="0" xfId="0" applyFont="1" applyAlignment="1">
      <alignment vertical="center" wrapText="1"/>
    </xf>
    <xf numFmtId="4" fontId="54" fillId="0" borderId="21" xfId="0" applyNumberFormat="1" applyFont="1" applyBorder="1" applyAlignment="1">
      <alignment horizontal="center" vertical="center" wrapText="1"/>
    </xf>
    <xf numFmtId="0" fontId="54" fillId="0" borderId="21" xfId="0" applyFont="1" applyBorder="1" applyAlignment="1">
      <alignment horizontal="center" vertical="center" wrapText="1"/>
    </xf>
    <xf numFmtId="8" fontId="54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4" borderId="39" xfId="0" applyFont="1" applyFill="1" applyBorder="1" applyProtection="1">
      <protection locked="0"/>
    </xf>
    <xf numFmtId="0" fontId="2" fillId="0" borderId="23" xfId="0" applyFont="1" applyBorder="1"/>
    <xf numFmtId="0" fontId="2" fillId="0" borderId="0" xfId="0" applyFont="1" applyProtection="1">
      <protection locked="0"/>
    </xf>
    <xf numFmtId="0" fontId="3" fillId="0" borderId="23" xfId="0" applyFont="1" applyBorder="1" applyAlignment="1">
      <alignment horizontal="center" vertical="center" wrapText="1"/>
    </xf>
    <xf numFmtId="0" fontId="2" fillId="4" borderId="18" xfId="0" applyFont="1" applyFill="1" applyBorder="1" applyProtection="1">
      <protection locked="0"/>
    </xf>
    <xf numFmtId="2" fontId="2" fillId="4" borderId="18" xfId="0" applyNumberFormat="1" applyFont="1" applyFill="1" applyBorder="1" applyProtection="1">
      <protection locked="0"/>
    </xf>
    <xf numFmtId="14" fontId="2" fillId="4" borderId="18" xfId="0" applyNumberFormat="1" applyFont="1" applyFill="1" applyBorder="1" applyProtection="1">
      <protection locked="0"/>
    </xf>
    <xf numFmtId="0" fontId="2" fillId="4" borderId="13" xfId="0" applyFont="1" applyFill="1" applyBorder="1" applyProtection="1">
      <protection locked="0"/>
    </xf>
    <xf numFmtId="2" fontId="2" fillId="4" borderId="13" xfId="0" applyNumberFormat="1" applyFont="1" applyFill="1" applyBorder="1" applyProtection="1">
      <protection locked="0"/>
    </xf>
    <xf numFmtId="14" fontId="2" fillId="4" borderId="13" xfId="0" applyNumberFormat="1" applyFont="1" applyFill="1" applyBorder="1" applyProtection="1">
      <protection locked="0"/>
    </xf>
    <xf numFmtId="0" fontId="3" fillId="0" borderId="0" xfId="0" applyFont="1" applyProtection="1">
      <protection locked="0"/>
    </xf>
    <xf numFmtId="164" fontId="2" fillId="0" borderId="0" xfId="0" applyNumberFormat="1" applyFont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0" fontId="3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4" borderId="15" xfId="0" applyFont="1" applyFill="1" applyBorder="1" applyProtection="1">
      <protection locked="0"/>
    </xf>
    <xf numFmtId="2" fontId="2" fillId="4" borderId="15" xfId="0" applyNumberFormat="1" applyFont="1" applyFill="1" applyBorder="1" applyProtection="1">
      <protection locked="0"/>
    </xf>
    <xf numFmtId="14" fontId="2" fillId="4" borderId="15" xfId="0" applyNumberFormat="1" applyFont="1" applyFill="1" applyBorder="1" applyProtection="1">
      <protection locked="0"/>
    </xf>
    <xf numFmtId="168" fontId="0" fillId="37" borderId="0" xfId="0" applyNumberFormat="1" applyFill="1" applyAlignment="1">
      <alignment horizontal="right" vertical="center"/>
    </xf>
    <xf numFmtId="168" fontId="0" fillId="37" borderId="0" xfId="0" applyNumberFormat="1" applyFill="1" applyAlignment="1">
      <alignment horizontal="right"/>
    </xf>
    <xf numFmtId="168" fontId="0" fillId="37" borderId="72" xfId="0" applyNumberFormat="1" applyFill="1" applyBorder="1" applyAlignment="1">
      <alignment horizontal="right"/>
    </xf>
    <xf numFmtId="168" fontId="0" fillId="37" borderId="72" xfId="0" applyNumberFormat="1" applyFill="1" applyBorder="1" applyAlignment="1">
      <alignment horizontal="right" vertical="center"/>
    </xf>
    <xf numFmtId="8" fontId="54" fillId="37" borderId="72" xfId="0" applyNumberFormat="1" applyFont="1" applyFill="1" applyBorder="1" applyAlignment="1">
      <alignment horizontal="center" vertical="center" wrapText="1"/>
    </xf>
    <xf numFmtId="0" fontId="51" fillId="37" borderId="18" xfId="0" applyFont="1" applyFill="1" applyBorder="1"/>
    <xf numFmtId="8" fontId="54" fillId="37" borderId="0" xfId="0" applyNumberFormat="1" applyFont="1" applyFill="1" applyAlignment="1">
      <alignment horizontal="center" vertical="center" wrapText="1"/>
    </xf>
    <xf numFmtId="0" fontId="54" fillId="37" borderId="21" xfId="0" applyFont="1" applyFill="1" applyBorder="1" applyAlignment="1">
      <alignment horizontal="center" vertical="center" wrapText="1"/>
    </xf>
    <xf numFmtId="0" fontId="54" fillId="37" borderId="0" xfId="0" applyFont="1" applyFill="1" applyAlignment="1">
      <alignment vertical="center" wrapText="1"/>
    </xf>
    <xf numFmtId="0" fontId="54" fillId="37" borderId="0" xfId="0" applyFont="1" applyFill="1" applyAlignment="1">
      <alignment horizontal="center" vertical="center" wrapText="1"/>
    </xf>
    <xf numFmtId="0" fontId="51" fillId="0" borderId="21" xfId="0" applyFont="1" applyBorder="1"/>
    <xf numFmtId="0" fontId="51" fillId="37" borderId="21" xfId="0" applyFont="1" applyFill="1" applyBorder="1"/>
    <xf numFmtId="168" fontId="0" fillId="37" borderId="0" xfId="0" applyNumberFormat="1" applyFill="1"/>
    <xf numFmtId="10" fontId="39" fillId="17" borderId="12" xfId="0" applyNumberFormat="1" applyFont="1" applyFill="1" applyBorder="1" applyAlignment="1" applyProtection="1">
      <alignment vertical="center"/>
      <protection locked="0"/>
    </xf>
    <xf numFmtId="10" fontId="39" fillId="17" borderId="18" xfId="0" applyNumberFormat="1" applyFont="1" applyFill="1" applyBorder="1" applyAlignment="1" applyProtection="1">
      <alignment vertical="center"/>
      <protection locked="0"/>
    </xf>
    <xf numFmtId="10" fontId="39" fillId="17" borderId="13" xfId="0" applyNumberFormat="1" applyFont="1" applyFill="1" applyBorder="1" applyAlignment="1" applyProtection="1">
      <alignment vertical="center"/>
      <protection locked="0"/>
    </xf>
    <xf numFmtId="166" fontId="2" fillId="0" borderId="0" xfId="0" applyNumberFormat="1" applyFont="1"/>
    <xf numFmtId="49" fontId="2" fillId="0" borderId="0" xfId="0" applyNumberFormat="1" applyFont="1" applyProtection="1">
      <protection locked="0"/>
    </xf>
    <xf numFmtId="166" fontId="3" fillId="0" borderId="0" xfId="0" applyNumberFormat="1" applyFont="1"/>
    <xf numFmtId="0" fontId="16" fillId="4" borderId="35" xfId="0" applyFont="1" applyFill="1" applyBorder="1" applyAlignment="1" applyProtection="1">
      <alignment vertical="center" wrapText="1"/>
      <protection locked="0"/>
    </xf>
    <xf numFmtId="49" fontId="16" fillId="4" borderId="35" xfId="0" applyNumberFormat="1" applyFont="1" applyFill="1" applyBorder="1" applyAlignment="1" applyProtection="1">
      <alignment vertical="center" wrapText="1"/>
      <protection locked="0"/>
    </xf>
    <xf numFmtId="0" fontId="23" fillId="4" borderId="39" xfId="0" applyFont="1" applyFill="1" applyBorder="1" applyAlignment="1" applyProtection="1">
      <alignment vertical="center"/>
      <protection locked="0"/>
    </xf>
    <xf numFmtId="0" fontId="2" fillId="0" borderId="1" xfId="0" applyFont="1" applyBorder="1"/>
    <xf numFmtId="4" fontId="2" fillId="0" borderId="2" xfId="0" applyNumberFormat="1" applyFont="1" applyBorder="1"/>
    <xf numFmtId="0" fontId="80" fillId="0" borderId="2" xfId="0" applyFont="1" applyBorder="1" applyAlignment="1">
      <alignment horizontal="center"/>
    </xf>
    <xf numFmtId="0" fontId="81" fillId="0" borderId="2" xfId="0" applyFont="1" applyBorder="1"/>
    <xf numFmtId="0" fontId="2" fillId="0" borderId="14" xfId="0" applyFont="1" applyBorder="1"/>
    <xf numFmtId="0" fontId="82" fillId="0" borderId="0" xfId="0" applyFont="1" applyAlignment="1">
      <alignment horizontal="center" vertical="center"/>
    </xf>
    <xf numFmtId="4" fontId="2" fillId="0" borderId="0" xfId="0" applyNumberFormat="1" applyFont="1"/>
    <xf numFmtId="0" fontId="83" fillId="0" borderId="0" xfId="0" applyFont="1"/>
    <xf numFmtId="4" fontId="84" fillId="0" borderId="0" xfId="0" applyNumberFormat="1" applyFont="1"/>
    <xf numFmtId="0" fontId="16" fillId="0" borderId="0" xfId="0" applyFont="1" applyAlignment="1">
      <alignment vertical="center" wrapText="1"/>
    </xf>
    <xf numFmtId="0" fontId="85" fillId="0" borderId="14" xfId="0" applyFont="1" applyBorder="1"/>
    <xf numFmtId="0" fontId="85" fillId="0" borderId="0" xfId="0" applyFont="1"/>
    <xf numFmtId="0" fontId="85" fillId="0" borderId="0" xfId="0" applyFont="1" applyAlignment="1">
      <alignment horizontal="center" vertical="center"/>
    </xf>
    <xf numFmtId="0" fontId="85" fillId="0" borderId="23" xfId="0" applyFont="1" applyBorder="1"/>
    <xf numFmtId="0" fontId="87" fillId="0" borderId="1" xfId="0" applyFont="1" applyBorder="1"/>
    <xf numFmtId="4" fontId="88" fillId="0" borderId="2" xfId="0" applyNumberFormat="1" applyFont="1" applyBorder="1" applyAlignment="1">
      <alignment horizontal="center"/>
    </xf>
    <xf numFmtId="0" fontId="89" fillId="0" borderId="2" xfId="0" applyFont="1" applyBorder="1" applyAlignment="1">
      <alignment horizontal="center"/>
    </xf>
    <xf numFmtId="0" fontId="87" fillId="0" borderId="2" xfId="0" applyFont="1" applyBorder="1" applyAlignment="1">
      <alignment horizontal="center"/>
    </xf>
    <xf numFmtId="0" fontId="87" fillId="0" borderId="2" xfId="0" applyFont="1" applyBorder="1"/>
    <xf numFmtId="0" fontId="16" fillId="0" borderId="2" xfId="0" applyFont="1" applyBorder="1" applyAlignment="1">
      <alignment vertical="center"/>
    </xf>
    <xf numFmtId="4" fontId="16" fillId="0" borderId="34" xfId="0" applyNumberFormat="1" applyFont="1" applyBorder="1" applyAlignment="1">
      <alignment vertical="center"/>
    </xf>
    <xf numFmtId="0" fontId="87" fillId="0" borderId="3" xfId="0" applyFont="1" applyBorder="1"/>
    <xf numFmtId="0" fontId="87" fillId="0" borderId="0" xfId="0" applyFont="1"/>
    <xf numFmtId="0" fontId="90" fillId="0" borderId="2" xfId="0" applyFont="1" applyBorder="1" applyAlignment="1">
      <alignment horizontal="center"/>
    </xf>
    <xf numFmtId="0" fontId="41" fillId="0" borderId="2" xfId="0" applyFont="1" applyBorder="1" applyAlignment="1">
      <alignment horizontal="center"/>
    </xf>
    <xf numFmtId="0" fontId="41" fillId="0" borderId="2" xfId="0" applyFont="1" applyBorder="1"/>
    <xf numFmtId="0" fontId="39" fillId="0" borderId="2" xfId="0" applyFont="1" applyBorder="1" applyAlignment="1">
      <alignment vertical="center"/>
    </xf>
    <xf numFmtId="4" fontId="40" fillId="0" borderId="2" xfId="0" applyNumberFormat="1" applyFont="1" applyBorder="1" applyAlignment="1">
      <alignment horizontal="center"/>
    </xf>
    <xf numFmtId="4" fontId="39" fillId="0" borderId="34" xfId="0" applyNumberFormat="1" applyFont="1" applyBorder="1" applyAlignment="1">
      <alignment vertical="center"/>
    </xf>
    <xf numFmtId="0" fontId="75" fillId="0" borderId="14" xfId="0" applyFont="1" applyBorder="1"/>
    <xf numFmtId="4" fontId="6" fillId="0" borderId="0" xfId="0" applyNumberFormat="1" applyFont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39" fillId="0" borderId="0" xfId="0" applyFont="1"/>
    <xf numFmtId="4" fontId="39" fillId="0" borderId="0" xfId="0" applyNumberFormat="1" applyFont="1" applyAlignment="1">
      <alignment horizontal="center" vertical="center" wrapText="1"/>
    </xf>
    <xf numFmtId="0" fontId="39" fillId="0" borderId="0" xfId="0" applyFont="1" applyAlignment="1">
      <alignment horizontal="center"/>
    </xf>
    <xf numFmtId="4" fontId="39" fillId="0" borderId="0" xfId="0" applyNumberFormat="1" applyFont="1" applyAlignment="1">
      <alignment horizontal="center"/>
    </xf>
    <xf numFmtId="0" fontId="39" fillId="0" borderId="0" xfId="0" applyFont="1" applyAlignment="1">
      <alignment horizontal="center" vertical="center" wrapText="1"/>
    </xf>
    <xf numFmtId="0" fontId="75" fillId="0" borderId="23" xfId="0" applyFont="1" applyBorder="1"/>
    <xf numFmtId="0" fontId="39" fillId="0" borderId="14" xfId="0" applyFont="1" applyBorder="1"/>
    <xf numFmtId="0" fontId="39" fillId="0" borderId="23" xfId="0" applyFont="1" applyBorder="1"/>
    <xf numFmtId="0" fontId="40" fillId="0" borderId="0" xfId="0" applyFont="1" applyAlignment="1">
      <alignment horizontal="center" vertical="center"/>
    </xf>
    <xf numFmtId="0" fontId="35" fillId="0" borderId="0" xfId="0" applyFont="1" applyAlignment="1">
      <alignment horizontal="center"/>
    </xf>
    <xf numFmtId="0" fontId="40" fillId="0" borderId="0" xfId="0" applyFont="1" applyAlignment="1">
      <alignment wrapText="1"/>
    </xf>
    <xf numFmtId="4" fontId="39" fillId="0" borderId="0" xfId="0" applyNumberFormat="1" applyFont="1"/>
    <xf numFmtId="0" fontId="6" fillId="0" borderId="14" xfId="0" applyFont="1" applyBorder="1"/>
    <xf numFmtId="4" fontId="6" fillId="0" borderId="0" xfId="0" applyNumberFormat="1" applyFont="1"/>
    <xf numFmtId="4" fontId="41" fillId="0" borderId="0" xfId="0" applyNumberFormat="1" applyFont="1" applyAlignment="1">
      <alignment horizontal="center" vertical="center"/>
    </xf>
    <xf numFmtId="0" fontId="6" fillId="0" borderId="23" xfId="0" applyFont="1" applyBorder="1"/>
    <xf numFmtId="0" fontId="91" fillId="0" borderId="14" xfId="0" applyFont="1" applyBorder="1" applyProtection="1">
      <protection hidden="1"/>
    </xf>
    <xf numFmtId="4" fontId="91" fillId="0" borderId="0" xfId="0" applyNumberFormat="1" applyFont="1" applyProtection="1">
      <protection hidden="1"/>
    </xf>
    <xf numFmtId="0" fontId="92" fillId="0" borderId="0" xfId="0" applyFont="1" applyAlignment="1" applyProtection="1">
      <alignment horizontal="center"/>
      <protection hidden="1"/>
    </xf>
    <xf numFmtId="4" fontId="45" fillId="0" borderId="0" xfId="0" applyNumberFormat="1" applyFont="1" applyProtection="1">
      <protection hidden="1"/>
    </xf>
    <xf numFmtId="0" fontId="45" fillId="0" borderId="0" xfId="0" applyFont="1" applyProtection="1">
      <protection hidden="1"/>
    </xf>
    <xf numFmtId="0" fontId="91" fillId="0" borderId="23" xfId="0" applyFont="1" applyBorder="1" applyProtection="1">
      <protection hidden="1"/>
    </xf>
    <xf numFmtId="0" fontId="85" fillId="0" borderId="14" xfId="0" applyFont="1" applyBorder="1" applyAlignment="1">
      <alignment vertical="center"/>
    </xf>
    <xf numFmtId="4" fontId="85" fillId="0" borderId="0" xfId="0" applyNumberFormat="1" applyFont="1" applyAlignment="1">
      <alignment vertical="center"/>
    </xf>
    <xf numFmtId="0" fontId="85" fillId="0" borderId="23" xfId="0" applyFont="1" applyBorder="1" applyAlignment="1">
      <alignment vertical="center"/>
    </xf>
    <xf numFmtId="0" fontId="90" fillId="0" borderId="0" xfId="0" applyFont="1" applyAlignment="1" applyProtection="1">
      <alignment horizontal="center" vertical="center"/>
      <protection locked="0"/>
    </xf>
    <xf numFmtId="0" fontId="41" fillId="0" borderId="0" xfId="0" applyFont="1" applyAlignment="1" applyProtection="1">
      <alignment horizontal="center" vertical="center"/>
      <protection locked="0"/>
    </xf>
    <xf numFmtId="1" fontId="39" fillId="0" borderId="0" xfId="0" applyNumberFormat="1" applyFont="1" applyAlignment="1" applyProtection="1">
      <alignment horizontal="center" vertical="center"/>
      <protection locked="0"/>
    </xf>
    <xf numFmtId="0" fontId="41" fillId="0" borderId="0" xfId="0" applyFont="1" applyAlignment="1">
      <alignment horizontal="center" vertical="center"/>
    </xf>
    <xf numFmtId="0" fontId="41" fillId="0" borderId="0" xfId="0" applyFont="1" applyAlignment="1" applyProtection="1">
      <alignment horizontal="center" vertical="center"/>
      <protection hidden="1"/>
    </xf>
    <xf numFmtId="4" fontId="41" fillId="0" borderId="0" xfId="0" applyNumberFormat="1" applyFont="1" applyAlignment="1">
      <alignment vertical="center"/>
    </xf>
    <xf numFmtId="4" fontId="39" fillId="0" borderId="0" xfId="0" applyNumberFormat="1" applyFont="1" applyAlignment="1" applyProtection="1">
      <alignment vertical="center"/>
      <protection locked="0"/>
    </xf>
    <xf numFmtId="0" fontId="41" fillId="0" borderId="0" xfId="0" applyFont="1" applyAlignment="1">
      <alignment vertical="center"/>
    </xf>
    <xf numFmtId="4" fontId="41" fillId="0" borderId="0" xfId="0" applyNumberFormat="1" applyFont="1" applyAlignment="1" applyProtection="1">
      <alignment vertical="center"/>
      <protection hidden="1"/>
    </xf>
    <xf numFmtId="4" fontId="41" fillId="0" borderId="0" xfId="0" applyNumberFormat="1" applyFont="1" applyAlignment="1" applyProtection="1">
      <alignment horizontal="right" vertical="center"/>
      <protection hidden="1"/>
    </xf>
    <xf numFmtId="4" fontId="39" fillId="0" borderId="0" xfId="0" applyNumberFormat="1" applyFont="1" applyAlignment="1" applyProtection="1">
      <alignment horizontal="center" vertical="center"/>
      <protection locked="0"/>
    </xf>
    <xf numFmtId="0" fontId="93" fillId="0" borderId="14" xfId="0" applyFont="1" applyBorder="1" applyAlignment="1" applyProtection="1">
      <alignment vertical="top"/>
      <protection hidden="1"/>
    </xf>
    <xf numFmtId="4" fontId="94" fillId="0" borderId="0" xfId="0" applyNumberFormat="1" applyFont="1" applyAlignment="1" applyProtection="1">
      <alignment horizontal="center" vertical="top"/>
      <protection hidden="1"/>
    </xf>
    <xf numFmtId="0" fontId="92" fillId="0" borderId="0" xfId="0" applyFont="1" applyAlignment="1" applyProtection="1">
      <alignment horizontal="center" vertical="top"/>
      <protection hidden="1"/>
    </xf>
    <xf numFmtId="0" fontId="77" fillId="0" borderId="0" xfId="0" applyFont="1" applyAlignment="1" applyProtection="1">
      <alignment horizontal="center" vertical="top"/>
      <protection hidden="1"/>
    </xf>
    <xf numFmtId="0" fontId="95" fillId="0" borderId="0" xfId="0" applyFont="1" applyAlignment="1" applyProtection="1">
      <alignment horizontal="center" vertical="top"/>
      <protection hidden="1"/>
    </xf>
    <xf numFmtId="4" fontId="95" fillId="0" borderId="0" xfId="0" applyNumberFormat="1" applyFont="1" applyAlignment="1" applyProtection="1">
      <alignment horizontal="center" vertical="top"/>
      <protection hidden="1"/>
    </xf>
    <xf numFmtId="0" fontId="95" fillId="0" borderId="0" xfId="0" applyFont="1" applyAlignment="1" applyProtection="1">
      <alignment vertical="top"/>
      <protection hidden="1"/>
    </xf>
    <xf numFmtId="0" fontId="93" fillId="0" borderId="23" xfId="0" applyFont="1" applyBorder="1" applyAlignment="1" applyProtection="1">
      <alignment vertical="top"/>
      <protection hidden="1"/>
    </xf>
    <xf numFmtId="0" fontId="80" fillId="0" borderId="0" xfId="0" applyFont="1" applyAlignment="1">
      <alignment horizontal="center"/>
    </xf>
    <xf numFmtId="0" fontId="29" fillId="0" borderId="0" xfId="0" applyFont="1"/>
    <xf numFmtId="4" fontId="29" fillId="0" borderId="0" xfId="0" applyNumberFormat="1" applyFont="1"/>
    <xf numFmtId="0" fontId="77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96" fillId="0" borderId="0" xfId="0" applyFont="1"/>
    <xf numFmtId="0" fontId="2" fillId="0" borderId="6" xfId="0" applyFont="1" applyBorder="1"/>
    <xf numFmtId="4" fontId="2" fillId="0" borderId="7" xfId="0" applyNumberFormat="1" applyFont="1" applyBorder="1"/>
    <xf numFmtId="0" fontId="80" fillId="0" borderId="7" xfId="0" applyFont="1" applyBorder="1" applyAlignment="1">
      <alignment horizontal="center"/>
    </xf>
    <xf numFmtId="0" fontId="77" fillId="0" borderId="7" xfId="0" applyFont="1" applyBorder="1" applyAlignment="1">
      <alignment horizontal="center"/>
    </xf>
    <xf numFmtId="0" fontId="29" fillId="0" borderId="7" xfId="0" applyFont="1" applyBorder="1" applyAlignment="1">
      <alignment horizontal="center"/>
    </xf>
    <xf numFmtId="0" fontId="29" fillId="0" borderId="7" xfId="0" applyFont="1" applyBorder="1"/>
    <xf numFmtId="0" fontId="96" fillId="0" borderId="7" xfId="0" applyFont="1" applyBorder="1"/>
    <xf numFmtId="4" fontId="29" fillId="0" borderId="7" xfId="0" applyNumberFormat="1" applyFont="1" applyBorder="1"/>
    <xf numFmtId="0" fontId="77" fillId="0" borderId="0" xfId="0" applyFont="1" applyAlignment="1" applyProtection="1">
      <alignment horizontal="center"/>
      <protection hidden="1"/>
    </xf>
    <xf numFmtId="0" fontId="45" fillId="0" borderId="0" xfId="0" applyFont="1" applyAlignment="1" applyProtection="1">
      <alignment horizontal="center"/>
      <protection hidden="1"/>
    </xf>
    <xf numFmtId="0" fontId="95" fillId="0" borderId="0" xfId="0" applyFont="1" applyAlignment="1" applyProtection="1">
      <alignment horizontal="center" vertical="top" wrapText="1"/>
      <protection hidden="1"/>
    </xf>
    <xf numFmtId="1" fontId="39" fillId="0" borderId="21" xfId="0" applyNumberFormat="1" applyFont="1" applyBorder="1" applyAlignment="1" applyProtection="1">
      <alignment horizontal="center" vertical="center"/>
      <protection locked="0"/>
    </xf>
    <xf numFmtId="0" fontId="92" fillId="0" borderId="0" xfId="0" applyFont="1" applyAlignment="1">
      <alignment horizontal="center"/>
    </xf>
    <xf numFmtId="0" fontId="81" fillId="0" borderId="0" xfId="0" applyFont="1"/>
    <xf numFmtId="166" fontId="2" fillId="4" borderId="18" xfId="0" applyNumberFormat="1" applyFont="1" applyFill="1" applyBorder="1" applyProtection="1">
      <protection locked="0"/>
    </xf>
    <xf numFmtId="0" fontId="2" fillId="0" borderId="2" xfId="0" applyFont="1" applyBorder="1" applyAlignment="1">
      <alignment horizontal="center" wrapText="1"/>
    </xf>
    <xf numFmtId="0" fontId="86" fillId="0" borderId="0" xfId="0" applyFont="1" applyAlignment="1">
      <alignment vertical="center"/>
    </xf>
    <xf numFmtId="0" fontId="91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97" fillId="0" borderId="0" xfId="0" applyFont="1"/>
    <xf numFmtId="0" fontId="6" fillId="0" borderId="0" xfId="0" applyFont="1" applyAlignment="1">
      <alignment vertical="center" wrapText="1"/>
    </xf>
    <xf numFmtId="4" fontId="2" fillId="0" borderId="1" xfId="0" applyNumberFormat="1" applyFont="1" applyBorder="1"/>
    <xf numFmtId="0" fontId="82" fillId="0" borderId="14" xfId="0" applyFont="1" applyBorder="1" applyAlignment="1">
      <alignment horizontal="center" vertical="center"/>
    </xf>
    <xf numFmtId="4" fontId="2" fillId="0" borderId="14" xfId="0" applyNumberFormat="1" applyFont="1" applyBorder="1"/>
    <xf numFmtId="0" fontId="85" fillId="0" borderId="14" xfId="0" applyFont="1" applyBorder="1" applyAlignment="1">
      <alignment horizontal="center" vertical="center"/>
    </xf>
    <xf numFmtId="0" fontId="85" fillId="3" borderId="0" xfId="0" applyFont="1" applyFill="1"/>
    <xf numFmtId="4" fontId="85" fillId="0" borderId="14" xfId="0" applyNumberFormat="1" applyFont="1" applyBorder="1"/>
    <xf numFmtId="0" fontId="2" fillId="0" borderId="0" xfId="0" applyFont="1" applyAlignment="1">
      <alignment wrapText="1"/>
    </xf>
    <xf numFmtId="0" fontId="17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4" borderId="43" xfId="0" applyFont="1" applyFill="1" applyBorder="1" applyAlignment="1" applyProtection="1">
      <alignment wrapText="1"/>
      <protection locked="0"/>
    </xf>
    <xf numFmtId="0" fontId="2" fillId="4" borderId="10" xfId="0" applyFont="1" applyFill="1" applyBorder="1" applyAlignment="1" applyProtection="1">
      <alignment wrapText="1"/>
      <protection locked="0"/>
    </xf>
    <xf numFmtId="164" fontId="2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4" borderId="56" xfId="0" applyFont="1" applyFill="1" applyBorder="1" applyAlignment="1" applyProtection="1">
      <alignment wrapText="1"/>
      <protection locked="0"/>
    </xf>
    <xf numFmtId="0" fontId="82" fillId="0" borderId="0" xfId="0" applyFont="1" applyAlignment="1">
      <alignment horizontal="center" vertical="center" wrapText="1"/>
    </xf>
    <xf numFmtId="0" fontId="26" fillId="4" borderId="17" xfId="0" applyFont="1" applyFill="1" applyBorder="1" applyProtection="1">
      <protection locked="0"/>
    </xf>
    <xf numFmtId="0" fontId="26" fillId="4" borderId="22" xfId="0" applyFont="1" applyFill="1" applyBorder="1" applyProtection="1">
      <protection locked="0"/>
    </xf>
    <xf numFmtId="0" fontId="26" fillId="4" borderId="41" xfId="0" applyFont="1" applyFill="1" applyBorder="1" applyProtection="1">
      <protection locked="0"/>
    </xf>
    <xf numFmtId="164" fontId="2" fillId="0" borderId="7" xfId="0" applyNumberFormat="1" applyFont="1" applyBorder="1"/>
    <xf numFmtId="0" fontId="9" fillId="0" borderId="0" xfId="0" applyFont="1" applyAlignment="1">
      <alignment horizontal="center" vertical="center" wrapText="1"/>
    </xf>
    <xf numFmtId="0" fontId="11" fillId="0" borderId="23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>
      <alignment horizontal="center" vertical="center"/>
    </xf>
    <xf numFmtId="0" fontId="2" fillId="4" borderId="28" xfId="0" applyFont="1" applyFill="1" applyBorder="1" applyProtection="1">
      <protection locked="0"/>
    </xf>
    <xf numFmtId="0" fontId="2" fillId="4" borderId="26" xfId="0" applyFont="1" applyFill="1" applyBorder="1" applyProtection="1">
      <protection locked="0"/>
    </xf>
    <xf numFmtId="0" fontId="2" fillId="4" borderId="27" xfId="0" applyFont="1" applyFill="1" applyBorder="1" applyProtection="1">
      <protection locked="0"/>
    </xf>
    <xf numFmtId="0" fontId="101" fillId="0" borderId="0" xfId="0" applyFont="1"/>
    <xf numFmtId="0" fontId="101" fillId="24" borderId="24" xfId="0" applyFont="1" applyFill="1" applyBorder="1"/>
    <xf numFmtId="0" fontId="2" fillId="4" borderId="20" xfId="0" applyFont="1" applyFill="1" applyBorder="1" applyProtection="1">
      <protection locked="0"/>
    </xf>
    <xf numFmtId="0" fontId="2" fillId="5" borderId="38" xfId="0" applyFont="1" applyFill="1" applyBorder="1"/>
    <xf numFmtId="0" fontId="2" fillId="5" borderId="39" xfId="0" applyFont="1" applyFill="1" applyBorder="1"/>
    <xf numFmtId="0" fontId="2" fillId="5" borderId="24" xfId="0" applyFont="1" applyFill="1" applyBorder="1"/>
    <xf numFmtId="0" fontId="31" fillId="20" borderId="20" xfId="0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vertical="center"/>
    </xf>
    <xf numFmtId="0" fontId="26" fillId="5" borderId="18" xfId="0" applyFont="1" applyFill="1" applyBorder="1"/>
    <xf numFmtId="0" fontId="26" fillId="4" borderId="18" xfId="0" applyFont="1" applyFill="1" applyBorder="1" applyAlignment="1" applyProtection="1">
      <alignment horizontal="center" vertical="center" wrapText="1"/>
      <protection locked="0"/>
    </xf>
    <xf numFmtId="166" fontId="37" fillId="4" borderId="18" xfId="0" applyNumberFormat="1" applyFont="1" applyFill="1" applyBorder="1" applyAlignment="1" applyProtection="1">
      <alignment horizontal="center" vertical="center"/>
      <protection locked="0"/>
    </xf>
    <xf numFmtId="167" fontId="37" fillId="4" borderId="18" xfId="0" applyNumberFormat="1" applyFont="1" applyFill="1" applyBorder="1" applyProtection="1">
      <protection locked="0"/>
    </xf>
    <xf numFmtId="14" fontId="37" fillId="4" borderId="18" xfId="0" applyNumberFormat="1" applyFont="1" applyFill="1" applyBorder="1" applyProtection="1">
      <protection locked="0"/>
    </xf>
    <xf numFmtId="0" fontId="26" fillId="4" borderId="18" xfId="0" applyFont="1" applyFill="1" applyBorder="1" applyAlignment="1" applyProtection="1">
      <alignment horizontal="left" vertical="center"/>
      <protection locked="0"/>
    </xf>
    <xf numFmtId="0" fontId="26" fillId="4" borderId="18" xfId="0" applyFont="1" applyFill="1" applyBorder="1" applyAlignment="1" applyProtection="1">
      <alignment horizontal="center" vertical="center"/>
      <protection locked="0"/>
    </xf>
    <xf numFmtId="14" fontId="26" fillId="4" borderId="18" xfId="0" applyNumberFormat="1" applyFont="1" applyFill="1" applyBorder="1" applyAlignment="1" applyProtection="1">
      <alignment horizontal="center" vertical="center"/>
      <protection locked="0"/>
    </xf>
    <xf numFmtId="41" fontId="37" fillId="4" borderId="18" xfId="0" applyNumberFormat="1" applyFont="1" applyFill="1" applyBorder="1" applyProtection="1">
      <protection locked="0"/>
    </xf>
    <xf numFmtId="0" fontId="2" fillId="4" borderId="18" xfId="0" applyFont="1" applyFill="1" applyBorder="1" applyAlignment="1" applyProtection="1">
      <alignment horizontal="center"/>
      <protection locked="0"/>
    </xf>
    <xf numFmtId="165" fontId="2" fillId="4" borderId="18" xfId="0" applyNumberFormat="1" applyFont="1" applyFill="1" applyBorder="1" applyAlignment="1" applyProtection="1">
      <alignment horizontal="center"/>
      <protection locked="0"/>
    </xf>
    <xf numFmtId="0" fontId="2" fillId="4" borderId="13" xfId="0" applyFont="1" applyFill="1" applyBorder="1" applyAlignment="1" applyProtection="1">
      <alignment horizontal="center"/>
      <protection locked="0"/>
    </xf>
    <xf numFmtId="165" fontId="2" fillId="4" borderId="13" xfId="0" applyNumberFormat="1" applyFont="1" applyFill="1" applyBorder="1" applyAlignment="1" applyProtection="1">
      <alignment horizontal="center"/>
      <protection locked="0"/>
    </xf>
    <xf numFmtId="0" fontId="3" fillId="4" borderId="59" xfId="0" applyFont="1" applyFill="1" applyBorder="1" applyAlignment="1" applyProtection="1">
      <alignment horizontal="center"/>
      <protection locked="0"/>
    </xf>
    <xf numFmtId="0" fontId="3" fillId="4" borderId="35" xfId="0" applyFont="1" applyFill="1" applyBorder="1" applyAlignment="1" applyProtection="1">
      <alignment horizontal="center"/>
      <protection locked="0"/>
    </xf>
    <xf numFmtId="0" fontId="3" fillId="13" borderId="33" xfId="0" applyFont="1" applyFill="1" applyBorder="1" applyAlignment="1">
      <alignment horizontal="center"/>
    </xf>
    <xf numFmtId="0" fontId="3" fillId="13" borderId="60" xfId="0" applyFont="1" applyFill="1" applyBorder="1" applyAlignment="1">
      <alignment horizontal="center"/>
    </xf>
    <xf numFmtId="0" fontId="26" fillId="5" borderId="59" xfId="0" applyFont="1" applyFill="1" applyBorder="1" applyAlignment="1">
      <alignment horizontal="center"/>
    </xf>
    <xf numFmtId="0" fontId="26" fillId="5" borderId="35" xfId="0" applyFont="1" applyFill="1" applyBorder="1" applyAlignment="1">
      <alignment horizontal="center"/>
    </xf>
    <xf numFmtId="0" fontId="2" fillId="4" borderId="33" xfId="0" applyFont="1" applyFill="1" applyBorder="1" applyAlignment="1" applyProtection="1">
      <alignment horizontal="center" wrapText="1"/>
      <protection locked="0"/>
    </xf>
    <xf numFmtId="0" fontId="2" fillId="4" borderId="35" xfId="0" applyFont="1" applyFill="1" applyBorder="1" applyAlignment="1" applyProtection="1">
      <alignment horizontal="center" wrapText="1"/>
      <protection locked="0"/>
    </xf>
    <xf numFmtId="0" fontId="34" fillId="13" borderId="33" xfId="0" applyFont="1" applyFill="1" applyBorder="1" applyAlignment="1">
      <alignment horizontal="center" wrapText="1"/>
    </xf>
    <xf numFmtId="0" fontId="34" fillId="13" borderId="34" xfId="0" applyFont="1" applyFill="1" applyBorder="1" applyAlignment="1">
      <alignment horizontal="center" wrapText="1"/>
    </xf>
    <xf numFmtId="0" fontId="34" fillId="13" borderId="35" xfId="0" applyFont="1" applyFill="1" applyBorder="1" applyAlignment="1">
      <alignment horizontal="center" wrapText="1"/>
    </xf>
    <xf numFmtId="165" fontId="26" fillId="5" borderId="33" xfId="0" applyNumberFormat="1" applyFont="1" applyFill="1" applyBorder="1" applyAlignment="1">
      <alignment horizontal="center"/>
    </xf>
    <xf numFmtId="165" fontId="26" fillId="5" borderId="34" xfId="0" applyNumberFormat="1" applyFont="1" applyFill="1" applyBorder="1" applyAlignment="1">
      <alignment horizontal="center"/>
    </xf>
    <xf numFmtId="165" fontId="26" fillId="5" borderId="35" xfId="0" applyNumberFormat="1" applyFont="1" applyFill="1" applyBorder="1" applyAlignment="1">
      <alignment horizontal="center"/>
    </xf>
    <xf numFmtId="0" fontId="21" fillId="13" borderId="33" xfId="0" applyFont="1" applyFill="1" applyBorder="1" applyAlignment="1">
      <alignment horizontal="center" wrapText="1"/>
    </xf>
    <xf numFmtId="0" fontId="21" fillId="13" borderId="35" xfId="0" applyFont="1" applyFill="1" applyBorder="1" applyAlignment="1">
      <alignment horizont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12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1" fillId="13" borderId="13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left" vertical="center"/>
    </xf>
    <xf numFmtId="0" fontId="16" fillId="2" borderId="34" xfId="0" applyFont="1" applyFill="1" applyBorder="1" applyAlignment="1">
      <alignment horizontal="left" vertical="center"/>
    </xf>
    <xf numFmtId="0" fontId="16" fillId="2" borderId="35" xfId="0" applyFont="1" applyFill="1" applyBorder="1" applyAlignment="1">
      <alignment horizontal="left" vertical="center"/>
    </xf>
    <xf numFmtId="0" fontId="23" fillId="4" borderId="33" xfId="0" applyFont="1" applyFill="1" applyBorder="1" applyAlignment="1" applyProtection="1">
      <alignment horizontal="center" vertical="center"/>
      <protection locked="0"/>
    </xf>
    <xf numFmtId="0" fontId="23" fillId="4" borderId="34" xfId="0" applyFont="1" applyFill="1" applyBorder="1" applyAlignment="1" applyProtection="1">
      <alignment horizontal="center" vertical="center"/>
      <protection locked="0"/>
    </xf>
    <xf numFmtId="0" fontId="23" fillId="4" borderId="35" xfId="0" applyFont="1" applyFill="1" applyBorder="1" applyAlignment="1" applyProtection="1">
      <alignment horizontal="center" vertical="center"/>
      <protection locked="0"/>
    </xf>
    <xf numFmtId="0" fontId="33" fillId="13" borderId="34" xfId="0" applyFont="1" applyFill="1" applyBorder="1" applyAlignment="1">
      <alignment horizontal="center" wrapText="1"/>
    </xf>
    <xf numFmtId="0" fontId="33" fillId="13" borderId="35" xfId="0" applyFont="1" applyFill="1" applyBorder="1" applyAlignment="1">
      <alignment horizontal="center" wrapText="1"/>
    </xf>
    <xf numFmtId="0" fontId="3" fillId="13" borderId="1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165" fontId="26" fillId="4" borderId="1" xfId="0" applyNumberFormat="1" applyFont="1" applyFill="1" applyBorder="1" applyAlignment="1" applyProtection="1">
      <alignment horizontal="center" vertical="center"/>
      <protection locked="0"/>
    </xf>
    <xf numFmtId="165" fontId="26" fillId="4" borderId="2" xfId="0" applyNumberFormat="1" applyFont="1" applyFill="1" applyBorder="1" applyAlignment="1" applyProtection="1">
      <alignment horizontal="center" vertical="center"/>
      <protection locked="0"/>
    </xf>
    <xf numFmtId="165" fontId="26" fillId="4" borderId="3" xfId="0" applyNumberFormat="1" applyFont="1" applyFill="1" applyBorder="1" applyAlignment="1" applyProtection="1">
      <alignment horizontal="center" vertical="center"/>
      <protection locked="0"/>
    </xf>
    <xf numFmtId="165" fontId="26" fillId="4" borderId="6" xfId="0" applyNumberFormat="1" applyFont="1" applyFill="1" applyBorder="1" applyAlignment="1" applyProtection="1">
      <alignment horizontal="center" vertical="center"/>
      <protection locked="0"/>
    </xf>
    <xf numFmtId="165" fontId="26" fillId="4" borderId="7" xfId="0" applyNumberFormat="1" applyFont="1" applyFill="1" applyBorder="1" applyAlignment="1" applyProtection="1">
      <alignment horizontal="center" vertical="center"/>
      <protection locked="0"/>
    </xf>
    <xf numFmtId="165" fontId="26" fillId="4" borderId="8" xfId="0" applyNumberFormat="1" applyFont="1" applyFill="1" applyBorder="1" applyAlignment="1" applyProtection="1">
      <alignment horizontal="center" vertical="center"/>
      <protection locked="0"/>
    </xf>
    <xf numFmtId="165" fontId="26" fillId="5" borderId="2" xfId="0" applyNumberFormat="1" applyFont="1" applyFill="1" applyBorder="1" applyAlignment="1">
      <alignment horizontal="center"/>
    </xf>
    <xf numFmtId="165" fontId="26" fillId="5" borderId="3" xfId="0" applyNumberFormat="1" applyFont="1" applyFill="1" applyBorder="1" applyAlignment="1">
      <alignment horizontal="center"/>
    </xf>
    <xf numFmtId="165" fontId="26" fillId="5" borderId="7" xfId="0" applyNumberFormat="1" applyFont="1" applyFill="1" applyBorder="1" applyAlignment="1">
      <alignment horizontal="center"/>
    </xf>
    <xf numFmtId="165" fontId="26" fillId="5" borderId="8" xfId="0" applyNumberFormat="1" applyFont="1" applyFill="1" applyBorder="1" applyAlignment="1">
      <alignment horizontal="center"/>
    </xf>
    <xf numFmtId="0" fontId="17" fillId="14" borderId="33" xfId="0" applyFont="1" applyFill="1" applyBorder="1" applyAlignment="1">
      <alignment horizontal="center" vertical="center"/>
    </xf>
    <xf numFmtId="0" fontId="17" fillId="14" borderId="34" xfId="0" applyFont="1" applyFill="1" applyBorder="1" applyAlignment="1">
      <alignment horizontal="center" vertical="center"/>
    </xf>
    <xf numFmtId="0" fontId="17" fillId="14" borderId="35" xfId="0" applyFont="1" applyFill="1" applyBorder="1" applyAlignment="1">
      <alignment horizontal="center" vertical="center"/>
    </xf>
    <xf numFmtId="0" fontId="3" fillId="4" borderId="34" xfId="0" applyFont="1" applyFill="1" applyBorder="1" applyAlignment="1" applyProtection="1">
      <alignment horizontal="center"/>
      <protection locked="0"/>
    </xf>
    <xf numFmtId="0" fontId="3" fillId="13" borderId="34" xfId="0" applyFont="1" applyFill="1" applyBorder="1" applyAlignment="1">
      <alignment horizontal="center"/>
    </xf>
    <xf numFmtId="0" fontId="3" fillId="13" borderId="37" xfId="0" applyFont="1" applyFill="1" applyBorder="1" applyAlignment="1">
      <alignment horizontal="center"/>
    </xf>
    <xf numFmtId="0" fontId="3" fillId="13" borderId="38" xfId="0" applyFont="1" applyFill="1" applyBorder="1" applyAlignment="1">
      <alignment horizontal="center"/>
    </xf>
    <xf numFmtId="0" fontId="26" fillId="5" borderId="38" xfId="0" applyFont="1" applyFill="1" applyBorder="1" applyAlignment="1">
      <alignment horizontal="center"/>
    </xf>
    <xf numFmtId="0" fontId="26" fillId="5" borderId="39" xfId="0" applyFont="1" applyFill="1" applyBorder="1" applyAlignment="1">
      <alignment horizontal="center"/>
    </xf>
    <xf numFmtId="0" fontId="26" fillId="5" borderId="33" xfId="0" applyFont="1" applyFill="1" applyBorder="1" applyAlignment="1">
      <alignment horizontal="center"/>
    </xf>
    <xf numFmtId="0" fontId="3" fillId="44" borderId="37" xfId="0" applyFont="1" applyFill="1" applyBorder="1" applyAlignment="1">
      <alignment horizontal="center" vertical="center" wrapText="1"/>
    </xf>
    <xf numFmtId="0" fontId="3" fillId="44" borderId="38" xfId="0" applyFont="1" applyFill="1" applyBorder="1" applyAlignment="1">
      <alignment horizontal="center" vertical="center" wrapText="1"/>
    </xf>
    <xf numFmtId="0" fontId="3" fillId="44" borderId="59" xfId="0" applyFont="1" applyFill="1" applyBorder="1" applyAlignment="1">
      <alignment horizontal="center" vertical="center" wrapText="1"/>
    </xf>
    <xf numFmtId="1" fontId="26" fillId="5" borderId="33" xfId="0" applyNumberFormat="1" applyFont="1" applyFill="1" applyBorder="1" applyAlignment="1">
      <alignment horizontal="center" vertical="center"/>
    </xf>
    <xf numFmtId="1" fontId="26" fillId="5" borderId="34" xfId="0" applyNumberFormat="1" applyFont="1" applyFill="1" applyBorder="1" applyAlignment="1">
      <alignment horizontal="center" vertical="center"/>
    </xf>
    <xf numFmtId="1" fontId="26" fillId="5" borderId="35" xfId="0" applyNumberFormat="1" applyFont="1" applyFill="1" applyBorder="1" applyAlignment="1">
      <alignment horizontal="center" vertical="center"/>
    </xf>
    <xf numFmtId="0" fontId="16" fillId="2" borderId="33" xfId="0" applyFont="1" applyFill="1" applyBorder="1" applyAlignment="1">
      <alignment horizontal="left" vertical="center" wrapText="1"/>
    </xf>
    <xf numFmtId="0" fontId="10" fillId="4" borderId="33" xfId="0" applyFont="1" applyFill="1" applyBorder="1" applyAlignment="1" applyProtection="1">
      <alignment horizontal="center" vertical="center" wrapText="1"/>
      <protection locked="0"/>
    </xf>
    <xf numFmtId="0" fontId="10" fillId="4" borderId="34" xfId="0" applyFont="1" applyFill="1" applyBorder="1" applyAlignment="1" applyProtection="1">
      <alignment horizontal="center" vertical="center" wrapText="1"/>
      <protection locked="0"/>
    </xf>
    <xf numFmtId="0" fontId="10" fillId="4" borderId="35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31" fillId="13" borderId="9" xfId="0" applyFont="1" applyFill="1" applyBorder="1" applyAlignment="1">
      <alignment horizontal="center" vertical="center" wrapText="1"/>
    </xf>
    <xf numFmtId="0" fontId="6" fillId="47" borderId="33" xfId="0" applyFont="1" applyFill="1" applyBorder="1" applyAlignment="1">
      <alignment horizontal="center" vertical="center"/>
    </xf>
    <xf numFmtId="0" fontId="6" fillId="47" borderId="34" xfId="0" applyFont="1" applyFill="1" applyBorder="1" applyAlignment="1">
      <alignment horizontal="center" vertical="center"/>
    </xf>
    <xf numFmtId="0" fontId="6" fillId="47" borderId="35" xfId="0" applyFont="1" applyFill="1" applyBorder="1" applyAlignment="1">
      <alignment horizontal="center" vertical="center"/>
    </xf>
    <xf numFmtId="0" fontId="12" fillId="7" borderId="33" xfId="0" applyFont="1" applyFill="1" applyBorder="1" applyAlignment="1">
      <alignment horizontal="center" vertical="center"/>
    </xf>
    <xf numFmtId="0" fontId="12" fillId="7" borderId="34" xfId="0" applyFont="1" applyFill="1" applyBorder="1" applyAlignment="1">
      <alignment horizontal="center" vertical="center"/>
    </xf>
    <xf numFmtId="0" fontId="12" fillId="7" borderId="35" xfId="0" applyFont="1" applyFill="1" applyBorder="1" applyAlignment="1">
      <alignment horizontal="center" vertical="center"/>
    </xf>
    <xf numFmtId="0" fontId="28" fillId="5" borderId="38" xfId="0" applyFont="1" applyFill="1" applyBorder="1" applyAlignment="1">
      <alignment horizontal="center" vertical="center"/>
    </xf>
    <xf numFmtId="0" fontId="28" fillId="5" borderId="39" xfId="0" applyFont="1" applyFill="1" applyBorder="1" applyAlignment="1">
      <alignment horizontal="center" vertical="center"/>
    </xf>
    <xf numFmtId="0" fontId="16" fillId="42" borderId="37" xfId="0" applyFont="1" applyFill="1" applyBorder="1" applyAlignment="1">
      <alignment horizontal="center" vertical="center" wrapText="1"/>
    </xf>
    <xf numFmtId="0" fontId="16" fillId="42" borderId="38" xfId="0" applyFont="1" applyFill="1" applyBorder="1" applyAlignment="1">
      <alignment horizontal="center" vertical="center" wrapText="1"/>
    </xf>
    <xf numFmtId="0" fontId="16" fillId="39" borderId="51" xfId="0" applyFont="1" applyFill="1" applyBorder="1" applyAlignment="1">
      <alignment horizontal="center" vertical="center"/>
    </xf>
    <xf numFmtId="0" fontId="16" fillId="39" borderId="57" xfId="0" applyFont="1" applyFill="1" applyBorder="1" applyAlignment="1">
      <alignment horizontal="center" vertical="center"/>
    </xf>
    <xf numFmtId="0" fontId="16" fillId="39" borderId="58" xfId="0" applyFont="1" applyFill="1" applyBorder="1" applyAlignment="1">
      <alignment horizontal="center" vertical="center"/>
    </xf>
    <xf numFmtId="0" fontId="28" fillId="43" borderId="59" xfId="0" applyFont="1" applyFill="1" applyBorder="1" applyAlignment="1" applyProtection="1">
      <alignment horizontal="center" vertical="center" wrapText="1"/>
      <protection locked="0"/>
    </xf>
    <xf numFmtId="0" fontId="28" fillId="43" borderId="34" xfId="0" applyFont="1" applyFill="1" applyBorder="1" applyAlignment="1" applyProtection="1">
      <alignment horizontal="center" vertical="center" wrapText="1"/>
      <protection locked="0"/>
    </xf>
    <xf numFmtId="0" fontId="28" fillId="43" borderId="35" xfId="0" applyFont="1" applyFill="1" applyBorder="1" applyAlignment="1" applyProtection="1">
      <alignment horizontal="center" vertical="center" wrapText="1"/>
      <protection locked="0"/>
    </xf>
    <xf numFmtId="0" fontId="23" fillId="5" borderId="12" xfId="0" applyFont="1" applyFill="1" applyBorder="1" applyAlignment="1">
      <alignment horizontal="center" vertical="center"/>
    </xf>
    <xf numFmtId="0" fontId="23" fillId="5" borderId="18" xfId="0" applyFont="1" applyFill="1" applyBorder="1" applyAlignment="1">
      <alignment horizontal="center" vertical="center"/>
    </xf>
    <xf numFmtId="44" fontId="16" fillId="5" borderId="12" xfId="0" applyNumberFormat="1" applyFont="1" applyFill="1" applyBorder="1" applyAlignment="1">
      <alignment horizontal="center" vertical="center"/>
    </xf>
    <xf numFmtId="44" fontId="16" fillId="5" borderId="18" xfId="0" applyNumberFormat="1" applyFont="1" applyFill="1" applyBorder="1" applyAlignment="1">
      <alignment horizontal="center" vertical="center"/>
    </xf>
    <xf numFmtId="44" fontId="16" fillId="5" borderId="13" xfId="0" applyNumberFormat="1" applyFont="1" applyFill="1" applyBorder="1" applyAlignment="1">
      <alignment horizontal="center" vertical="center"/>
    </xf>
    <xf numFmtId="2" fontId="16" fillId="4" borderId="59" xfId="0" applyNumberFormat="1" applyFont="1" applyFill="1" applyBorder="1" applyAlignment="1" applyProtection="1">
      <alignment horizontal="center" vertical="center" wrapText="1"/>
      <protection locked="0"/>
    </xf>
    <xf numFmtId="2" fontId="16" fillId="4" borderId="34" xfId="0" applyNumberFormat="1" applyFont="1" applyFill="1" applyBorder="1" applyAlignment="1" applyProtection="1">
      <alignment horizontal="center" vertical="center" wrapText="1"/>
      <protection locked="0"/>
    </xf>
    <xf numFmtId="2" fontId="16" fillId="4" borderId="35" xfId="0" applyNumberFormat="1" applyFont="1" applyFill="1" applyBorder="1" applyAlignment="1" applyProtection="1">
      <alignment horizontal="center" vertical="center" wrapText="1"/>
      <protection locked="0"/>
    </xf>
    <xf numFmtId="0" fontId="42" fillId="40" borderId="43" xfId="0" applyFont="1" applyFill="1" applyBorder="1" applyAlignment="1">
      <alignment horizontal="center" vertical="center" wrapText="1"/>
    </xf>
    <xf numFmtId="0" fontId="39" fillId="8" borderId="4" xfId="0" applyFont="1" applyFill="1" applyBorder="1" applyAlignment="1">
      <alignment horizontal="center" vertical="center" wrapText="1"/>
    </xf>
    <xf numFmtId="0" fontId="39" fillId="8" borderId="12" xfId="0" applyFont="1" applyFill="1" applyBorder="1" applyAlignment="1">
      <alignment horizontal="center" vertical="center" wrapText="1"/>
    </xf>
    <xf numFmtId="0" fontId="39" fillId="8" borderId="5" xfId="0" applyFont="1" applyFill="1" applyBorder="1" applyAlignment="1">
      <alignment horizontal="center" vertical="center" wrapText="1"/>
    </xf>
    <xf numFmtId="0" fontId="39" fillId="8" borderId="42" xfId="0" applyFont="1" applyFill="1" applyBorder="1" applyAlignment="1">
      <alignment horizontal="center" vertical="center" wrapText="1"/>
    </xf>
    <xf numFmtId="0" fontId="39" fillId="8" borderId="18" xfId="0" applyFont="1" applyFill="1" applyBorder="1" applyAlignment="1">
      <alignment horizontal="center" vertical="center" wrapText="1"/>
    </xf>
    <xf numFmtId="0" fontId="39" fillId="8" borderId="43" xfId="0" applyFont="1" applyFill="1" applyBorder="1" applyAlignment="1">
      <alignment horizontal="center" vertical="center" wrapText="1"/>
    </xf>
    <xf numFmtId="0" fontId="39" fillId="10" borderId="25" xfId="0" applyFont="1" applyFill="1" applyBorder="1" applyAlignment="1">
      <alignment horizontal="center" vertical="center" wrapText="1"/>
    </xf>
    <xf numFmtId="0" fontId="39" fillId="10" borderId="32" xfId="0" applyFont="1" applyFill="1" applyBorder="1" applyAlignment="1">
      <alignment horizontal="center" vertical="center" wrapText="1"/>
    </xf>
    <xf numFmtId="0" fontId="41" fillId="10" borderId="26" xfId="0" applyFont="1" applyFill="1" applyBorder="1" applyAlignment="1">
      <alignment horizontal="center" vertical="center" wrapText="1"/>
    </xf>
    <xf numFmtId="0" fontId="41" fillId="10" borderId="30" xfId="0" applyFont="1" applyFill="1" applyBorder="1" applyAlignment="1">
      <alignment horizontal="center" vertical="center" wrapText="1"/>
    </xf>
    <xf numFmtId="0" fontId="23" fillId="4" borderId="59" xfId="0" applyFont="1" applyFill="1" applyBorder="1" applyAlignment="1" applyProtection="1">
      <alignment horizontal="center" vertical="center"/>
      <protection locked="0"/>
    </xf>
    <xf numFmtId="44" fontId="28" fillId="5" borderId="53" xfId="0" applyNumberFormat="1" applyFont="1" applyFill="1" applyBorder="1" applyAlignment="1">
      <alignment horizontal="center" vertical="center"/>
    </xf>
    <xf numFmtId="44" fontId="28" fillId="5" borderId="2" xfId="0" applyNumberFormat="1" applyFont="1" applyFill="1" applyBorder="1" applyAlignment="1">
      <alignment horizontal="center" vertical="center"/>
    </xf>
    <xf numFmtId="44" fontId="28" fillId="5" borderId="3" xfId="0" applyNumberFormat="1" applyFont="1" applyFill="1" applyBorder="1" applyAlignment="1">
      <alignment horizontal="center" vertical="center"/>
    </xf>
    <xf numFmtId="44" fontId="28" fillId="5" borderId="62" xfId="0" applyNumberFormat="1" applyFont="1" applyFill="1" applyBorder="1" applyAlignment="1">
      <alignment horizontal="center" vertical="center"/>
    </xf>
    <xf numFmtId="44" fontId="28" fillId="5" borderId="0" xfId="0" applyNumberFormat="1" applyFont="1" applyFill="1" applyAlignment="1">
      <alignment horizontal="center" vertical="center"/>
    </xf>
    <xf numFmtId="44" fontId="28" fillId="5" borderId="23" xfId="0" applyNumberFormat="1" applyFont="1" applyFill="1" applyBorder="1" applyAlignment="1">
      <alignment horizontal="center" vertical="center"/>
    </xf>
    <xf numFmtId="44" fontId="28" fillId="5" borderId="67" xfId="0" applyNumberFormat="1" applyFont="1" applyFill="1" applyBorder="1" applyAlignment="1">
      <alignment horizontal="center" vertical="center"/>
    </xf>
    <xf numFmtId="44" fontId="28" fillId="5" borderId="7" xfId="0" applyNumberFormat="1" applyFont="1" applyFill="1" applyBorder="1" applyAlignment="1">
      <alignment horizontal="center" vertical="center"/>
    </xf>
    <xf numFmtId="44" fontId="28" fillId="5" borderId="8" xfId="0" applyNumberFormat="1" applyFont="1" applyFill="1" applyBorder="1" applyAlignment="1">
      <alignment horizontal="center" vertical="center"/>
    </xf>
    <xf numFmtId="0" fontId="16" fillId="38" borderId="37" xfId="0" applyFont="1" applyFill="1" applyBorder="1" applyAlignment="1">
      <alignment horizontal="center" vertical="center" wrapText="1"/>
    </xf>
    <xf numFmtId="0" fontId="16" fillId="38" borderId="38" xfId="0" applyFont="1" applyFill="1" applyBorder="1" applyAlignment="1">
      <alignment horizontal="center" vertical="center" wrapText="1"/>
    </xf>
    <xf numFmtId="0" fontId="23" fillId="5" borderId="13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6" fillId="2" borderId="42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61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63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66" xfId="0" applyFont="1" applyFill="1" applyBorder="1" applyAlignment="1">
      <alignment horizontal="center" vertical="center" wrapText="1"/>
    </xf>
    <xf numFmtId="0" fontId="16" fillId="4" borderId="59" xfId="0" applyFont="1" applyFill="1" applyBorder="1" applyAlignment="1" applyProtection="1">
      <alignment horizontal="center" vertical="center" wrapText="1"/>
      <protection locked="0"/>
    </xf>
    <xf numFmtId="0" fontId="16" fillId="4" borderId="35" xfId="0" applyFont="1" applyFill="1" applyBorder="1" applyAlignment="1" applyProtection="1">
      <alignment horizontal="center" vertical="center" wrapText="1"/>
      <protection locked="0"/>
    </xf>
    <xf numFmtId="0" fontId="16" fillId="2" borderId="37" xfId="0" applyFont="1" applyFill="1" applyBorder="1" applyAlignment="1">
      <alignment horizontal="center" wrapText="1"/>
    </xf>
    <xf numFmtId="0" fontId="16" fillId="2" borderId="38" xfId="0" applyFont="1" applyFill="1" applyBorder="1" applyAlignment="1">
      <alignment horizontal="center" wrapText="1"/>
    </xf>
    <xf numFmtId="0" fontId="16" fillId="4" borderId="38" xfId="0" applyFont="1" applyFill="1" applyBorder="1" applyAlignment="1" applyProtection="1">
      <alignment horizontal="center" vertical="center" wrapText="1"/>
      <protection locked="0"/>
    </xf>
    <xf numFmtId="0" fontId="16" fillId="4" borderId="39" xfId="0" applyFont="1" applyFill="1" applyBorder="1" applyAlignment="1" applyProtection="1">
      <alignment horizontal="center" vertical="center" wrapText="1"/>
      <protection locked="0"/>
    </xf>
    <xf numFmtId="0" fontId="6" fillId="4" borderId="33" xfId="0" applyFont="1" applyFill="1" applyBorder="1" applyAlignment="1" applyProtection="1">
      <alignment horizontal="left" vertical="top"/>
      <protection locked="0"/>
    </xf>
    <xf numFmtId="0" fontId="6" fillId="4" borderId="34" xfId="0" applyFont="1" applyFill="1" applyBorder="1" applyAlignment="1" applyProtection="1">
      <alignment horizontal="left" vertical="top"/>
      <protection locked="0"/>
    </xf>
    <xf numFmtId="0" fontId="6" fillId="4" borderId="35" xfId="0" applyFont="1" applyFill="1" applyBorder="1" applyAlignment="1" applyProtection="1">
      <alignment horizontal="left" vertical="top"/>
      <protection locked="0"/>
    </xf>
    <xf numFmtId="0" fontId="86" fillId="19" borderId="7" xfId="0" applyFont="1" applyFill="1" applyBorder="1" applyAlignment="1">
      <alignment horizontal="center" vertical="center"/>
    </xf>
    <xf numFmtId="0" fontId="40" fillId="8" borderId="18" xfId="0" applyFont="1" applyFill="1" applyBorder="1" applyAlignment="1">
      <alignment horizontal="center" vertical="center" wrapText="1"/>
    </xf>
    <xf numFmtId="0" fontId="39" fillId="8" borderId="32" xfId="0" applyFont="1" applyFill="1" applyBorder="1" applyAlignment="1">
      <alignment horizontal="center" vertical="center"/>
    </xf>
    <xf numFmtId="0" fontId="39" fillId="8" borderId="29" xfId="0" applyFont="1" applyFill="1" applyBorder="1" applyAlignment="1">
      <alignment horizontal="center" vertical="center"/>
    </xf>
    <xf numFmtId="0" fontId="39" fillId="8" borderId="32" xfId="0" applyFont="1" applyFill="1" applyBorder="1" applyAlignment="1">
      <alignment horizontal="center" vertical="center" wrapText="1"/>
    </xf>
    <xf numFmtId="0" fontId="39" fillId="8" borderId="29" xfId="0" applyFont="1" applyFill="1" applyBorder="1" applyAlignment="1">
      <alignment horizontal="center" vertical="center" wrapText="1"/>
    </xf>
    <xf numFmtId="0" fontId="40" fillId="2" borderId="27" xfId="0" applyFont="1" applyFill="1" applyBorder="1" applyAlignment="1">
      <alignment horizontal="center" vertical="center"/>
    </xf>
    <xf numFmtId="0" fontId="40" fillId="2" borderId="29" xfId="0" applyFont="1" applyFill="1" applyBorder="1" applyAlignment="1">
      <alignment horizontal="center" vertical="center"/>
    </xf>
    <xf numFmtId="0" fontId="39" fillId="8" borderId="1" xfId="0" applyFont="1" applyFill="1" applyBorder="1" applyAlignment="1">
      <alignment horizontal="center" vertical="center" wrapText="1"/>
    </xf>
    <xf numFmtId="0" fontId="39" fillId="8" borderId="2" xfId="0" applyFont="1" applyFill="1" applyBorder="1" applyAlignment="1">
      <alignment horizontal="center" vertical="center" wrapText="1"/>
    </xf>
    <xf numFmtId="0" fontId="39" fillId="8" borderId="3" xfId="0" applyFont="1" applyFill="1" applyBorder="1" applyAlignment="1">
      <alignment horizontal="center" vertical="center" wrapText="1"/>
    </xf>
    <xf numFmtId="0" fontId="39" fillId="8" borderId="6" xfId="0" applyFont="1" applyFill="1" applyBorder="1" applyAlignment="1">
      <alignment horizontal="center" vertical="center" wrapText="1"/>
    </xf>
    <xf numFmtId="0" fontId="39" fillId="8" borderId="7" xfId="0" applyFont="1" applyFill="1" applyBorder="1" applyAlignment="1">
      <alignment horizontal="center" vertical="center" wrapText="1"/>
    </xf>
    <xf numFmtId="0" fontId="39" fillId="8" borderId="8" xfId="0" applyFont="1" applyFill="1" applyBorder="1" applyAlignment="1">
      <alignment horizontal="center" vertical="center" wrapText="1"/>
    </xf>
    <xf numFmtId="4" fontId="39" fillId="9" borderId="25" xfId="0" applyNumberFormat="1" applyFont="1" applyFill="1" applyBorder="1" applyAlignment="1">
      <alignment horizontal="center" vertical="center" wrapText="1"/>
    </xf>
    <xf numFmtId="4" fontId="39" fillId="9" borderId="32" xfId="0" applyNumberFormat="1" applyFont="1" applyFill="1" applyBorder="1" applyAlignment="1">
      <alignment horizontal="center" vertical="center" wrapText="1"/>
    </xf>
    <xf numFmtId="4" fontId="39" fillId="9" borderId="28" xfId="0" applyNumberFormat="1" applyFont="1" applyFill="1" applyBorder="1" applyAlignment="1">
      <alignment horizontal="center" vertical="center" wrapText="1"/>
    </xf>
    <xf numFmtId="0" fontId="39" fillId="8" borderId="25" xfId="0" applyFont="1" applyFill="1" applyBorder="1" applyAlignment="1">
      <alignment horizontal="center" vertical="center" wrapText="1"/>
    </xf>
    <xf numFmtId="0" fontId="39" fillId="8" borderId="28" xfId="0" applyFont="1" applyFill="1" applyBorder="1" applyAlignment="1">
      <alignment horizontal="center" vertical="center" wrapText="1"/>
    </xf>
    <xf numFmtId="0" fontId="39" fillId="8" borderId="18" xfId="0" applyFont="1" applyFill="1" applyBorder="1" applyAlignment="1">
      <alignment horizontal="center" vertical="center"/>
    </xf>
    <xf numFmtId="0" fontId="39" fillId="8" borderId="13" xfId="0" applyFont="1" applyFill="1" applyBorder="1" applyAlignment="1">
      <alignment horizontal="center" vertical="center"/>
    </xf>
    <xf numFmtId="0" fontId="35" fillId="14" borderId="25" xfId="0" applyFont="1" applyFill="1" applyBorder="1" applyAlignment="1">
      <alignment horizontal="center" vertical="center"/>
    </xf>
    <xf numFmtId="0" fontId="35" fillId="14" borderId="32" xfId="0" applyFont="1" applyFill="1" applyBorder="1" applyAlignment="1">
      <alignment horizontal="center" vertical="center"/>
    </xf>
    <xf numFmtId="0" fontId="35" fillId="14" borderId="29" xfId="0" applyFont="1" applyFill="1" applyBorder="1" applyAlignment="1">
      <alignment horizontal="center" vertical="center"/>
    </xf>
    <xf numFmtId="0" fontId="39" fillId="10" borderId="1" xfId="0" applyFont="1" applyFill="1" applyBorder="1" applyAlignment="1">
      <alignment horizontal="center" vertical="center" wrapText="1"/>
    </xf>
    <xf numFmtId="0" fontId="39" fillId="10" borderId="2" xfId="0" applyFont="1" applyFill="1" applyBorder="1" applyAlignment="1">
      <alignment horizontal="center" vertical="center" wrapText="1"/>
    </xf>
    <xf numFmtId="0" fontId="39" fillId="10" borderId="35" xfId="0" applyFont="1" applyFill="1" applyBorder="1" applyAlignment="1">
      <alignment horizontal="center" vertical="center" wrapText="1"/>
    </xf>
    <xf numFmtId="0" fontId="39" fillId="9" borderId="31" xfId="0" applyFont="1" applyFill="1" applyBorder="1" applyAlignment="1">
      <alignment horizontal="center" vertical="center" wrapText="1"/>
    </xf>
    <xf numFmtId="0" fontId="39" fillId="9" borderId="26" xfId="0" applyFont="1" applyFill="1" applyBorder="1" applyAlignment="1">
      <alignment horizontal="center" vertical="center" wrapText="1"/>
    </xf>
    <xf numFmtId="0" fontId="39" fillId="9" borderId="25" xfId="0" applyFont="1" applyFill="1" applyBorder="1" applyAlignment="1">
      <alignment horizontal="center" vertical="center" wrapText="1"/>
    </xf>
    <xf numFmtId="0" fontId="39" fillId="9" borderId="32" xfId="0" applyFont="1" applyFill="1" applyBorder="1" applyAlignment="1">
      <alignment horizontal="center" vertical="center" wrapText="1"/>
    </xf>
    <xf numFmtId="0" fontId="39" fillId="9" borderId="29" xfId="0" applyFont="1" applyFill="1" applyBorder="1" applyAlignment="1">
      <alignment horizontal="center" vertical="center" wrapText="1"/>
    </xf>
    <xf numFmtId="4" fontId="95" fillId="0" borderId="0" xfId="0" applyNumberFormat="1" applyFont="1" applyAlignment="1" applyProtection="1">
      <alignment horizontal="center" vertical="top"/>
      <protection hidden="1"/>
    </xf>
    <xf numFmtId="0" fontId="35" fillId="22" borderId="25" xfId="0" applyFont="1" applyFill="1" applyBorder="1" applyAlignment="1">
      <alignment horizontal="center" vertical="center"/>
    </xf>
    <xf numFmtId="0" fontId="35" fillId="22" borderId="32" xfId="0" applyFont="1" applyFill="1" applyBorder="1" applyAlignment="1">
      <alignment horizontal="center" vertical="center"/>
    </xf>
    <xf numFmtId="0" fontId="35" fillId="22" borderId="29" xfId="0" applyFont="1" applyFill="1" applyBorder="1" applyAlignment="1">
      <alignment horizontal="center" vertical="center"/>
    </xf>
    <xf numFmtId="0" fontId="42" fillId="5" borderId="33" xfId="0" applyFont="1" applyFill="1" applyBorder="1" applyAlignment="1" applyProtection="1">
      <alignment horizontal="center" vertical="center"/>
      <protection locked="0"/>
    </xf>
    <xf numFmtId="0" fontId="42" fillId="5" borderId="34" xfId="0" applyFont="1" applyFill="1" applyBorder="1" applyAlignment="1" applyProtection="1">
      <alignment horizontal="center" vertical="center"/>
      <protection locked="0"/>
    </xf>
    <xf numFmtId="0" fontId="42" fillId="5" borderId="35" xfId="0" applyFont="1" applyFill="1" applyBorder="1" applyAlignment="1" applyProtection="1">
      <alignment horizontal="center" vertical="center"/>
      <protection locked="0"/>
    </xf>
    <xf numFmtId="0" fontId="39" fillId="8" borderId="42" xfId="0" applyFont="1" applyFill="1" applyBorder="1" applyAlignment="1">
      <alignment horizontal="center" vertical="center"/>
    </xf>
    <xf numFmtId="0" fontId="39" fillId="8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 applyProtection="1">
      <alignment horizontal="left" vertical="top"/>
      <protection locked="0"/>
    </xf>
    <xf numFmtId="0" fontId="6" fillId="4" borderId="2" xfId="0" applyFont="1" applyFill="1" applyBorder="1" applyAlignment="1" applyProtection="1">
      <alignment horizontal="left" vertical="top"/>
      <protection locked="0"/>
    </xf>
    <xf numFmtId="0" fontId="6" fillId="4" borderId="3" xfId="0" applyFont="1" applyFill="1" applyBorder="1" applyAlignment="1" applyProtection="1">
      <alignment horizontal="left" vertical="top"/>
      <protection locked="0"/>
    </xf>
    <xf numFmtId="0" fontId="6" fillId="4" borderId="14" xfId="0" applyFont="1" applyFill="1" applyBorder="1" applyAlignment="1" applyProtection="1">
      <alignment horizontal="left" vertical="top"/>
      <protection locked="0"/>
    </xf>
    <xf numFmtId="0" fontId="6" fillId="4" borderId="0" xfId="0" applyFont="1" applyFill="1" applyAlignment="1" applyProtection="1">
      <alignment horizontal="left" vertical="top"/>
      <protection locked="0"/>
    </xf>
    <xf numFmtId="0" fontId="6" fillId="4" borderId="23" xfId="0" applyFont="1" applyFill="1" applyBorder="1" applyAlignment="1" applyProtection="1">
      <alignment horizontal="left" vertical="top"/>
      <protection locked="0"/>
    </xf>
    <xf numFmtId="0" fontId="6" fillId="4" borderId="6" xfId="0" applyFont="1" applyFill="1" applyBorder="1" applyAlignment="1" applyProtection="1">
      <alignment horizontal="left" vertical="top"/>
      <protection locked="0"/>
    </xf>
    <xf numFmtId="0" fontId="6" fillId="4" borderId="7" xfId="0" applyFont="1" applyFill="1" applyBorder="1" applyAlignment="1" applyProtection="1">
      <alignment horizontal="left" vertical="top"/>
      <protection locked="0"/>
    </xf>
    <xf numFmtId="0" fontId="6" fillId="4" borderId="8" xfId="0" applyFont="1" applyFill="1" applyBorder="1" applyAlignment="1" applyProtection="1">
      <alignment horizontal="left" vertical="top"/>
      <protection locked="0"/>
    </xf>
    <xf numFmtId="0" fontId="27" fillId="47" borderId="33" xfId="0" applyFont="1" applyFill="1" applyBorder="1" applyAlignment="1">
      <alignment horizontal="center" vertical="center"/>
    </xf>
    <xf numFmtId="0" fontId="27" fillId="47" borderId="34" xfId="0" applyFont="1" applyFill="1" applyBorder="1" applyAlignment="1">
      <alignment horizontal="center" vertical="center"/>
    </xf>
    <xf numFmtId="0" fontId="27" fillId="47" borderId="35" xfId="0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left" vertical="center" wrapText="1"/>
    </xf>
    <xf numFmtId="0" fontId="16" fillId="2" borderId="38" xfId="0" applyFont="1" applyFill="1" applyBorder="1" applyAlignment="1">
      <alignment horizontal="left" vertical="center" wrapText="1"/>
    </xf>
    <xf numFmtId="0" fontId="74" fillId="0" borderId="0" xfId="0" applyFont="1" applyAlignment="1" applyProtection="1">
      <alignment horizontal="center" vertical="center"/>
      <protection locked="0"/>
    </xf>
    <xf numFmtId="0" fontId="75" fillId="4" borderId="59" xfId="0" applyFont="1" applyFill="1" applyBorder="1" applyAlignment="1" applyProtection="1">
      <alignment horizontal="center" vertical="center" wrapText="1"/>
      <protection locked="0"/>
    </xf>
    <xf numFmtId="0" fontId="75" fillId="4" borderId="34" xfId="0" applyFont="1" applyFill="1" applyBorder="1" applyAlignment="1" applyProtection="1">
      <alignment horizontal="center" vertical="center" wrapText="1"/>
      <protection locked="0"/>
    </xf>
    <xf numFmtId="0" fontId="75" fillId="4" borderId="35" xfId="0" applyFont="1" applyFill="1" applyBorder="1" applyAlignment="1" applyProtection="1">
      <alignment horizontal="center" vertical="center" wrapText="1"/>
      <protection locked="0"/>
    </xf>
    <xf numFmtId="0" fontId="6" fillId="7" borderId="14" xfId="0" applyFont="1" applyFill="1" applyBorder="1" applyAlignment="1">
      <alignment horizontal="center" vertical="center" wrapText="1"/>
    </xf>
    <xf numFmtId="0" fontId="6" fillId="7" borderId="0" xfId="0" applyFont="1" applyFill="1" applyAlignment="1">
      <alignment horizontal="center" vertical="center" wrapText="1"/>
    </xf>
    <xf numFmtId="0" fontId="28" fillId="4" borderId="59" xfId="0" applyFont="1" applyFill="1" applyBorder="1" applyAlignment="1" applyProtection="1">
      <alignment horizontal="left" vertical="center"/>
      <protection locked="0"/>
    </xf>
    <xf numFmtId="0" fontId="28" fillId="4" borderId="34" xfId="0" applyFont="1" applyFill="1" applyBorder="1" applyAlignment="1" applyProtection="1">
      <alignment horizontal="left" vertical="center"/>
      <protection locked="0"/>
    </xf>
    <xf numFmtId="0" fontId="28" fillId="4" borderId="35" xfId="0" applyFont="1" applyFill="1" applyBorder="1" applyAlignment="1" applyProtection="1">
      <alignment horizontal="left" vertical="center"/>
      <protection locked="0"/>
    </xf>
    <xf numFmtId="0" fontId="86" fillId="19" borderId="14" xfId="0" applyFont="1" applyFill="1" applyBorder="1" applyAlignment="1">
      <alignment horizontal="center" vertical="center"/>
    </xf>
    <xf numFmtId="0" fontId="86" fillId="19" borderId="0" xfId="0" applyFont="1" applyFill="1" applyAlignment="1">
      <alignment horizontal="center" vertical="center"/>
    </xf>
    <xf numFmtId="0" fontId="6" fillId="47" borderId="14" xfId="0" applyFont="1" applyFill="1" applyBorder="1" applyAlignment="1">
      <alignment horizontal="center" vertical="center"/>
    </xf>
    <xf numFmtId="0" fontId="6" fillId="47" borderId="0" xfId="0" applyFont="1" applyFill="1" applyAlignment="1">
      <alignment horizontal="center" vertical="center"/>
    </xf>
    <xf numFmtId="0" fontId="75" fillId="2" borderId="37" xfId="0" applyFont="1" applyFill="1" applyBorder="1" applyAlignment="1">
      <alignment horizontal="center" vertical="center" wrapText="1"/>
    </xf>
    <xf numFmtId="0" fontId="75" fillId="2" borderId="38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/>
    </xf>
    <xf numFmtId="0" fontId="3" fillId="6" borderId="35" xfId="0" applyFont="1" applyFill="1" applyBorder="1" applyAlignment="1">
      <alignment horizontal="center"/>
    </xf>
    <xf numFmtId="0" fontId="13" fillId="13" borderId="25" xfId="0" applyFont="1" applyFill="1" applyBorder="1" applyAlignment="1">
      <alignment horizontal="center" vertical="center" textRotation="255"/>
    </xf>
    <xf numFmtId="0" fontId="13" fillId="13" borderId="32" xfId="0" applyFont="1" applyFill="1" applyBorder="1" applyAlignment="1">
      <alignment horizontal="center" vertical="center" textRotation="255"/>
    </xf>
    <xf numFmtId="0" fontId="13" fillId="13" borderId="29" xfId="0" applyFont="1" applyFill="1" applyBorder="1" applyAlignment="1">
      <alignment horizontal="center" vertical="center" textRotation="255"/>
    </xf>
    <xf numFmtId="0" fontId="39" fillId="4" borderId="1" xfId="0" applyFont="1" applyFill="1" applyBorder="1" applyAlignment="1" applyProtection="1">
      <alignment horizontal="left" vertical="top"/>
      <protection locked="0"/>
    </xf>
    <xf numFmtId="0" fontId="39" fillId="4" borderId="2" xfId="0" applyFont="1" applyFill="1" applyBorder="1" applyAlignment="1" applyProtection="1">
      <alignment horizontal="left" vertical="top"/>
      <protection locked="0"/>
    </xf>
    <xf numFmtId="0" fontId="39" fillId="4" borderId="3" xfId="0" applyFont="1" applyFill="1" applyBorder="1" applyAlignment="1" applyProtection="1">
      <alignment horizontal="left" vertical="top"/>
      <protection locked="0"/>
    </xf>
    <xf numFmtId="0" fontId="39" fillId="4" borderId="14" xfId="0" applyFont="1" applyFill="1" applyBorder="1" applyAlignment="1" applyProtection="1">
      <alignment horizontal="left" vertical="top"/>
      <protection locked="0"/>
    </xf>
    <xf numFmtId="0" fontId="39" fillId="4" borderId="0" xfId="0" applyFont="1" applyFill="1" applyAlignment="1" applyProtection="1">
      <alignment horizontal="left" vertical="top"/>
      <protection locked="0"/>
    </xf>
    <xf numFmtId="0" fontId="39" fillId="4" borderId="23" xfId="0" applyFont="1" applyFill="1" applyBorder="1" applyAlignment="1" applyProtection="1">
      <alignment horizontal="left" vertical="top"/>
      <protection locked="0"/>
    </xf>
    <xf numFmtId="0" fontId="39" fillId="4" borderId="6" xfId="0" applyFont="1" applyFill="1" applyBorder="1" applyAlignment="1" applyProtection="1">
      <alignment horizontal="left" vertical="top"/>
      <protection locked="0"/>
    </xf>
    <xf numFmtId="0" fontId="39" fillId="4" borderId="7" xfId="0" applyFont="1" applyFill="1" applyBorder="1" applyAlignment="1" applyProtection="1">
      <alignment horizontal="left" vertical="top"/>
      <protection locked="0"/>
    </xf>
    <xf numFmtId="0" fontId="39" fillId="4" borderId="8" xfId="0" applyFont="1" applyFill="1" applyBorder="1" applyAlignment="1" applyProtection="1">
      <alignment horizontal="left" vertical="top"/>
      <protection locked="0"/>
    </xf>
    <xf numFmtId="0" fontId="13" fillId="20" borderId="25" xfId="0" applyFont="1" applyFill="1" applyBorder="1" applyAlignment="1">
      <alignment horizontal="center" vertical="center" textRotation="255"/>
    </xf>
    <xf numFmtId="0" fontId="13" fillId="20" borderId="32" xfId="0" applyFont="1" applyFill="1" applyBorder="1" applyAlignment="1">
      <alignment horizontal="center" vertical="center" textRotation="255"/>
    </xf>
    <xf numFmtId="0" fontId="13" fillId="20" borderId="29" xfId="0" applyFont="1" applyFill="1" applyBorder="1" applyAlignment="1">
      <alignment horizontal="center" vertical="center" textRotation="255"/>
    </xf>
    <xf numFmtId="44" fontId="16" fillId="5" borderId="53" xfId="0" applyNumberFormat="1" applyFont="1" applyFill="1" applyBorder="1" applyAlignment="1">
      <alignment horizontal="center" vertical="center"/>
    </xf>
    <xf numFmtId="44" fontId="16" fillId="5" borderId="2" xfId="0" applyNumberFormat="1" applyFont="1" applyFill="1" applyBorder="1" applyAlignment="1">
      <alignment horizontal="center" vertical="center"/>
    </xf>
    <xf numFmtId="44" fontId="16" fillId="5" borderId="3" xfId="0" applyNumberFormat="1" applyFont="1" applyFill="1" applyBorder="1" applyAlignment="1">
      <alignment horizontal="center" vertical="center"/>
    </xf>
    <xf numFmtId="44" fontId="16" fillId="5" borderId="62" xfId="0" applyNumberFormat="1" applyFont="1" applyFill="1" applyBorder="1" applyAlignment="1">
      <alignment horizontal="center" vertical="center"/>
    </xf>
    <xf numFmtId="44" fontId="16" fillId="5" borderId="0" xfId="0" applyNumberFormat="1" applyFont="1" applyFill="1" applyAlignment="1">
      <alignment horizontal="center" vertical="center"/>
    </xf>
    <xf numFmtId="44" fontId="16" fillId="5" borderId="23" xfId="0" applyNumberFormat="1" applyFont="1" applyFill="1" applyBorder="1" applyAlignment="1">
      <alignment horizontal="center" vertical="center"/>
    </xf>
    <xf numFmtId="44" fontId="16" fillId="5" borderId="67" xfId="0" applyNumberFormat="1" applyFont="1" applyFill="1" applyBorder="1" applyAlignment="1">
      <alignment horizontal="center" vertical="center"/>
    </xf>
    <xf numFmtId="44" fontId="16" fillId="5" borderId="7" xfId="0" applyNumberFormat="1" applyFont="1" applyFill="1" applyBorder="1" applyAlignment="1">
      <alignment horizontal="center" vertical="center"/>
    </xf>
    <xf numFmtId="44" fontId="16" fillId="5" borderId="8" xfId="0" applyNumberFormat="1" applyFont="1" applyFill="1" applyBorder="1" applyAlignment="1">
      <alignment horizontal="center" vertical="center"/>
    </xf>
    <xf numFmtId="0" fontId="3" fillId="20" borderId="25" xfId="0" applyFont="1" applyFill="1" applyBorder="1" applyAlignment="1">
      <alignment horizontal="center" vertical="center" wrapText="1"/>
    </xf>
    <xf numFmtId="0" fontId="3" fillId="20" borderId="28" xfId="0" applyFont="1" applyFill="1" applyBorder="1" applyAlignment="1">
      <alignment horizontal="center" vertical="center" wrapText="1"/>
    </xf>
    <xf numFmtId="0" fontId="17" fillId="23" borderId="33" xfId="0" applyFont="1" applyFill="1" applyBorder="1" applyAlignment="1">
      <alignment horizontal="center" vertical="center"/>
    </xf>
    <xf numFmtId="0" fontId="17" fillId="23" borderId="34" xfId="0" applyFont="1" applyFill="1" applyBorder="1" applyAlignment="1">
      <alignment horizontal="center" vertical="center"/>
    </xf>
    <xf numFmtId="0" fontId="17" fillId="23" borderId="35" xfId="0" applyFont="1" applyFill="1" applyBorder="1" applyAlignment="1">
      <alignment horizontal="center" vertical="center"/>
    </xf>
    <xf numFmtId="0" fontId="3" fillId="13" borderId="25" xfId="0" applyFont="1" applyFill="1" applyBorder="1" applyAlignment="1">
      <alignment horizontal="center" vertical="center" wrapText="1"/>
    </xf>
    <xf numFmtId="0" fontId="3" fillId="13" borderId="32" xfId="0" applyFont="1" applyFill="1" applyBorder="1" applyAlignment="1">
      <alignment horizontal="center" vertical="center" wrapText="1"/>
    </xf>
    <xf numFmtId="0" fontId="75" fillId="2" borderId="33" xfId="0" applyFont="1" applyFill="1" applyBorder="1" applyAlignment="1">
      <alignment horizontal="center" vertical="center" wrapText="1"/>
    </xf>
    <xf numFmtId="0" fontId="75" fillId="2" borderId="34" xfId="0" applyFont="1" applyFill="1" applyBorder="1" applyAlignment="1">
      <alignment horizontal="center" vertical="center" wrapText="1"/>
    </xf>
    <xf numFmtId="0" fontId="75" fillId="4" borderId="60" xfId="0" applyFont="1" applyFill="1" applyBorder="1" applyAlignment="1" applyProtection="1">
      <alignment horizontal="center" vertical="center" wrapText="1"/>
      <protection locked="0"/>
    </xf>
    <xf numFmtId="0" fontId="3" fillId="13" borderId="14" xfId="0" applyFont="1" applyFill="1" applyBorder="1" applyAlignment="1">
      <alignment horizontal="center" vertical="center" wrapText="1"/>
    </xf>
    <xf numFmtId="0" fontId="75" fillId="4" borderId="33" xfId="0" applyFont="1" applyFill="1" applyBorder="1" applyAlignment="1" applyProtection="1">
      <alignment horizontal="center" vertical="center" wrapText="1"/>
      <protection locked="0"/>
    </xf>
    <xf numFmtId="0" fontId="16" fillId="2" borderId="33" xfId="0" applyFont="1" applyFill="1" applyBorder="1" applyAlignment="1">
      <alignment horizontal="center" wrapText="1"/>
    </xf>
    <xf numFmtId="0" fontId="16" fillId="2" borderId="35" xfId="0" applyFont="1" applyFill="1" applyBorder="1" applyAlignment="1">
      <alignment horizont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42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4" borderId="12" xfId="0" applyFont="1" applyFill="1" applyBorder="1" applyAlignment="1" applyProtection="1">
      <alignment horizontal="center" vertical="center" wrapText="1"/>
      <protection locked="0"/>
    </xf>
    <xf numFmtId="0" fontId="16" fillId="4" borderId="5" xfId="0" applyFont="1" applyFill="1" applyBorder="1" applyAlignment="1" applyProtection="1">
      <alignment horizontal="center" vertical="center" wrapText="1"/>
      <protection locked="0"/>
    </xf>
    <xf numFmtId="0" fontId="16" fillId="4" borderId="18" xfId="0" applyFont="1" applyFill="1" applyBorder="1" applyAlignment="1" applyProtection="1">
      <alignment horizontal="center" vertical="center" wrapText="1"/>
      <protection locked="0"/>
    </xf>
    <xf numFmtId="0" fontId="16" fillId="4" borderId="43" xfId="0" applyFont="1" applyFill="1" applyBorder="1" applyAlignment="1" applyProtection="1">
      <alignment horizontal="center" vertical="center" wrapText="1"/>
      <protection locked="0"/>
    </xf>
    <xf numFmtId="0" fontId="16" fillId="4" borderId="13" xfId="0" applyFont="1" applyFill="1" applyBorder="1" applyAlignment="1" applyProtection="1">
      <alignment horizontal="center" vertical="center" wrapText="1"/>
      <protection locked="0"/>
    </xf>
    <xf numFmtId="0" fontId="16" fillId="4" borderId="10" xfId="0" applyFont="1" applyFill="1" applyBorder="1" applyAlignment="1" applyProtection="1">
      <alignment horizontal="center" vertical="center" wrapText="1"/>
      <protection locked="0"/>
    </xf>
    <xf numFmtId="0" fontId="16" fillId="2" borderId="33" xfId="0" applyFont="1" applyFill="1" applyBorder="1" applyAlignment="1">
      <alignment horizontal="center" vertical="center" wrapText="1"/>
    </xf>
    <xf numFmtId="0" fontId="16" fillId="2" borderId="35" xfId="0" applyFont="1" applyFill="1" applyBorder="1" applyAlignment="1">
      <alignment horizontal="center" vertical="center" wrapText="1"/>
    </xf>
    <xf numFmtId="0" fontId="16" fillId="2" borderId="60" xfId="0" applyFont="1" applyFill="1" applyBorder="1" applyAlignment="1">
      <alignment horizontal="center" vertical="center" wrapText="1"/>
    </xf>
    <xf numFmtId="0" fontId="16" fillId="2" borderId="34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horizontal="center" vertical="center"/>
    </xf>
    <xf numFmtId="14" fontId="16" fillId="4" borderId="33" xfId="0" applyNumberFormat="1" applyFont="1" applyFill="1" applyBorder="1" applyAlignment="1" applyProtection="1">
      <alignment horizontal="center" vertical="center" wrapText="1"/>
      <protection locked="0"/>
    </xf>
    <xf numFmtId="14" fontId="16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16" fillId="4" borderId="33" xfId="0" applyNumberFormat="1" applyFont="1" applyFill="1" applyBorder="1" applyAlignment="1" applyProtection="1">
      <alignment horizontal="center" vertical="center" wrapText="1"/>
      <protection locked="0"/>
    </xf>
    <xf numFmtId="49" fontId="16" fillId="4" borderId="3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/>
      <protection locked="0"/>
    </xf>
    <xf numFmtId="0" fontId="16" fillId="4" borderId="33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top"/>
      <protection locked="0"/>
    </xf>
    <xf numFmtId="0" fontId="6" fillId="4" borderId="2" xfId="0" applyFont="1" applyFill="1" applyBorder="1" applyAlignment="1" applyProtection="1">
      <alignment horizontal="center" vertical="top"/>
      <protection locked="0"/>
    </xf>
    <xf numFmtId="0" fontId="6" fillId="4" borderId="3" xfId="0" applyFont="1" applyFill="1" applyBorder="1" applyAlignment="1" applyProtection="1">
      <alignment horizontal="center" vertical="top"/>
      <protection locked="0"/>
    </xf>
    <xf numFmtId="0" fontId="6" fillId="4" borderId="14" xfId="0" applyFont="1" applyFill="1" applyBorder="1" applyAlignment="1" applyProtection="1">
      <alignment horizontal="center" vertical="top"/>
      <protection locked="0"/>
    </xf>
    <xf numFmtId="0" fontId="6" fillId="4" borderId="23" xfId="0" applyFont="1" applyFill="1" applyBorder="1" applyAlignment="1" applyProtection="1">
      <alignment horizontal="center" vertical="top"/>
      <protection locked="0"/>
    </xf>
    <xf numFmtId="0" fontId="6" fillId="4" borderId="6" xfId="0" applyFont="1" applyFill="1" applyBorder="1" applyAlignment="1" applyProtection="1">
      <alignment horizontal="center" vertical="top"/>
      <protection locked="0"/>
    </xf>
    <xf numFmtId="0" fontId="6" fillId="4" borderId="7" xfId="0" applyFont="1" applyFill="1" applyBorder="1" applyAlignment="1" applyProtection="1">
      <alignment horizontal="center" vertical="top"/>
      <protection locked="0"/>
    </xf>
    <xf numFmtId="0" fontId="6" fillId="4" borderId="8" xfId="0" applyFont="1" applyFill="1" applyBorder="1" applyAlignment="1" applyProtection="1">
      <alignment horizontal="center" vertical="top"/>
      <protection locked="0"/>
    </xf>
    <xf numFmtId="4" fontId="75" fillId="9" borderId="4" xfId="0" applyNumberFormat="1" applyFont="1" applyFill="1" applyBorder="1" applyAlignment="1">
      <alignment horizontal="center" vertical="center" wrapText="1"/>
    </xf>
    <xf numFmtId="4" fontId="75" fillId="9" borderId="12" xfId="0" applyNumberFormat="1" applyFont="1" applyFill="1" applyBorder="1" applyAlignment="1">
      <alignment horizontal="center" vertical="center" wrapText="1"/>
    </xf>
    <xf numFmtId="4" fontId="75" fillId="9" borderId="5" xfId="0" applyNumberFormat="1" applyFont="1" applyFill="1" applyBorder="1" applyAlignment="1">
      <alignment horizontal="center" vertical="center" wrapText="1"/>
    </xf>
    <xf numFmtId="0" fontId="3" fillId="15" borderId="18" xfId="0" applyFont="1" applyFill="1" applyBorder="1" applyAlignment="1">
      <alignment horizontal="center" vertical="center" wrapText="1"/>
    </xf>
    <xf numFmtId="0" fontId="3" fillId="15" borderId="43" xfId="0" applyFont="1" applyFill="1" applyBorder="1" applyAlignment="1">
      <alignment horizontal="center" vertical="center" wrapText="1"/>
    </xf>
    <xf numFmtId="0" fontId="3" fillId="15" borderId="42" xfId="0" applyFont="1" applyFill="1" applyBorder="1" applyAlignment="1">
      <alignment horizontal="center" vertical="center" wrapText="1"/>
    </xf>
    <xf numFmtId="0" fontId="3" fillId="18" borderId="42" xfId="0" applyFont="1" applyFill="1" applyBorder="1" applyAlignment="1">
      <alignment horizontal="center" vertical="center" wrapText="1"/>
    </xf>
    <xf numFmtId="0" fontId="3" fillId="18" borderId="18" xfId="0" applyFont="1" applyFill="1" applyBorder="1" applyAlignment="1">
      <alignment horizontal="center" vertical="center" wrapText="1"/>
    </xf>
    <xf numFmtId="0" fontId="31" fillId="18" borderId="42" xfId="0" applyFont="1" applyFill="1" applyBorder="1" applyAlignment="1">
      <alignment horizontal="center" vertical="center" wrapText="1"/>
    </xf>
    <xf numFmtId="0" fontId="31" fillId="18" borderId="1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 applyProtection="1">
      <alignment horizontal="center"/>
      <protection locked="0"/>
    </xf>
    <xf numFmtId="0" fontId="3" fillId="18" borderId="43" xfId="0" applyFont="1" applyFill="1" applyBorder="1" applyAlignment="1">
      <alignment horizontal="center" vertical="center" wrapText="1"/>
    </xf>
    <xf numFmtId="0" fontId="31" fillId="18" borderId="43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center" vertical="center"/>
    </xf>
    <xf numFmtId="0" fontId="16" fillId="2" borderId="34" xfId="0" applyFont="1" applyFill="1" applyBorder="1" applyAlignment="1">
      <alignment horizontal="center" vertical="center"/>
    </xf>
    <xf numFmtId="0" fontId="27" fillId="9" borderId="33" xfId="0" applyFont="1" applyFill="1" applyBorder="1" applyAlignment="1">
      <alignment horizontal="center" vertical="center" wrapText="1"/>
    </xf>
    <xf numFmtId="0" fontId="27" fillId="9" borderId="34" xfId="0" applyFont="1" applyFill="1" applyBorder="1" applyAlignment="1">
      <alignment horizontal="center" vertical="center" wrapText="1"/>
    </xf>
    <xf numFmtId="0" fontId="27" fillId="9" borderId="35" xfId="0" applyFont="1" applyFill="1" applyBorder="1" applyAlignment="1">
      <alignment horizontal="center" vertical="center" wrapText="1"/>
    </xf>
    <xf numFmtId="44" fontId="23" fillId="5" borderId="12" xfId="0" applyNumberFormat="1" applyFont="1" applyFill="1" applyBorder="1" applyAlignment="1">
      <alignment horizontal="center" vertical="center"/>
    </xf>
    <xf numFmtId="44" fontId="23" fillId="5" borderId="18" xfId="0" applyNumberFormat="1" applyFont="1" applyFill="1" applyBorder="1" applyAlignment="1">
      <alignment horizontal="center" vertical="center"/>
    </xf>
    <xf numFmtId="49" fontId="28" fillId="5" borderId="33" xfId="0" applyNumberFormat="1" applyFont="1" applyFill="1" applyBorder="1" applyAlignment="1">
      <alignment horizontal="center" vertical="center"/>
    </xf>
    <xf numFmtId="49" fontId="28" fillId="5" borderId="34" xfId="0" applyNumberFormat="1" applyFont="1" applyFill="1" applyBorder="1" applyAlignment="1">
      <alignment horizontal="center" vertical="center"/>
    </xf>
    <xf numFmtId="49" fontId="28" fillId="5" borderId="35" xfId="0" applyNumberFormat="1" applyFont="1" applyFill="1" applyBorder="1" applyAlignment="1">
      <alignment horizontal="center" vertical="center"/>
    </xf>
    <xf numFmtId="0" fontId="27" fillId="7" borderId="33" xfId="0" applyFont="1" applyFill="1" applyBorder="1" applyAlignment="1">
      <alignment horizontal="center" vertical="center" wrapText="1"/>
    </xf>
    <xf numFmtId="0" fontId="27" fillId="7" borderId="34" xfId="0" applyFont="1" applyFill="1" applyBorder="1" applyAlignment="1">
      <alignment horizontal="center" vertical="center" wrapText="1"/>
    </xf>
    <xf numFmtId="0" fontId="27" fillId="7" borderId="35" xfId="0" applyFont="1" applyFill="1" applyBorder="1" applyAlignment="1">
      <alignment horizontal="center" vertical="center" wrapText="1"/>
    </xf>
    <xf numFmtId="4" fontId="39" fillId="9" borderId="4" xfId="0" applyNumberFormat="1" applyFont="1" applyFill="1" applyBorder="1" applyAlignment="1">
      <alignment horizontal="center" vertical="center" wrapText="1"/>
    </xf>
    <xf numFmtId="4" fontId="39" fillId="9" borderId="12" xfId="0" applyNumberFormat="1" applyFont="1" applyFill="1" applyBorder="1" applyAlignment="1">
      <alignment horizontal="center" vertical="center" wrapText="1"/>
    </xf>
    <xf numFmtId="4" fontId="39" fillId="9" borderId="5" xfId="0" applyNumberFormat="1" applyFont="1" applyFill="1" applyBorder="1" applyAlignment="1">
      <alignment horizontal="center" vertical="center" wrapText="1"/>
    </xf>
    <xf numFmtId="3" fontId="2" fillId="5" borderId="18" xfId="0" applyNumberFormat="1" applyFont="1" applyFill="1" applyBorder="1" applyAlignment="1">
      <alignment horizontal="center" vertical="center"/>
    </xf>
    <xf numFmtId="3" fontId="2" fillId="5" borderId="13" xfId="0" applyNumberFormat="1" applyFont="1" applyFill="1" applyBorder="1" applyAlignment="1">
      <alignment horizontal="center" vertical="center"/>
    </xf>
    <xf numFmtId="0" fontId="76" fillId="45" borderId="18" xfId="0" applyFont="1" applyFill="1" applyBorder="1" applyAlignment="1">
      <alignment horizontal="center" vertical="center" wrapText="1"/>
    </xf>
    <xf numFmtId="0" fontId="76" fillId="45" borderId="13" xfId="0" applyFont="1" applyFill="1" applyBorder="1" applyAlignment="1">
      <alignment horizontal="center" vertical="center" wrapText="1"/>
    </xf>
    <xf numFmtId="4" fontId="12" fillId="9" borderId="4" xfId="0" applyNumberFormat="1" applyFont="1" applyFill="1" applyBorder="1" applyAlignment="1">
      <alignment horizontal="center" vertical="center" wrapText="1"/>
    </xf>
    <xf numFmtId="4" fontId="12" fillId="9" borderId="12" xfId="0" applyNumberFormat="1" applyFont="1" applyFill="1" applyBorder="1" applyAlignment="1">
      <alignment horizontal="center" vertical="center" wrapText="1"/>
    </xf>
    <xf numFmtId="4" fontId="12" fillId="9" borderId="5" xfId="0" applyNumberFormat="1" applyFont="1" applyFill="1" applyBorder="1" applyAlignment="1">
      <alignment horizontal="center" vertical="center" wrapText="1"/>
    </xf>
    <xf numFmtId="44" fontId="23" fillId="5" borderId="13" xfId="0" applyNumberFormat="1" applyFont="1" applyFill="1" applyBorder="1" applyAlignment="1">
      <alignment horizontal="center" vertical="center"/>
    </xf>
    <xf numFmtId="0" fontId="28" fillId="4" borderId="33" xfId="0" applyFont="1" applyFill="1" applyBorder="1" applyAlignment="1" applyProtection="1">
      <alignment horizontal="center" vertical="center"/>
      <protection locked="0"/>
    </xf>
    <xf numFmtId="0" fontId="28" fillId="4" borderId="35" xfId="0" applyFont="1" applyFill="1" applyBorder="1" applyAlignment="1" applyProtection="1">
      <alignment horizontal="center" vertical="center"/>
      <protection locked="0"/>
    </xf>
    <xf numFmtId="0" fontId="27" fillId="9" borderId="1" xfId="0" applyFont="1" applyFill="1" applyBorder="1" applyAlignment="1">
      <alignment horizontal="center" vertical="center" wrapText="1"/>
    </xf>
    <xf numFmtId="0" fontId="27" fillId="9" borderId="2" xfId="0" applyFont="1" applyFill="1" applyBorder="1" applyAlignment="1">
      <alignment horizontal="center" vertical="center" wrapText="1"/>
    </xf>
    <xf numFmtId="0" fontId="27" fillId="9" borderId="3" xfId="0" applyFont="1" applyFill="1" applyBorder="1" applyAlignment="1">
      <alignment horizontal="center" vertical="center" wrapText="1"/>
    </xf>
    <xf numFmtId="0" fontId="27" fillId="9" borderId="6" xfId="0" applyFont="1" applyFill="1" applyBorder="1" applyAlignment="1">
      <alignment horizontal="center" vertical="center" wrapText="1"/>
    </xf>
    <xf numFmtId="0" fontId="27" fillId="9" borderId="7" xfId="0" applyFont="1" applyFill="1" applyBorder="1" applyAlignment="1">
      <alignment horizontal="center" vertical="center" wrapText="1"/>
    </xf>
    <xf numFmtId="0" fontId="27" fillId="9" borderId="8" xfId="0" applyFont="1" applyFill="1" applyBorder="1" applyAlignment="1">
      <alignment horizontal="center" vertical="center" wrapText="1"/>
    </xf>
    <xf numFmtId="165" fontId="100" fillId="5" borderId="1" xfId="0" applyNumberFormat="1" applyFont="1" applyFill="1" applyBorder="1" applyAlignment="1">
      <alignment horizontal="center" vertical="center"/>
    </xf>
    <xf numFmtId="165" fontId="100" fillId="5" borderId="3" xfId="0" applyNumberFormat="1" applyFont="1" applyFill="1" applyBorder="1" applyAlignment="1">
      <alignment horizontal="center" vertical="center"/>
    </xf>
    <xf numFmtId="165" fontId="100" fillId="5" borderId="6" xfId="0" applyNumberFormat="1" applyFont="1" applyFill="1" applyBorder="1" applyAlignment="1">
      <alignment horizontal="center" vertical="center"/>
    </xf>
    <xf numFmtId="165" fontId="100" fillId="5" borderId="8" xfId="0" applyNumberFormat="1" applyFont="1" applyFill="1" applyBorder="1" applyAlignment="1">
      <alignment horizontal="center" vertical="center"/>
    </xf>
    <xf numFmtId="0" fontId="16" fillId="39" borderId="5" xfId="0" applyFont="1" applyFill="1" applyBorder="1" applyAlignment="1">
      <alignment horizontal="center" vertical="center"/>
    </xf>
    <xf numFmtId="0" fontId="16" fillId="39" borderId="43" xfId="0" applyFont="1" applyFill="1" applyBorder="1" applyAlignment="1">
      <alignment horizontal="center" vertical="center"/>
    </xf>
    <xf numFmtId="0" fontId="16" fillId="39" borderId="10" xfId="0" applyFont="1" applyFill="1" applyBorder="1" applyAlignment="1">
      <alignment horizontal="center" vertical="center"/>
    </xf>
    <xf numFmtId="4" fontId="6" fillId="9" borderId="4" xfId="0" applyNumberFormat="1" applyFont="1" applyFill="1" applyBorder="1" applyAlignment="1">
      <alignment horizontal="center" vertical="center" wrapText="1"/>
    </xf>
    <xf numFmtId="4" fontId="6" fillId="9" borderId="12" xfId="0" applyNumberFormat="1" applyFont="1" applyFill="1" applyBorder="1" applyAlignment="1">
      <alignment horizontal="center" vertical="center" wrapText="1"/>
    </xf>
    <xf numFmtId="4" fontId="6" fillId="9" borderId="5" xfId="0" applyNumberFormat="1" applyFont="1" applyFill="1" applyBorder="1" applyAlignment="1">
      <alignment horizontal="center" vertical="center" wrapText="1"/>
    </xf>
    <xf numFmtId="0" fontId="42" fillId="9" borderId="33" xfId="0" applyFont="1" applyFill="1" applyBorder="1" applyAlignment="1">
      <alignment horizontal="center" vertical="center"/>
    </xf>
    <xf numFmtId="0" fontId="42" fillId="9" borderId="34" xfId="0" applyFont="1" applyFill="1" applyBorder="1" applyAlignment="1">
      <alignment horizontal="center" vertical="center"/>
    </xf>
    <xf numFmtId="0" fontId="42" fillId="9" borderId="35" xfId="0" applyFont="1" applyFill="1" applyBorder="1" applyAlignment="1">
      <alignment horizontal="center" vertical="center"/>
    </xf>
    <xf numFmtId="0" fontId="46" fillId="9" borderId="33" xfId="0" applyFont="1" applyFill="1" applyBorder="1" applyAlignment="1">
      <alignment horizontal="center" vertical="center" wrapText="1"/>
    </xf>
    <xf numFmtId="0" fontId="46" fillId="9" borderId="34" xfId="0" applyFont="1" applyFill="1" applyBorder="1" applyAlignment="1">
      <alignment horizontal="center" vertical="center" wrapText="1"/>
    </xf>
    <xf numFmtId="0" fontId="46" fillId="9" borderId="35" xfId="0" applyFont="1" applyFill="1" applyBorder="1" applyAlignment="1">
      <alignment horizontal="center" vertical="center" wrapText="1"/>
    </xf>
    <xf numFmtId="165" fontId="18" fillId="5" borderId="33" xfId="0" applyNumberFormat="1" applyFont="1" applyFill="1" applyBorder="1" applyAlignment="1">
      <alignment horizontal="center"/>
    </xf>
    <xf numFmtId="165" fontId="18" fillId="5" borderId="35" xfId="0" applyNumberFormat="1" applyFont="1" applyFill="1" applyBorder="1" applyAlignment="1">
      <alignment horizontal="center"/>
    </xf>
    <xf numFmtId="165" fontId="98" fillId="4" borderId="34" xfId="0" applyNumberFormat="1" applyFont="1" applyFill="1" applyBorder="1" applyAlignment="1" applyProtection="1">
      <alignment horizontal="center" vertical="center"/>
      <protection locked="0"/>
    </xf>
    <xf numFmtId="165" fontId="98" fillId="4" borderId="35" xfId="0" applyNumberFormat="1" applyFont="1" applyFill="1" applyBorder="1" applyAlignment="1" applyProtection="1">
      <alignment horizontal="center" vertical="center"/>
      <protection locked="0"/>
    </xf>
    <xf numFmtId="165" fontId="98" fillId="5" borderId="34" xfId="0" applyNumberFormat="1" applyFont="1" applyFill="1" applyBorder="1" applyAlignment="1">
      <alignment horizontal="center" vertical="center"/>
    </xf>
    <xf numFmtId="165" fontId="98" fillId="5" borderId="35" xfId="0" applyNumberFormat="1" applyFont="1" applyFill="1" applyBorder="1" applyAlignment="1">
      <alignment horizontal="center" vertical="center"/>
    </xf>
    <xf numFmtId="10" fontId="79" fillId="46" borderId="33" xfId="23" applyNumberFormat="1" applyFont="1" applyFill="1" applyBorder="1" applyAlignment="1">
      <alignment horizontal="center" vertical="center" wrapText="1"/>
    </xf>
    <xf numFmtId="10" fontId="79" fillId="46" borderId="35" xfId="23" applyNumberFormat="1" applyFont="1" applyFill="1" applyBorder="1" applyAlignment="1">
      <alignment horizontal="center" vertical="center" wrapText="1"/>
    </xf>
    <xf numFmtId="165" fontId="100" fillId="5" borderId="34" xfId="0" applyNumberFormat="1" applyFont="1" applyFill="1" applyBorder="1" applyAlignment="1">
      <alignment horizontal="center" vertical="center"/>
    </xf>
    <xf numFmtId="165" fontId="100" fillId="5" borderId="35" xfId="0" applyNumberFormat="1" applyFont="1" applyFill="1" applyBorder="1" applyAlignment="1">
      <alignment horizontal="center" vertical="center"/>
    </xf>
    <xf numFmtId="0" fontId="3" fillId="21" borderId="4" xfId="0" applyFont="1" applyFill="1" applyBorder="1" applyAlignment="1">
      <alignment horizontal="center" vertical="center" wrapText="1"/>
    </xf>
    <xf numFmtId="0" fontId="3" fillId="21" borderId="9" xfId="0" applyFont="1" applyFill="1" applyBorder="1" applyAlignment="1">
      <alignment horizontal="center" vertical="center" wrapText="1"/>
    </xf>
    <xf numFmtId="0" fontId="3" fillId="21" borderId="12" xfId="0" applyFont="1" applyFill="1" applyBorder="1" applyAlignment="1">
      <alignment horizontal="center" vertical="center" wrapText="1"/>
    </xf>
    <xf numFmtId="0" fontId="3" fillId="21" borderId="13" xfId="0" applyFont="1" applyFill="1" applyBorder="1" applyAlignment="1">
      <alignment horizontal="center" vertical="center" wrapText="1"/>
    </xf>
    <xf numFmtId="0" fontId="3" fillId="21" borderId="36" xfId="0" applyFont="1" applyFill="1" applyBorder="1" applyAlignment="1">
      <alignment horizontal="center" vertical="center"/>
    </xf>
    <xf numFmtId="0" fontId="3" fillId="21" borderId="40" xfId="0" applyFont="1" applyFill="1" applyBorder="1" applyAlignment="1">
      <alignment horizontal="center" vertical="center"/>
    </xf>
    <xf numFmtId="0" fontId="3" fillId="21" borderId="37" xfId="0" applyFont="1" applyFill="1" applyBorder="1" applyAlignment="1">
      <alignment horizontal="center"/>
    </xf>
    <xf numFmtId="0" fontId="3" fillId="21" borderId="38" xfId="0" applyFont="1" applyFill="1" applyBorder="1" applyAlignment="1">
      <alignment horizontal="center"/>
    </xf>
    <xf numFmtId="0" fontId="2" fillId="4" borderId="33" xfId="0" applyFont="1" applyFill="1" applyBorder="1" applyAlignment="1" applyProtection="1">
      <alignment horizontal="center"/>
      <protection locked="0"/>
    </xf>
    <xf numFmtId="0" fontId="2" fillId="4" borderId="35" xfId="0" applyFont="1" applyFill="1" applyBorder="1" applyAlignment="1" applyProtection="1">
      <alignment horizontal="center"/>
      <protection locked="0"/>
    </xf>
    <xf numFmtId="0" fontId="34" fillId="21" borderId="33" xfId="0" applyFont="1" applyFill="1" applyBorder="1" applyAlignment="1">
      <alignment horizontal="center" wrapText="1"/>
    </xf>
    <xf numFmtId="0" fontId="33" fillId="21" borderId="34" xfId="0" applyFont="1" applyFill="1" applyBorder="1" applyAlignment="1">
      <alignment horizontal="center" wrapText="1"/>
    </xf>
    <xf numFmtId="0" fontId="33" fillId="21" borderId="35" xfId="0" applyFont="1" applyFill="1" applyBorder="1" applyAlignment="1">
      <alignment horizontal="center" wrapText="1"/>
    </xf>
    <xf numFmtId="0" fontId="21" fillId="21" borderId="33" xfId="0" applyFont="1" applyFill="1" applyBorder="1" applyAlignment="1">
      <alignment horizontal="center" wrapText="1"/>
    </xf>
    <xf numFmtId="0" fontId="21" fillId="21" borderId="35" xfId="0" applyFont="1" applyFill="1" applyBorder="1" applyAlignment="1">
      <alignment horizontal="center" wrapText="1"/>
    </xf>
    <xf numFmtId="0" fontId="3" fillId="21" borderId="51" xfId="0" applyFont="1" applyFill="1" applyBorder="1" applyAlignment="1">
      <alignment horizontal="center" vertical="center" wrapText="1"/>
    </xf>
    <xf numFmtId="0" fontId="3" fillId="21" borderId="58" xfId="0" applyFont="1" applyFill="1" applyBorder="1" applyAlignment="1">
      <alignment horizontal="center" vertical="center" wrapText="1"/>
    </xf>
    <xf numFmtId="0" fontId="31" fillId="21" borderId="41" xfId="0" applyFont="1" applyFill="1" applyBorder="1" applyAlignment="1">
      <alignment horizontal="center" vertical="center" wrapText="1"/>
    </xf>
    <xf numFmtId="0" fontId="31" fillId="21" borderId="71" xfId="0" applyFont="1" applyFill="1" applyBorder="1" applyAlignment="1">
      <alignment horizontal="center" vertical="center" wrapText="1"/>
    </xf>
    <xf numFmtId="0" fontId="31" fillId="21" borderId="50" xfId="0" applyFont="1" applyFill="1" applyBorder="1" applyAlignment="1">
      <alignment horizontal="center" vertical="center" wrapText="1"/>
    </xf>
    <xf numFmtId="0" fontId="3" fillId="21" borderId="68" xfId="0" applyFont="1" applyFill="1" applyBorder="1" applyAlignment="1">
      <alignment horizontal="center" vertical="center" wrapText="1"/>
    </xf>
    <xf numFmtId="0" fontId="3" fillId="21" borderId="70" xfId="0" applyFont="1" applyFill="1" applyBorder="1" applyAlignment="1">
      <alignment horizontal="center" vertical="center" wrapText="1"/>
    </xf>
    <xf numFmtId="0" fontId="3" fillId="21" borderId="69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/>
    </xf>
    <xf numFmtId="0" fontId="3" fillId="5" borderId="38" xfId="0" applyFont="1" applyFill="1" applyBorder="1" applyAlignment="1">
      <alignment horizontal="center" vertical="center"/>
    </xf>
    <xf numFmtId="0" fontId="17" fillId="22" borderId="33" xfId="0" applyFont="1" applyFill="1" applyBorder="1" applyAlignment="1">
      <alignment horizontal="center" vertical="center"/>
    </xf>
    <xf numFmtId="0" fontId="17" fillId="22" borderId="34" xfId="0" applyFont="1" applyFill="1" applyBorder="1" applyAlignment="1">
      <alignment horizontal="center" vertical="center"/>
    </xf>
    <xf numFmtId="0" fontId="17" fillId="22" borderId="35" xfId="0" applyFont="1" applyFill="1" applyBorder="1" applyAlignment="1">
      <alignment horizontal="center" vertical="center"/>
    </xf>
    <xf numFmtId="0" fontId="3" fillId="21" borderId="1" xfId="0" applyFont="1" applyFill="1" applyBorder="1" applyAlignment="1">
      <alignment horizontal="center" vertical="center" wrapText="1"/>
    </xf>
    <xf numFmtId="0" fontId="3" fillId="21" borderId="2" xfId="0" applyFont="1" applyFill="1" applyBorder="1" applyAlignment="1">
      <alignment horizontal="center" vertical="center" wrapText="1"/>
    </xf>
    <xf numFmtId="0" fontId="3" fillId="21" borderId="3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31" fillId="21" borderId="9" xfId="0" applyFont="1" applyFill="1" applyBorder="1" applyAlignment="1">
      <alignment horizontal="center" vertical="center" wrapText="1"/>
    </xf>
    <xf numFmtId="0" fontId="31" fillId="21" borderId="13" xfId="0" applyFont="1" applyFill="1" applyBorder="1" applyAlignment="1">
      <alignment horizontal="center" vertical="center" wrapText="1"/>
    </xf>
    <xf numFmtId="0" fontId="16" fillId="2" borderId="34" xfId="0" applyFont="1" applyFill="1" applyBorder="1" applyAlignment="1">
      <alignment horizontal="left" vertical="center" wrapText="1"/>
    </xf>
    <xf numFmtId="0" fontId="16" fillId="2" borderId="35" xfId="0" applyFont="1" applyFill="1" applyBorder="1" applyAlignment="1">
      <alignment horizontal="left" vertical="center" wrapText="1"/>
    </xf>
    <xf numFmtId="165" fontId="3" fillId="5" borderId="38" xfId="0" applyNumberFormat="1" applyFont="1" applyFill="1" applyBorder="1" applyAlignment="1">
      <alignment horizontal="center"/>
    </xf>
    <xf numFmtId="165" fontId="3" fillId="5" borderId="39" xfId="0" applyNumberFormat="1" applyFont="1" applyFill="1" applyBorder="1" applyAlignment="1">
      <alignment horizontal="center"/>
    </xf>
    <xf numFmtId="0" fontId="16" fillId="4" borderId="33" xfId="0" applyFont="1" applyFill="1" applyBorder="1" applyAlignment="1" applyProtection="1">
      <alignment horizontal="left" vertical="top"/>
      <protection locked="0"/>
    </xf>
    <xf numFmtId="0" fontId="16" fillId="4" borderId="34" xfId="0" applyFont="1" applyFill="1" applyBorder="1" applyAlignment="1" applyProtection="1">
      <alignment horizontal="left" vertical="top"/>
      <protection locked="0"/>
    </xf>
    <xf numFmtId="0" fontId="16" fillId="4" borderId="35" xfId="0" applyFont="1" applyFill="1" applyBorder="1" applyAlignment="1" applyProtection="1">
      <alignment horizontal="left" vertical="top"/>
      <protection locked="0"/>
    </xf>
    <xf numFmtId="0" fontId="16" fillId="2" borderId="1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61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66" xfId="0" applyFont="1" applyFill="1" applyBorder="1" applyAlignment="1">
      <alignment horizontal="center" vertical="center"/>
    </xf>
    <xf numFmtId="0" fontId="23" fillId="4" borderId="12" xfId="0" applyFont="1" applyFill="1" applyBorder="1" applyAlignment="1" applyProtection="1">
      <alignment horizontal="center" vertical="center"/>
      <protection locked="0"/>
    </xf>
    <xf numFmtId="0" fontId="23" fillId="4" borderId="5" xfId="0" applyFont="1" applyFill="1" applyBorder="1" applyAlignment="1" applyProtection="1">
      <alignment horizontal="center" vertical="center"/>
      <protection locked="0"/>
    </xf>
    <xf numFmtId="0" fontId="23" fillId="4" borderId="13" xfId="0" applyFont="1" applyFill="1" applyBorder="1" applyAlignment="1" applyProtection="1">
      <alignment horizontal="center" vertical="center"/>
      <protection locked="0"/>
    </xf>
    <xf numFmtId="0" fontId="23" fillId="4" borderId="10" xfId="0" applyFont="1" applyFill="1" applyBorder="1" applyAlignment="1" applyProtection="1">
      <alignment horizontal="center" vertical="center"/>
      <protection locked="0"/>
    </xf>
    <xf numFmtId="0" fontId="32" fillId="13" borderId="42" xfId="0" applyFont="1" applyFill="1" applyBorder="1" applyAlignment="1">
      <alignment horizontal="center" vertical="center" wrapText="1"/>
    </xf>
    <xf numFmtId="0" fontId="32" fillId="13" borderId="9" xfId="0" applyFont="1" applyFill="1" applyBorder="1" applyAlignment="1">
      <alignment horizontal="center" vertical="center" wrapText="1"/>
    </xf>
    <xf numFmtId="0" fontId="32" fillId="13" borderId="18" xfId="0" applyFont="1" applyFill="1" applyBorder="1" applyAlignment="1">
      <alignment horizontal="center" vertical="center" wrapText="1"/>
    </xf>
    <xf numFmtId="0" fontId="32" fillId="13" borderId="13" xfId="0" applyFont="1" applyFill="1" applyBorder="1" applyAlignment="1">
      <alignment horizontal="center" vertical="center" wrapText="1"/>
    </xf>
    <xf numFmtId="0" fontId="21" fillId="18" borderId="33" xfId="0" applyFont="1" applyFill="1" applyBorder="1" applyAlignment="1">
      <alignment horizontal="center" vertical="center" wrapText="1"/>
    </xf>
    <xf numFmtId="0" fontId="21" fillId="18" borderId="34" xfId="0" applyFont="1" applyFill="1" applyBorder="1" applyAlignment="1">
      <alignment horizontal="center" vertical="center" wrapText="1"/>
    </xf>
    <xf numFmtId="0" fontId="21" fillId="18" borderId="35" xfId="0" applyFont="1" applyFill="1" applyBorder="1" applyAlignment="1">
      <alignment horizontal="center" vertical="center" wrapText="1"/>
    </xf>
    <xf numFmtId="0" fontId="32" fillId="13" borderId="18" xfId="0" applyFont="1" applyFill="1" applyBorder="1" applyAlignment="1">
      <alignment horizontal="center" vertical="center"/>
    </xf>
    <xf numFmtId="0" fontId="32" fillId="13" borderId="13" xfId="0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center" vertical="center"/>
    </xf>
    <xf numFmtId="0" fontId="16" fillId="2" borderId="38" xfId="0" applyFont="1" applyFill="1" applyBorder="1" applyAlignment="1">
      <alignment horizontal="center" vertical="center"/>
    </xf>
    <xf numFmtId="0" fontId="24" fillId="5" borderId="38" xfId="0" applyFont="1" applyFill="1" applyBorder="1" applyAlignment="1">
      <alignment horizontal="center" vertical="center" wrapText="1"/>
    </xf>
    <xf numFmtId="0" fontId="24" fillId="5" borderId="39" xfId="0" applyFont="1" applyFill="1" applyBorder="1" applyAlignment="1">
      <alignment horizontal="center" vertical="center" wrapText="1"/>
    </xf>
    <xf numFmtId="0" fontId="16" fillId="2" borderId="37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  <xf numFmtId="0" fontId="16" fillId="17" borderId="38" xfId="0" applyFont="1" applyFill="1" applyBorder="1" applyAlignment="1" applyProtection="1">
      <alignment horizontal="center" vertical="center" wrapText="1"/>
      <protection locked="0"/>
    </xf>
    <xf numFmtId="0" fontId="16" fillId="17" borderId="39" xfId="0" applyFont="1" applyFill="1" applyBorder="1" applyAlignment="1" applyProtection="1">
      <alignment horizontal="center" vertical="center" wrapText="1"/>
      <protection locked="0"/>
    </xf>
    <xf numFmtId="0" fontId="1" fillId="13" borderId="4" xfId="0" applyFont="1" applyFill="1" applyBorder="1" applyAlignment="1">
      <alignment horizontal="center"/>
    </xf>
    <xf numFmtId="0" fontId="1" fillId="13" borderId="12" xfId="0" applyFont="1" applyFill="1" applyBorder="1" applyAlignment="1">
      <alignment horizontal="center"/>
    </xf>
    <xf numFmtId="0" fontId="1" fillId="13" borderId="5" xfId="0" applyFont="1" applyFill="1" applyBorder="1" applyAlignment="1">
      <alignment horizontal="center"/>
    </xf>
    <xf numFmtId="0" fontId="26" fillId="13" borderId="52" xfId="0" applyFont="1" applyFill="1" applyBorder="1" applyAlignment="1">
      <alignment horizontal="center" vertical="center" wrapText="1"/>
    </xf>
    <xf numFmtId="0" fontId="26" fillId="13" borderId="36" xfId="0" applyFont="1" applyFill="1" applyBorder="1" applyAlignment="1">
      <alignment horizontal="center" vertical="center" wrapText="1"/>
    </xf>
    <xf numFmtId="0" fontId="26" fillId="13" borderId="40" xfId="0" applyFont="1" applyFill="1" applyBorder="1" applyAlignment="1">
      <alignment horizontal="center" vertical="center" wrapText="1"/>
    </xf>
    <xf numFmtId="0" fontId="26" fillId="13" borderId="11" xfId="0" applyFont="1" applyFill="1" applyBorder="1" applyAlignment="1">
      <alignment horizontal="center" vertical="center"/>
    </xf>
    <xf numFmtId="0" fontId="26" fillId="13" borderId="45" xfId="0" applyFont="1" applyFill="1" applyBorder="1" applyAlignment="1">
      <alignment horizontal="center" vertical="center"/>
    </xf>
    <xf numFmtId="0" fontId="26" fillId="13" borderId="55" xfId="0" applyFont="1" applyFill="1" applyBorder="1" applyAlignment="1">
      <alignment horizontal="center" vertical="center"/>
    </xf>
    <xf numFmtId="0" fontId="26" fillId="13" borderId="51" xfId="0" applyFont="1" applyFill="1" applyBorder="1" applyAlignment="1">
      <alignment horizontal="center" vertical="center"/>
    </xf>
    <xf numFmtId="0" fontId="26" fillId="13" borderId="57" xfId="0" applyFont="1" applyFill="1" applyBorder="1" applyAlignment="1">
      <alignment horizontal="center" vertical="center"/>
    </xf>
    <xf numFmtId="0" fontId="26" fillId="13" borderId="58" xfId="0" applyFont="1" applyFill="1" applyBorder="1" applyAlignment="1">
      <alignment horizontal="center" vertical="center"/>
    </xf>
    <xf numFmtId="0" fontId="22" fillId="13" borderId="61" xfId="0" applyFont="1" applyFill="1" applyBorder="1" applyAlignment="1">
      <alignment horizontal="center"/>
    </xf>
    <xf numFmtId="0" fontId="22" fillId="13" borderId="11" xfId="0" applyFont="1" applyFill="1" applyBorder="1" applyAlignment="1">
      <alignment horizontal="center"/>
    </xf>
    <xf numFmtId="0" fontId="22" fillId="13" borderId="53" xfId="0" applyFont="1" applyFill="1" applyBorder="1" applyAlignment="1">
      <alignment horizontal="center"/>
    </xf>
    <xf numFmtId="0" fontId="22" fillId="13" borderId="52" xfId="0" applyFont="1" applyFill="1" applyBorder="1" applyAlignment="1">
      <alignment horizontal="center"/>
    </xf>
    <xf numFmtId="0" fontId="32" fillId="13" borderId="25" xfId="0" applyFont="1" applyFill="1" applyBorder="1" applyAlignment="1">
      <alignment horizontal="center" vertical="center" wrapText="1"/>
    </xf>
    <xf numFmtId="0" fontId="32" fillId="13" borderId="28" xfId="0" applyFont="1" applyFill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21" fillId="18" borderId="33" xfId="0" applyFont="1" applyFill="1" applyBorder="1" applyAlignment="1">
      <alignment horizontal="center"/>
    </xf>
    <xf numFmtId="0" fontId="21" fillId="18" borderId="34" xfId="0" applyFont="1" applyFill="1" applyBorder="1" applyAlignment="1">
      <alignment horizontal="center"/>
    </xf>
    <xf numFmtId="0" fontId="21" fillId="18" borderId="35" xfId="0" applyFont="1" applyFill="1" applyBorder="1" applyAlignment="1">
      <alignment horizontal="center"/>
    </xf>
    <xf numFmtId="0" fontId="1" fillId="20" borderId="1" xfId="0" applyFont="1" applyFill="1" applyBorder="1" applyAlignment="1">
      <alignment horizontal="center"/>
    </xf>
    <xf numFmtId="0" fontId="1" fillId="20" borderId="2" xfId="0" applyFont="1" applyFill="1" applyBorder="1" applyAlignment="1">
      <alignment horizontal="center"/>
    </xf>
    <xf numFmtId="0" fontId="1" fillId="20" borderId="3" xfId="0" applyFont="1" applyFill="1" applyBorder="1" applyAlignment="1">
      <alignment horizontal="center"/>
    </xf>
    <xf numFmtId="0" fontId="32" fillId="20" borderId="42" xfId="0" applyFont="1" applyFill="1" applyBorder="1" applyAlignment="1">
      <alignment horizontal="center" vertical="center" wrapText="1"/>
    </xf>
    <xf numFmtId="0" fontId="32" fillId="20" borderId="49" xfId="0" applyFont="1" applyFill="1" applyBorder="1" applyAlignment="1">
      <alignment horizontal="center" vertical="center" wrapText="1"/>
    </xf>
    <xf numFmtId="0" fontId="32" fillId="20" borderId="18" xfId="0" applyFont="1" applyFill="1" applyBorder="1" applyAlignment="1">
      <alignment horizontal="center" vertical="center" wrapText="1"/>
    </xf>
    <xf numFmtId="0" fontId="32" fillId="20" borderId="20" xfId="0" applyFont="1" applyFill="1" applyBorder="1" applyAlignment="1">
      <alignment horizontal="center" vertical="center" wrapText="1"/>
    </xf>
    <xf numFmtId="0" fontId="26" fillId="20" borderId="52" xfId="0" applyFont="1" applyFill="1" applyBorder="1" applyAlignment="1">
      <alignment horizontal="center" vertical="center" wrapText="1"/>
    </xf>
    <xf numFmtId="0" fontId="26" fillId="20" borderId="36" xfId="0" applyFont="1" applyFill="1" applyBorder="1" applyAlignment="1">
      <alignment horizontal="center" vertical="center" wrapText="1"/>
    </xf>
    <xf numFmtId="0" fontId="26" fillId="20" borderId="40" xfId="0" applyFont="1" applyFill="1" applyBorder="1" applyAlignment="1">
      <alignment horizontal="center" vertical="center" wrapText="1"/>
    </xf>
    <xf numFmtId="0" fontId="26" fillId="20" borderId="11" xfId="0" applyFont="1" applyFill="1" applyBorder="1" applyAlignment="1">
      <alignment horizontal="center" vertical="center"/>
    </xf>
    <xf numFmtId="0" fontId="26" fillId="20" borderId="45" xfId="0" applyFont="1" applyFill="1" applyBorder="1" applyAlignment="1">
      <alignment horizontal="center" vertical="center"/>
    </xf>
    <xf numFmtId="0" fontId="26" fillId="20" borderId="55" xfId="0" applyFont="1" applyFill="1" applyBorder="1" applyAlignment="1">
      <alignment horizontal="center" vertical="center"/>
    </xf>
    <xf numFmtId="0" fontId="26" fillId="20" borderId="51" xfId="0" applyFont="1" applyFill="1" applyBorder="1" applyAlignment="1">
      <alignment horizontal="center" vertical="center"/>
    </xf>
    <xf numFmtId="0" fontId="26" fillId="20" borderId="57" xfId="0" applyFont="1" applyFill="1" applyBorder="1" applyAlignment="1">
      <alignment horizontal="center" vertical="center"/>
    </xf>
    <xf numFmtId="0" fontId="26" fillId="20" borderId="58" xfId="0" applyFont="1" applyFill="1" applyBorder="1" applyAlignment="1">
      <alignment horizontal="center" vertical="center"/>
    </xf>
    <xf numFmtId="0" fontId="22" fillId="20" borderId="61" xfId="0" applyFont="1" applyFill="1" applyBorder="1" applyAlignment="1">
      <alignment horizontal="center"/>
    </xf>
    <xf numFmtId="0" fontId="22" fillId="20" borderId="11" xfId="0" applyFont="1" applyFill="1" applyBorder="1" applyAlignment="1">
      <alignment horizontal="center"/>
    </xf>
    <xf numFmtId="0" fontId="22" fillId="20" borderId="53" xfId="0" applyFont="1" applyFill="1" applyBorder="1" applyAlignment="1">
      <alignment horizontal="center"/>
    </xf>
    <xf numFmtId="0" fontId="22" fillId="20" borderId="52" xfId="0" applyFont="1" applyFill="1" applyBorder="1" applyAlignment="1">
      <alignment horizontal="center"/>
    </xf>
    <xf numFmtId="0" fontId="32" fillId="20" borderId="31" xfId="0" applyFont="1" applyFill="1" applyBorder="1" applyAlignment="1">
      <alignment horizontal="center" wrapText="1"/>
    </xf>
    <xf numFmtId="0" fontId="32" fillId="20" borderId="26" xfId="0" applyFont="1" applyFill="1" applyBorder="1" applyAlignment="1">
      <alignment horizontal="center" wrapText="1"/>
    </xf>
    <xf numFmtId="0" fontId="32" fillId="20" borderId="18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0" fontId="6" fillId="7" borderId="33" xfId="0" applyFont="1" applyFill="1" applyBorder="1" applyAlignment="1">
      <alignment horizontal="center" vertical="center" wrapText="1"/>
    </xf>
    <xf numFmtId="0" fontId="6" fillId="7" borderId="34" xfId="0" applyFont="1" applyFill="1" applyBorder="1" applyAlignment="1">
      <alignment horizontal="center" vertical="center" wrapText="1"/>
    </xf>
    <xf numFmtId="0" fontId="6" fillId="7" borderId="35" xfId="0" applyFont="1" applyFill="1" applyBorder="1" applyAlignment="1">
      <alignment horizontal="center" vertical="center" wrapText="1"/>
    </xf>
    <xf numFmtId="0" fontId="50" fillId="0" borderId="18" xfId="0" applyFont="1" applyBorder="1" applyAlignment="1">
      <alignment horizontal="center" wrapText="1"/>
    </xf>
    <xf numFmtId="0" fontId="50" fillId="0" borderId="18" xfId="0" applyFont="1" applyBorder="1" applyAlignment="1">
      <alignment horizontal="center"/>
    </xf>
    <xf numFmtId="0" fontId="49" fillId="0" borderId="18" xfId="0" applyFont="1" applyBorder="1" applyAlignment="1">
      <alignment horizontal="center" vertical="center"/>
    </xf>
    <xf numFmtId="0" fontId="50" fillId="0" borderId="18" xfId="0" applyFont="1" applyBorder="1" applyAlignment="1">
      <alignment horizontal="center" vertical="center" wrapText="1"/>
    </xf>
    <xf numFmtId="0" fontId="71" fillId="36" borderId="0" xfId="0" applyFont="1" applyFill="1" applyAlignment="1">
      <alignment horizontal="center" vertical="center"/>
    </xf>
    <xf numFmtId="0" fontId="71" fillId="35" borderId="0" xfId="0" applyFont="1" applyFill="1" applyAlignment="1">
      <alignment horizontal="center" vertical="center"/>
    </xf>
    <xf numFmtId="0" fontId="51" fillId="0" borderId="4" xfId="0" applyFont="1" applyBorder="1" applyAlignment="1">
      <alignment horizontal="center" vertical="center"/>
    </xf>
    <xf numFmtId="0" fontId="51" fillId="0" borderId="42" xfId="0" applyFont="1" applyBorder="1" applyAlignment="1">
      <alignment horizontal="center" vertical="center"/>
    </xf>
    <xf numFmtId="0" fontId="51" fillId="0" borderId="9" xfId="0" applyFont="1" applyBorder="1" applyAlignment="1">
      <alignment horizontal="center" vertical="center"/>
    </xf>
    <xf numFmtId="0" fontId="51" fillId="37" borderId="21" xfId="0" applyFont="1" applyFill="1" applyBorder="1" applyAlignment="1">
      <alignment horizontal="center" vertical="center"/>
    </xf>
    <xf numFmtId="0" fontId="51" fillId="37" borderId="16" xfId="0" applyFont="1" applyFill="1" applyBorder="1" applyAlignment="1">
      <alignment horizontal="center" vertical="center"/>
    </xf>
    <xf numFmtId="0" fontId="51" fillId="37" borderId="21" xfId="0" applyFont="1" applyFill="1" applyBorder="1" applyAlignment="1">
      <alignment horizontal="center"/>
    </xf>
    <xf numFmtId="0" fontId="51" fillId="37" borderId="0" xfId="0" applyFont="1" applyFill="1" applyAlignment="1">
      <alignment horizontal="center"/>
    </xf>
    <xf numFmtId="0" fontId="51" fillId="0" borderId="21" xfId="0" applyFont="1" applyBorder="1" applyAlignment="1">
      <alignment horizontal="center"/>
    </xf>
    <xf numFmtId="0" fontId="51" fillId="0" borderId="16" xfId="0" applyFont="1" applyBorder="1" applyAlignment="1">
      <alignment horizontal="center"/>
    </xf>
    <xf numFmtId="0" fontId="51" fillId="0" borderId="21" xfId="0" applyFont="1" applyBorder="1" applyAlignment="1">
      <alignment horizontal="center" vertical="center"/>
    </xf>
    <xf numFmtId="0" fontId="51" fillId="0" borderId="16" xfId="0" applyFont="1" applyBorder="1" applyAlignment="1">
      <alignment horizontal="center" vertical="center"/>
    </xf>
    <xf numFmtId="0" fontId="51" fillId="37" borderId="16" xfId="0" applyFont="1" applyFill="1" applyBorder="1" applyAlignment="1">
      <alignment horizontal="center"/>
    </xf>
    <xf numFmtId="44" fontId="23" fillId="4" borderId="12" xfId="0" applyNumberFormat="1" applyFont="1" applyFill="1" applyBorder="1" applyAlignment="1" applyProtection="1">
      <alignment vertical="center"/>
      <protection locked="0"/>
    </xf>
    <xf numFmtId="44" fontId="23" fillId="4" borderId="18" xfId="0" applyNumberFormat="1" applyFont="1" applyFill="1" applyBorder="1" applyAlignment="1" applyProtection="1">
      <alignment vertical="center"/>
      <protection locked="0"/>
    </xf>
    <xf numFmtId="44" fontId="23" fillId="4" borderId="13" xfId="0" applyNumberFormat="1" applyFont="1" applyFill="1" applyBorder="1" applyAlignment="1" applyProtection="1">
      <alignment vertical="center"/>
      <protection locked="0"/>
    </xf>
    <xf numFmtId="0" fontId="2" fillId="0" borderId="2" xfId="0" applyFont="1" applyFill="1" applyBorder="1"/>
    <xf numFmtId="0" fontId="8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1" fillId="0" borderId="0" xfId="0" applyFont="1" applyFill="1" applyAlignment="1" applyProtection="1">
      <alignment horizontal="center" vertical="center"/>
      <protection locked="0"/>
    </xf>
    <xf numFmtId="0" fontId="75" fillId="0" borderId="59" xfId="0" applyFont="1" applyFill="1" applyBorder="1" applyAlignment="1">
      <alignment vertical="center" wrapText="1"/>
    </xf>
    <xf numFmtId="4" fontId="29" fillId="0" borderId="0" xfId="0" applyNumberFormat="1" applyFont="1" applyFill="1"/>
    <xf numFmtId="0" fontId="2" fillId="0" borderId="0" xfId="0" applyFont="1" applyFill="1"/>
    <xf numFmtId="0" fontId="3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Protection="1">
      <protection locked="0"/>
    </xf>
    <xf numFmtId="49" fontId="2" fillId="0" borderId="0" xfId="0" applyNumberFormat="1" applyFont="1" applyFill="1" applyProtection="1">
      <protection locked="0"/>
    </xf>
    <xf numFmtId="49" fontId="2" fillId="0" borderId="14" xfId="0" applyNumberFormat="1" applyFont="1" applyFill="1" applyBorder="1" applyProtection="1">
      <protection locked="0"/>
    </xf>
    <xf numFmtId="0" fontId="3" fillId="13" borderId="42" xfId="0" applyFont="1" applyFill="1" applyBorder="1" applyAlignment="1">
      <alignment horizontal="center" vertical="center" wrapText="1"/>
    </xf>
    <xf numFmtId="0" fontId="3" fillId="13" borderId="43" xfId="0" applyFont="1" applyFill="1" applyBorder="1" applyAlignment="1">
      <alignment horizontal="center" vertical="center" wrapText="1"/>
    </xf>
    <xf numFmtId="49" fontId="2" fillId="4" borderId="42" xfId="0" applyNumberFormat="1" applyFont="1" applyFill="1" applyBorder="1" applyProtection="1">
      <protection locked="0"/>
    </xf>
    <xf numFmtId="14" fontId="2" fillId="4" borderId="43" xfId="0" applyNumberFormat="1" applyFont="1" applyFill="1" applyBorder="1" applyProtection="1">
      <protection locked="0"/>
    </xf>
    <xf numFmtId="166" fontId="2" fillId="6" borderId="22" xfId="0" applyNumberFormat="1" applyFont="1" applyFill="1" applyBorder="1"/>
    <xf numFmtId="166" fontId="3" fillId="5" borderId="73" xfId="0" applyNumberFormat="1" applyFont="1" applyFill="1" applyBorder="1"/>
    <xf numFmtId="0" fontId="3" fillId="0" borderId="73" xfId="0" applyFont="1" applyBorder="1" applyAlignment="1">
      <alignment horizontal="center"/>
    </xf>
    <xf numFmtId="166" fontId="2" fillId="6" borderId="73" xfId="0" applyNumberFormat="1" applyFont="1" applyFill="1" applyBorder="1"/>
    <xf numFmtId="0" fontId="3" fillId="13" borderId="18" xfId="0" applyFont="1" applyFill="1" applyBorder="1" applyAlignment="1">
      <alignment horizontal="center" vertical="center" wrapText="1"/>
    </xf>
    <xf numFmtId="49" fontId="2" fillId="4" borderId="9" xfId="0" applyNumberFormat="1" applyFont="1" applyFill="1" applyBorder="1" applyProtection="1">
      <protection locked="0"/>
    </xf>
    <xf numFmtId="14" fontId="2" fillId="4" borderId="10" xfId="0" applyNumberFormat="1" applyFont="1" applyFill="1" applyBorder="1" applyProtection="1">
      <protection locked="0"/>
    </xf>
    <xf numFmtId="0" fontId="3" fillId="0" borderId="32" xfId="0" applyFont="1" applyFill="1" applyBorder="1" applyAlignment="1">
      <alignment horizontal="center" vertical="center" wrapText="1"/>
    </xf>
    <xf numFmtId="0" fontId="39" fillId="4" borderId="0" xfId="0" applyFont="1" applyFill="1" applyBorder="1" applyAlignment="1" applyProtection="1">
      <alignment horizontal="left" vertical="top"/>
      <protection locked="0"/>
    </xf>
    <xf numFmtId="165" fontId="75" fillId="4" borderId="38" xfId="0" applyNumberFormat="1" applyFont="1" applyFill="1" applyBorder="1" applyAlignment="1">
      <alignment horizontal="center" vertical="center" wrapText="1"/>
    </xf>
    <xf numFmtId="165" fontId="75" fillId="4" borderId="39" xfId="0" applyNumberFormat="1" applyFont="1" applyFill="1" applyBorder="1" applyAlignment="1">
      <alignment horizontal="center" vertical="center" wrapText="1"/>
    </xf>
    <xf numFmtId="0" fontId="75" fillId="2" borderId="37" xfId="0" applyFont="1" applyFill="1" applyBorder="1" applyAlignment="1">
      <alignment vertical="center" wrapText="1"/>
    </xf>
    <xf numFmtId="166" fontId="2" fillId="0" borderId="0" xfId="0" applyNumberFormat="1" applyFont="1" applyFill="1"/>
    <xf numFmtId="166" fontId="3" fillId="0" borderId="0" xfId="0" applyNumberFormat="1" applyFont="1" applyFill="1"/>
    <xf numFmtId="0" fontId="39" fillId="44" borderId="18" xfId="0" applyFont="1" applyFill="1" applyBorder="1" applyAlignment="1">
      <alignment horizontal="center" vertical="center" wrapText="1"/>
    </xf>
    <xf numFmtId="0" fontId="3" fillId="13" borderId="69" xfId="0" applyFont="1" applyFill="1" applyBorder="1" applyAlignment="1">
      <alignment horizontal="center" vertical="center" wrapText="1"/>
    </xf>
    <xf numFmtId="0" fontId="31" fillId="13" borderId="50" xfId="0" applyFont="1" applyFill="1" applyBorder="1" applyAlignment="1">
      <alignment horizontal="center" vertical="center" wrapText="1"/>
    </xf>
    <xf numFmtId="0" fontId="21" fillId="13" borderId="34" xfId="0" applyFont="1" applyFill="1" applyBorder="1" applyAlignment="1">
      <alignment horizontal="center" wrapText="1"/>
    </xf>
    <xf numFmtId="0" fontId="3" fillId="21" borderId="60" xfId="0" applyFont="1" applyFill="1" applyBorder="1" applyAlignment="1">
      <alignment horizontal="center"/>
    </xf>
    <xf numFmtId="0" fontId="21" fillId="21" borderId="34" xfId="0" applyFont="1" applyFill="1" applyBorder="1" applyAlignment="1">
      <alignment horizontal="center" wrapText="1"/>
    </xf>
    <xf numFmtId="0" fontId="3" fillId="13" borderId="40" xfId="0" applyFont="1" applyFill="1" applyBorder="1" applyAlignment="1">
      <alignment vertical="center"/>
    </xf>
    <xf numFmtId="0" fontId="3" fillId="13" borderId="40" xfId="0" applyFont="1" applyFill="1" applyBorder="1" applyAlignment="1">
      <alignment vertical="center" wrapText="1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66" xfId="0" applyFont="1" applyFill="1" applyBorder="1" applyAlignment="1">
      <alignment horizontal="center" vertical="center"/>
    </xf>
    <xf numFmtId="165" fontId="3" fillId="5" borderId="67" xfId="0" applyNumberFormat="1" applyFont="1" applyFill="1" applyBorder="1" applyAlignment="1">
      <alignment horizontal="center" wrapText="1"/>
    </xf>
    <xf numFmtId="165" fontId="3" fillId="5" borderId="7" xfId="0" applyNumberFormat="1" applyFont="1" applyFill="1" applyBorder="1" applyAlignment="1">
      <alignment horizontal="center" wrapText="1"/>
    </xf>
    <xf numFmtId="165" fontId="3" fillId="5" borderId="8" xfId="0" applyNumberFormat="1" applyFont="1" applyFill="1" applyBorder="1" applyAlignment="1">
      <alignment horizontal="center" wrapText="1"/>
    </xf>
    <xf numFmtId="0" fontId="31" fillId="13" borderId="18" xfId="0" applyFont="1" applyFill="1" applyBorder="1" applyAlignment="1">
      <alignment horizontal="center" vertical="center" wrapText="1"/>
    </xf>
    <xf numFmtId="0" fontId="31" fillId="13" borderId="18" xfId="0" applyFont="1" applyFill="1" applyBorder="1" applyAlignment="1">
      <alignment horizontal="center" vertical="center" wrapText="1"/>
    </xf>
    <xf numFmtId="0" fontId="3" fillId="13" borderId="42" xfId="0" applyFont="1" applyFill="1" applyBorder="1" applyAlignment="1">
      <alignment horizontal="center" vertical="center"/>
    </xf>
    <xf numFmtId="0" fontId="3" fillId="13" borderId="9" xfId="0" applyFont="1" applyFill="1" applyBorder="1" applyAlignment="1">
      <alignment horizontal="center" vertical="center"/>
    </xf>
    <xf numFmtId="0" fontId="3" fillId="44" borderId="60" xfId="0" applyFont="1" applyFill="1" applyBorder="1" applyAlignment="1">
      <alignment horizontal="center" vertical="center" wrapText="1"/>
    </xf>
    <xf numFmtId="1" fontId="3" fillId="5" borderId="18" xfId="0" applyNumberFormat="1" applyFont="1" applyFill="1" applyBorder="1" applyAlignment="1">
      <alignment horizontal="center" vertical="center"/>
    </xf>
    <xf numFmtId="0" fontId="102" fillId="45" borderId="43" xfId="0" applyFont="1" applyFill="1" applyBorder="1" applyAlignment="1">
      <alignment horizontal="center" vertical="center" wrapText="1"/>
    </xf>
    <xf numFmtId="1" fontId="3" fillId="5" borderId="13" xfId="0" applyNumberFormat="1" applyFont="1" applyFill="1" applyBorder="1" applyAlignment="1">
      <alignment horizontal="center" vertical="center"/>
    </xf>
    <xf numFmtId="0" fontId="102" fillId="45" borderId="10" xfId="0" applyFont="1" applyFill="1" applyBorder="1" applyAlignment="1">
      <alignment horizontal="center" vertical="center" wrapText="1"/>
    </xf>
    <xf numFmtId="14" fontId="3" fillId="21" borderId="12" xfId="0" applyNumberFormat="1" applyFont="1" applyFill="1" applyBorder="1" applyAlignment="1">
      <alignment vertical="center" wrapText="1"/>
    </xf>
    <xf numFmtId="14" fontId="31" fillId="21" borderId="13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0" fontId="8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49" fontId="28" fillId="0" borderId="0" xfId="0" applyNumberFormat="1" applyFont="1" applyBorder="1" applyAlignment="1">
      <alignment vertical="center"/>
    </xf>
    <xf numFmtId="4" fontId="2" fillId="0" borderId="0" xfId="0" applyNumberFormat="1" applyFont="1" applyBorder="1"/>
    <xf numFmtId="0" fontId="23" fillId="0" borderId="23" xfId="0" applyFont="1" applyBorder="1" applyAlignment="1" applyProtection="1">
      <alignment vertical="center"/>
      <protection locked="0"/>
    </xf>
    <xf numFmtId="0" fontId="16" fillId="0" borderId="0" xfId="0" applyFont="1" applyBorder="1" applyAlignment="1" applyProtection="1">
      <alignment vertical="center" wrapText="1"/>
      <protection locked="0"/>
    </xf>
    <xf numFmtId="0" fontId="16" fillId="0" borderId="23" xfId="0" applyFont="1" applyBorder="1" applyAlignment="1" applyProtection="1">
      <alignment vertical="center" wrapText="1"/>
      <protection locked="0"/>
    </xf>
    <xf numFmtId="0" fontId="12" fillId="0" borderId="0" xfId="0" applyFont="1" applyBorder="1" applyAlignment="1">
      <alignment horizontal="center" vertical="center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wrapText="1"/>
    </xf>
    <xf numFmtId="0" fontId="28" fillId="0" borderId="0" xfId="0" applyFont="1" applyBorder="1" applyAlignment="1" applyProtection="1">
      <alignment vertical="center"/>
      <protection locked="0"/>
    </xf>
    <xf numFmtId="49" fontId="16" fillId="0" borderId="0" xfId="0" applyNumberFormat="1" applyFont="1" applyBorder="1" applyAlignment="1" applyProtection="1">
      <alignment vertical="center" wrapText="1"/>
      <protection locked="0"/>
    </xf>
    <xf numFmtId="0" fontId="16" fillId="0" borderId="0" xfId="0" applyFont="1" applyBorder="1" applyAlignment="1">
      <alignment horizontal="center" vertical="center"/>
    </xf>
    <xf numFmtId="0" fontId="2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02" fillId="0" borderId="0" xfId="0" applyFont="1" applyBorder="1" applyAlignment="1" applyProtection="1">
      <alignment horizontal="right" vertical="center"/>
      <protection locked="0"/>
    </xf>
    <xf numFmtId="0" fontId="102" fillId="0" borderId="0" xfId="0" applyFont="1" applyBorder="1" applyAlignment="1">
      <alignment vertical="center"/>
    </xf>
    <xf numFmtId="0" fontId="102" fillId="0" borderId="0" xfId="0" applyFont="1" applyBorder="1" applyAlignment="1" applyProtection="1">
      <alignment horizontal="center" vertical="center" wrapText="1"/>
      <protection locked="0"/>
    </xf>
    <xf numFmtId="0" fontId="102" fillId="0" borderId="0" xfId="0" applyFont="1" applyBorder="1" applyAlignment="1" applyProtection="1">
      <alignment horizontal="center" vertical="center"/>
      <protection locked="0"/>
    </xf>
    <xf numFmtId="44" fontId="28" fillId="0" borderId="0" xfId="0" applyNumberFormat="1" applyFont="1" applyBorder="1" applyAlignment="1">
      <alignment vertical="center"/>
    </xf>
    <xf numFmtId="0" fontId="85" fillId="0" borderId="0" xfId="0" applyFont="1" applyBorder="1"/>
    <xf numFmtId="0" fontId="16" fillId="2" borderId="0" xfId="0" applyFont="1" applyFill="1" applyBorder="1" applyAlignment="1">
      <alignment horizontal="center" vertical="center" wrapText="1"/>
    </xf>
    <xf numFmtId="0" fontId="80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81" fillId="0" borderId="0" xfId="0" applyFont="1" applyBorder="1"/>
    <xf numFmtId="0" fontId="39" fillId="0" borderId="0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/>
    </xf>
    <xf numFmtId="0" fontId="41" fillId="0" borderId="0" xfId="0" applyFont="1" applyBorder="1"/>
    <xf numFmtId="4" fontId="41" fillId="0" borderId="0" xfId="0" applyNumberFormat="1" applyFont="1" applyBorder="1" applyAlignment="1">
      <alignment horizontal="center"/>
    </xf>
    <xf numFmtId="0" fontId="45" fillId="0" borderId="0" xfId="0" applyFont="1" applyBorder="1" applyAlignment="1">
      <alignment vertical="center" wrapText="1"/>
    </xf>
    <xf numFmtId="0" fontId="39" fillId="0" borderId="0" xfId="0" applyFont="1" applyBorder="1" applyAlignment="1">
      <alignment vertical="center" wrapText="1"/>
    </xf>
    <xf numFmtId="0" fontId="42" fillId="0" borderId="0" xfId="0" applyFont="1" applyBorder="1" applyAlignment="1">
      <alignment horizontal="left" vertical="center"/>
    </xf>
    <xf numFmtId="0" fontId="87" fillId="0" borderId="0" xfId="0" applyFont="1" applyBorder="1"/>
    <xf numFmtId="0" fontId="46" fillId="0" borderId="0" xfId="0" applyFont="1" applyBorder="1" applyAlignment="1">
      <alignment vertical="center" wrapText="1"/>
    </xf>
    <xf numFmtId="0" fontId="99" fillId="0" borderId="0" xfId="0" applyFont="1" applyBorder="1"/>
    <xf numFmtId="165" fontId="98" fillId="0" borderId="0" xfId="0" applyNumberFormat="1" applyFont="1" applyBorder="1" applyAlignment="1">
      <alignment vertical="center"/>
    </xf>
    <xf numFmtId="0" fontId="6" fillId="0" borderId="0" xfId="0" applyFont="1" applyBorder="1" applyAlignment="1" applyProtection="1">
      <alignment vertical="top"/>
      <protection locked="0"/>
    </xf>
    <xf numFmtId="0" fontId="6" fillId="4" borderId="0" xfId="0" applyFont="1" applyFill="1" applyBorder="1" applyAlignment="1" applyProtection="1">
      <alignment horizontal="center" vertical="top"/>
      <protection locked="0"/>
    </xf>
    <xf numFmtId="4" fontId="2" fillId="0" borderId="6" xfId="0" applyNumberFormat="1" applyFont="1" applyBorder="1"/>
    <xf numFmtId="0" fontId="81" fillId="0" borderId="7" xfId="0" applyFont="1" applyBorder="1"/>
  </cellXfs>
  <cellStyles count="24">
    <cellStyle name="Accent" xfId="4" xr:uid="{00000000-0005-0000-0000-000000000000}"/>
    <cellStyle name="Accent 1" xfId="5" xr:uid="{00000000-0005-0000-0000-000001000000}"/>
    <cellStyle name="Accent 2" xfId="6" xr:uid="{00000000-0005-0000-0000-000002000000}"/>
    <cellStyle name="Accent 3" xfId="7" xr:uid="{00000000-0005-0000-0000-000003000000}"/>
    <cellStyle name="Bad" xfId="8" xr:uid="{00000000-0005-0000-0000-000004000000}"/>
    <cellStyle name="Collegamento ipertestuale" xfId="2" builtinId="8"/>
    <cellStyle name="Collegamento ipertestuale 2" xfId="22" xr:uid="{00000000-0005-0000-0000-000006000000}"/>
    <cellStyle name="Error" xfId="9" xr:uid="{00000000-0005-0000-0000-000007000000}"/>
    <cellStyle name="Footnote" xfId="10" xr:uid="{00000000-0005-0000-0000-000008000000}"/>
    <cellStyle name="Good" xfId="11" xr:uid="{00000000-0005-0000-0000-000009000000}"/>
    <cellStyle name="Heading (user)" xfId="12" xr:uid="{00000000-0005-0000-0000-00000A000000}"/>
    <cellStyle name="Heading 1" xfId="13" xr:uid="{00000000-0005-0000-0000-00000B000000}"/>
    <cellStyle name="Heading 2" xfId="14" xr:uid="{00000000-0005-0000-0000-00000C000000}"/>
    <cellStyle name="Hyperlink" xfId="15" xr:uid="{00000000-0005-0000-0000-00000D000000}"/>
    <cellStyle name="Neutral" xfId="16" xr:uid="{00000000-0005-0000-0000-00000E000000}"/>
    <cellStyle name="Normale" xfId="0" builtinId="0"/>
    <cellStyle name="Normale 2" xfId="1" xr:uid="{00000000-0005-0000-0000-000010000000}"/>
    <cellStyle name="Normale 2 2" xfId="3" xr:uid="{00000000-0005-0000-0000-000011000000}"/>
    <cellStyle name="Note" xfId="17" xr:uid="{00000000-0005-0000-0000-000012000000}"/>
    <cellStyle name="Percentuale" xfId="23" builtinId="5"/>
    <cellStyle name="Result (user)" xfId="18" xr:uid="{00000000-0005-0000-0000-000013000000}"/>
    <cellStyle name="Status" xfId="19" xr:uid="{00000000-0005-0000-0000-000014000000}"/>
    <cellStyle name="Text" xfId="20" xr:uid="{00000000-0005-0000-0000-000015000000}"/>
    <cellStyle name="Warning" xfId="21" xr:uid="{00000000-0005-0000-0000-000016000000}"/>
  </cellStyles>
  <dxfs count="4">
    <dxf>
      <font>
        <sz val="11"/>
        <color rgb="FF000000"/>
        <name val="Calibri"/>
      </font>
      <alignment horizontal="general" vertical="bottom" textRotation="0" wrapText="0" indent="0" shrinkToFit="0"/>
    </dxf>
    <dxf>
      <font>
        <sz val="11"/>
        <color rgb="FF000000"/>
        <name val="Calibri"/>
      </font>
      <alignment horizontal="general" vertical="bottom" textRotation="0" wrapText="0" indent="0" shrinkToFit="0"/>
    </dxf>
    <dxf>
      <font>
        <sz val="11"/>
        <color rgb="FF000000"/>
        <name val="Calibri"/>
      </font>
      <alignment horizontal="general" vertical="bottom" textRotation="0" wrapText="0" indent="0" shrinkToFit="0"/>
    </dxf>
    <dxf>
      <font>
        <sz val="11"/>
        <color rgb="FF000000"/>
        <name val="Calibri"/>
      </font>
      <alignment horizontal="general" vertical="bottom" textRotation="0" wrapText="0" indent="0" shrinkToFit="0"/>
    </dxf>
  </dxfs>
  <tableStyles count="0" defaultTableStyle="TableStyleMedium2" defaultPivotStyle="PivotStyleLight16"/>
  <colors>
    <mruColors>
      <color rgb="FFFFFFCC"/>
      <color rgb="FF99FFCC"/>
      <color rgb="FFFFCC99"/>
      <color rgb="FFCCFFFF"/>
      <color rgb="FFFFCCFF"/>
      <color rgb="FFCC99FF"/>
      <color rgb="FFBFAE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Nuova%20condivisa%20div3/condivisa%20div3/PSNMS/Contabilit&#224;/art%204%20comuni/format%20rendicontazione/faBBBio/Anticipazione_DI_345_2016_annualita_2015_e_2016_agg._DI%2019_2022_v04.3.2021.xlsx" TargetMode="External"/><Relationship Id="rId1" Type="http://schemas.openxmlformats.org/officeDocument/2006/relationships/externalLinkPath" Target="/Nuova%20condivisa%20div3/condivisa%20div3/PSNMS/Contabilit&#224;/art%204%20comuni/format%20rendicontazione/faBBBio/Anticipazione_DI_345_2016_annualita_2015_e_2016_agg._DI%2019_2022_v04.3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oglio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silvano.armellini@comune.bergamo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tabColor theme="6" tint="0.39997558519241921"/>
  </sheetPr>
  <dimension ref="A1:AC100"/>
  <sheetViews>
    <sheetView showZeros="0" tabSelected="1" topLeftCell="A7" zoomScale="67" zoomScaleNormal="67" workbookViewId="0">
      <selection activeCell="P23" sqref="P23:R24"/>
    </sheetView>
  </sheetViews>
  <sheetFormatPr defaultColWidth="8.54296875" defaultRowHeight="14.5"/>
  <cols>
    <col min="1" max="1" width="2.81640625" style="27" customWidth="1"/>
    <col min="2" max="2" width="1.81640625" style="403" customWidth="1"/>
    <col min="3" max="3" width="12.1796875" style="473" customWidth="1"/>
    <col min="4" max="4" width="2" style="473" customWidth="1"/>
    <col min="5" max="5" width="25.54296875" style="473" customWidth="1"/>
    <col min="6" max="6" width="25.54296875" style="349" customWidth="1"/>
    <col min="7" max="8" width="17.1796875" style="27" customWidth="1"/>
    <col min="9" max="9" width="2.453125" style="27" customWidth="1"/>
    <col min="10" max="10" width="18" style="492" customWidth="1"/>
    <col min="11" max="11" width="10.1796875" style="492" bestFit="1" customWidth="1"/>
    <col min="12" max="12" width="11.1796875" style="492" customWidth="1"/>
    <col min="13" max="13" width="1.81640625" style="403" customWidth="1"/>
    <col min="14" max="14" width="30.453125" style="27" customWidth="1"/>
    <col min="15" max="15" width="4.54296875" style="349" customWidth="1"/>
    <col min="16" max="16" width="20" style="27" customWidth="1"/>
    <col min="17" max="17" width="36.1796875" style="27" customWidth="1"/>
    <col min="18" max="18" width="20.54296875" style="403" customWidth="1"/>
    <col min="19" max="19" width="2.81640625" style="27" customWidth="1"/>
    <col min="20" max="20" width="22.54296875" style="403" customWidth="1"/>
    <col min="21" max="21" width="1.54296875" style="403" customWidth="1"/>
    <col min="22" max="22" width="17.81640625" style="403" customWidth="1"/>
    <col min="23" max="23" width="2.453125" style="403" customWidth="1"/>
    <col min="24" max="24" width="19.453125" style="27" customWidth="1"/>
    <col min="25" max="25" width="2.1796875" style="403" customWidth="1"/>
    <col min="26" max="26" width="15" style="27" customWidth="1"/>
    <col min="27" max="27" width="1.81640625" style="27" customWidth="1"/>
    <col min="28" max="28" width="16" style="27" customWidth="1"/>
    <col min="29" max="36" width="9.1796875" style="27" customWidth="1"/>
    <col min="37" max="37" width="10.54296875" style="27" customWidth="1"/>
    <col min="38" max="938" width="9.1796875" style="27" customWidth="1"/>
    <col min="939" max="16384" width="8.54296875" style="27"/>
  </cols>
  <sheetData>
    <row r="1" spans="1:29" ht="15" thickBot="1">
      <c r="A1" s="397"/>
      <c r="B1" s="398"/>
      <c r="C1" s="399"/>
      <c r="D1" s="399"/>
      <c r="E1" s="399"/>
      <c r="F1" s="352"/>
      <c r="G1" s="353"/>
      <c r="H1" s="353"/>
      <c r="I1" s="353"/>
      <c r="J1" s="400"/>
      <c r="K1" s="400"/>
      <c r="L1" s="400"/>
      <c r="M1" s="398"/>
      <c r="N1" s="353"/>
      <c r="O1" s="352"/>
      <c r="P1" s="353"/>
      <c r="Q1" s="353"/>
      <c r="R1" s="398"/>
      <c r="S1" s="353"/>
      <c r="T1" s="398"/>
      <c r="U1" s="398"/>
      <c r="V1" s="398"/>
      <c r="W1" s="398"/>
      <c r="X1" s="353"/>
      <c r="Y1" s="398"/>
      <c r="Z1" s="353"/>
      <c r="AA1" s="353"/>
      <c r="AB1" s="353"/>
      <c r="AC1" s="354"/>
    </row>
    <row r="2" spans="1:29" ht="33" thickBot="1">
      <c r="A2" s="401"/>
      <c r="B2" s="619" t="s">
        <v>0</v>
      </c>
      <c r="C2" s="620"/>
      <c r="D2" s="620"/>
      <c r="E2" s="620"/>
      <c r="F2" s="620"/>
      <c r="G2" s="620"/>
      <c r="H2" s="620"/>
      <c r="I2" s="620"/>
      <c r="J2" s="620"/>
      <c r="K2" s="620"/>
      <c r="L2" s="620"/>
      <c r="M2" s="620"/>
      <c r="N2" s="620"/>
      <c r="O2" s="620"/>
      <c r="P2" s="620"/>
      <c r="Q2" s="620"/>
      <c r="R2" s="620"/>
      <c r="S2" s="620"/>
      <c r="T2" s="620"/>
      <c r="U2" s="620"/>
      <c r="V2" s="620"/>
      <c r="W2" s="620"/>
      <c r="X2" s="621"/>
      <c r="Y2" s="15"/>
      <c r="Z2" s="15"/>
      <c r="AA2" s="15"/>
      <c r="AB2" s="15"/>
      <c r="AC2" s="356"/>
    </row>
    <row r="3" spans="1:29" ht="23" thickBot="1">
      <c r="A3" s="401"/>
      <c r="B3" s="402"/>
      <c r="C3" s="402"/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2"/>
      <c r="P3" s="402"/>
      <c r="Q3" s="402"/>
      <c r="R3" s="402"/>
      <c r="S3" s="402"/>
      <c r="T3" s="402"/>
      <c r="U3" s="402"/>
      <c r="V3" s="402"/>
      <c r="W3" s="402"/>
      <c r="X3" s="402"/>
      <c r="Y3" s="402"/>
      <c r="Z3" s="402"/>
      <c r="AA3" s="402"/>
      <c r="AB3" s="402"/>
      <c r="AC3" s="356"/>
    </row>
    <row r="4" spans="1:29" ht="28" thickBot="1">
      <c r="A4" s="401"/>
      <c r="B4" s="738" t="s">
        <v>480</v>
      </c>
      <c r="C4" s="739"/>
      <c r="D4" s="739"/>
      <c r="E4" s="739"/>
      <c r="F4" s="739"/>
      <c r="G4" s="739"/>
      <c r="H4" s="739"/>
      <c r="I4" s="739"/>
      <c r="J4" s="739"/>
      <c r="K4" s="739"/>
      <c r="L4" s="739"/>
      <c r="M4" s="739"/>
      <c r="N4" s="739"/>
      <c r="O4" s="739"/>
      <c r="P4" s="739"/>
      <c r="Q4" s="739"/>
      <c r="R4" s="739"/>
      <c r="S4" s="739"/>
      <c r="T4" s="739"/>
      <c r="U4" s="739"/>
      <c r="V4" s="739"/>
      <c r="W4" s="739"/>
      <c r="X4" s="740"/>
      <c r="Y4" s="14"/>
      <c r="Z4" s="14"/>
      <c r="AA4" s="14"/>
      <c r="AB4" s="14"/>
      <c r="AC4" s="356"/>
    </row>
    <row r="5" spans="1:29" ht="21" customHeight="1" thickBot="1">
      <c r="A5" s="401"/>
      <c r="B5" s="27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4"/>
      <c r="Z5" s="14"/>
      <c r="AA5" s="14"/>
      <c r="AB5" s="14"/>
      <c r="AC5" s="356"/>
    </row>
    <row r="6" spans="1:29" ht="69.650000000000006" customHeight="1" thickBot="1">
      <c r="A6" s="401"/>
      <c r="B6" s="741" t="s">
        <v>1</v>
      </c>
      <c r="C6" s="742"/>
      <c r="D6" s="742"/>
      <c r="E6" s="742"/>
      <c r="F6" s="651" t="s">
        <v>273</v>
      </c>
      <c r="G6" s="574"/>
      <c r="H6" s="575"/>
      <c r="I6" s="26"/>
      <c r="J6" s="681" t="s">
        <v>3</v>
      </c>
      <c r="K6" s="682"/>
      <c r="L6" s="683"/>
      <c r="M6" s="683"/>
      <c r="N6" s="684"/>
      <c r="O6" s="41"/>
      <c r="P6" s="276" t="s">
        <v>4</v>
      </c>
      <c r="Q6" s="679"/>
      <c r="R6" s="680"/>
      <c r="S6" s="41"/>
      <c r="T6" s="276" t="s">
        <v>5</v>
      </c>
      <c r="U6" s="637"/>
      <c r="V6" s="638"/>
      <c r="W6" s="638"/>
      <c r="X6" s="639"/>
      <c r="AC6" s="356"/>
    </row>
    <row r="7" spans="1:29" ht="21.65" customHeight="1" thickBot="1">
      <c r="A7" s="401"/>
      <c r="B7" s="31"/>
      <c r="C7" s="31"/>
      <c r="D7" s="31"/>
      <c r="E7" s="31"/>
      <c r="F7" s="314"/>
      <c r="G7" s="314"/>
      <c r="H7" s="314"/>
      <c r="I7" s="314"/>
      <c r="J7" s="314"/>
      <c r="K7" s="314"/>
      <c r="L7" s="314"/>
      <c r="M7" s="314"/>
      <c r="N7" s="314"/>
      <c r="O7" s="314"/>
      <c r="P7" s="314"/>
      <c r="Q7" s="314"/>
      <c r="R7" s="404"/>
      <c r="S7" s="404"/>
      <c r="T7" s="405"/>
      <c r="U7" s="406"/>
      <c r="V7" s="154"/>
      <c r="W7" s="154"/>
      <c r="X7" s="154"/>
      <c r="Y7" s="313"/>
      <c r="Z7" s="313"/>
      <c r="AA7" s="313"/>
      <c r="AB7" s="313"/>
      <c r="AC7" s="356"/>
    </row>
    <row r="8" spans="1:29" ht="68.25" customHeight="1" thickBot="1">
      <c r="A8" s="401"/>
      <c r="B8" s="741" t="s">
        <v>6</v>
      </c>
      <c r="C8" s="742"/>
      <c r="D8" s="742"/>
      <c r="E8" s="742"/>
      <c r="F8" s="651"/>
      <c r="G8" s="574"/>
      <c r="H8" s="575"/>
      <c r="I8" s="314"/>
      <c r="J8" s="681" t="s">
        <v>7</v>
      </c>
      <c r="K8" s="682"/>
      <c r="L8" s="683"/>
      <c r="M8" s="683"/>
      <c r="N8" s="684"/>
      <c r="O8" s="314"/>
      <c r="P8" s="276" t="s">
        <v>8</v>
      </c>
      <c r="Q8" s="679"/>
      <c r="R8" s="680"/>
      <c r="S8" s="41"/>
      <c r="T8" s="276" t="s">
        <v>5</v>
      </c>
      <c r="U8" s="637"/>
      <c r="V8" s="638"/>
      <c r="W8" s="638"/>
      <c r="X8" s="639"/>
      <c r="Y8" s="313"/>
      <c r="Z8" s="313"/>
      <c r="AA8" s="313"/>
      <c r="AB8" s="313"/>
      <c r="AC8" s="356"/>
    </row>
    <row r="9" spans="1:29" ht="27" customHeight="1">
      <c r="A9" s="401"/>
      <c r="B9" s="312"/>
      <c r="C9" s="312"/>
      <c r="D9" s="312"/>
      <c r="E9" s="312"/>
      <c r="F9" s="314"/>
      <c r="G9" s="314"/>
      <c r="H9" s="314"/>
      <c r="I9" s="314"/>
      <c r="J9" s="315"/>
      <c r="K9" s="315"/>
      <c r="L9" s="316"/>
      <c r="M9" s="316"/>
      <c r="N9" s="316"/>
      <c r="O9" s="314"/>
      <c r="R9" s="27"/>
      <c r="S9" s="286"/>
      <c r="T9" s="405"/>
      <c r="U9" s="406"/>
      <c r="V9" s="154"/>
      <c r="W9" s="154"/>
      <c r="X9" s="154"/>
      <c r="Y9" s="313"/>
      <c r="Z9" s="313"/>
      <c r="AA9" s="313"/>
      <c r="AB9" s="313"/>
      <c r="AC9" s="356"/>
    </row>
    <row r="10" spans="1:29" ht="27" customHeight="1" thickBot="1">
      <c r="A10" s="401"/>
      <c r="B10" s="31"/>
      <c r="C10" s="31"/>
      <c r="D10" s="31"/>
      <c r="E10" s="31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287" t="s">
        <v>9</v>
      </c>
      <c r="Q10" s="287" t="s">
        <v>10</v>
      </c>
      <c r="R10" s="286" t="s">
        <v>11</v>
      </c>
      <c r="S10" s="286"/>
      <c r="T10" s="405"/>
      <c r="U10" s="406"/>
      <c r="V10" s="154"/>
      <c r="W10" s="154"/>
      <c r="X10" s="154"/>
      <c r="Y10" s="313"/>
      <c r="Z10" s="313"/>
      <c r="AA10" s="313"/>
      <c r="AB10" s="313"/>
      <c r="AC10" s="356"/>
    </row>
    <row r="11" spans="1:29" s="408" customFormat="1" ht="18.649999999999999" customHeight="1">
      <c r="A11" s="407"/>
      <c r="B11" s="670" t="s">
        <v>12</v>
      </c>
      <c r="C11" s="671"/>
      <c r="D11" s="671"/>
      <c r="E11" s="672"/>
      <c r="F11" s="652">
        <f>VLOOKUP(F6,'dati cup e milestone'!B3:G57,2, FALSE)</f>
        <v>6909928</v>
      </c>
      <c r="G11" s="653"/>
      <c r="H11" s="654"/>
      <c r="J11" s="664" t="s">
        <v>13</v>
      </c>
      <c r="K11" s="665"/>
      <c r="L11" s="665"/>
      <c r="M11" s="665"/>
      <c r="N11" s="632" t="str">
        <f>VLOOKUP(F6,'dati cup e milestone'!$B$3:$G$57,3,FALSE)</f>
        <v>G30J22000000001</v>
      </c>
      <c r="O11" s="632"/>
      <c r="P11" s="284">
        <f>VLOOKUP(N11,'cup e responsabili'!$F$5:$G$72,2,FALSE)</f>
        <v>6909928</v>
      </c>
      <c r="Q11" s="634">
        <f>SUM(P11:P14)</f>
        <v>6909928</v>
      </c>
      <c r="R11" s="626" t="str">
        <f>IF(Q11=F11,"ok","importo cup diverso da finanziamento")</f>
        <v>ok</v>
      </c>
      <c r="T11" s="288"/>
      <c r="U11" s="288"/>
      <c r="V11" s="31"/>
      <c r="W11" s="274"/>
      <c r="X11" s="274"/>
      <c r="Y11" s="409"/>
      <c r="Z11" s="409"/>
      <c r="AA11" s="409"/>
      <c r="AB11" s="409"/>
      <c r="AC11" s="410"/>
    </row>
    <row r="12" spans="1:29" s="408" customFormat="1" ht="18.649999999999999" customHeight="1">
      <c r="A12" s="407"/>
      <c r="B12" s="673"/>
      <c r="C12" s="674"/>
      <c r="D12" s="674"/>
      <c r="E12" s="675"/>
      <c r="F12" s="655"/>
      <c r="G12" s="656"/>
      <c r="H12" s="657"/>
      <c r="J12" s="666"/>
      <c r="K12" s="667"/>
      <c r="L12" s="667"/>
      <c r="M12" s="667"/>
      <c r="N12" s="633" t="str">
        <f>IF(VLOOKUP(F6,'dati cup e milestone'!$B$3:$G$57,4,FALSE)="","",(VLOOKUP(F6,'dati cup e milestone'!$B$3:$G$57,4,FALSE)))</f>
        <v/>
      </c>
      <c r="O12" s="633"/>
      <c r="P12" s="281" t="str">
        <f>IF(N12="","",VLOOKUP(N12,'cup e responsabili'!$F$5:$G$72,2,FALSE))</f>
        <v/>
      </c>
      <c r="Q12" s="635"/>
      <c r="R12" s="627"/>
      <c r="T12" s="288"/>
      <c r="U12" s="288"/>
      <c r="V12" s="31"/>
      <c r="W12" s="268"/>
      <c r="X12" s="268"/>
      <c r="Y12" s="409"/>
      <c r="Z12" s="409"/>
      <c r="AA12" s="409"/>
      <c r="AB12" s="409"/>
      <c r="AC12" s="410"/>
    </row>
    <row r="13" spans="1:29" s="408" customFormat="1" ht="18.649999999999999" customHeight="1">
      <c r="A13" s="407"/>
      <c r="B13" s="673"/>
      <c r="C13" s="674"/>
      <c r="D13" s="674"/>
      <c r="E13" s="675"/>
      <c r="F13" s="655"/>
      <c r="G13" s="656"/>
      <c r="H13" s="657"/>
      <c r="J13" s="666"/>
      <c r="K13" s="667"/>
      <c r="L13" s="667"/>
      <c r="M13" s="667"/>
      <c r="N13" s="633" t="str">
        <f>IF(VLOOKUP(F6,'dati cup e milestone'!$B$3:$G$57,5,FALSE)="","",(VLOOKUP(F6,'dati cup e milestone'!$B$3:$G$57,5,FALSE)))</f>
        <v/>
      </c>
      <c r="O13" s="633"/>
      <c r="P13" s="281" t="str">
        <f>IF(N13="","",VLOOKUP(N13,'cup e responsabili'!$F$5:$G$72,2,FALSE))</f>
        <v/>
      </c>
      <c r="Q13" s="635"/>
      <c r="R13" s="627"/>
      <c r="T13" s="288"/>
      <c r="U13" s="288"/>
      <c r="V13" s="31"/>
      <c r="W13" s="268"/>
      <c r="X13" s="268"/>
      <c r="Y13" s="409"/>
      <c r="Z13" s="409"/>
      <c r="AA13" s="409"/>
      <c r="AB13" s="409"/>
      <c r="AC13" s="410"/>
    </row>
    <row r="14" spans="1:29" s="408" customFormat="1" ht="18.649999999999999" customHeight="1" thickBot="1">
      <c r="A14" s="407"/>
      <c r="B14" s="676"/>
      <c r="C14" s="677"/>
      <c r="D14" s="677"/>
      <c r="E14" s="678"/>
      <c r="F14" s="658"/>
      <c r="G14" s="659"/>
      <c r="H14" s="660"/>
      <c r="J14" s="668"/>
      <c r="K14" s="669"/>
      <c r="L14" s="669"/>
      <c r="M14" s="669"/>
      <c r="N14" s="663" t="str">
        <f>IF(VLOOKUP(F6,'dati cup e milestone'!$B$3:$G$57,6,FALSE)="","",VLOOKUP(F6,'dati cup e milestone'!$B$3:$G$57,6,FALSE))</f>
        <v/>
      </c>
      <c r="O14" s="663"/>
      <c r="P14" s="285" t="str">
        <f>IF(N14="","",VLOOKUP(N14,'cup e responsabili'!$F$5:$G$72,2,FALSE))</f>
        <v/>
      </c>
      <c r="Q14" s="636"/>
      <c r="R14" s="628"/>
      <c r="T14" s="288"/>
      <c r="U14" s="288"/>
      <c r="V14" s="31"/>
      <c r="W14" s="268"/>
      <c r="X14" s="268"/>
      <c r="Y14" s="409"/>
      <c r="Z14" s="409"/>
      <c r="AA14" s="409"/>
      <c r="AB14" s="409"/>
      <c r="AC14" s="410"/>
    </row>
    <row r="15" spans="1:29" s="408" customFormat="1" ht="19" thickBot="1">
      <c r="A15" s="407"/>
      <c r="B15" s="70"/>
      <c r="C15" s="70"/>
      <c r="D15" s="70"/>
      <c r="E15" s="70"/>
      <c r="F15" s="280"/>
      <c r="G15" s="280"/>
      <c r="H15" s="280"/>
      <c r="I15" s="280"/>
      <c r="J15" s="280"/>
      <c r="K15" s="280"/>
      <c r="L15" s="280"/>
      <c r="M15" s="280"/>
      <c r="N15" s="280"/>
      <c r="O15" s="280"/>
      <c r="P15" s="71"/>
      <c r="Q15" s="71"/>
      <c r="R15" s="71"/>
      <c r="S15" s="71"/>
      <c r="T15" s="71"/>
      <c r="U15" s="71"/>
      <c r="V15" s="71"/>
      <c r="W15" s="71"/>
      <c r="X15" s="71"/>
      <c r="Y15" s="409"/>
      <c r="Z15" s="409"/>
      <c r="AA15" s="409"/>
      <c r="AB15" s="409"/>
      <c r="AC15" s="410"/>
    </row>
    <row r="16" spans="1:29" s="408" customFormat="1" ht="81" customHeight="1" thickBot="1">
      <c r="A16" s="407"/>
      <c r="B16" s="661" t="s">
        <v>531</v>
      </c>
      <c r="C16" s="662"/>
      <c r="D16" s="662"/>
      <c r="E16" s="662"/>
      <c r="F16" s="662"/>
      <c r="G16" s="662"/>
      <c r="H16" s="282">
        <f>VLOOKUP(F6,'dati cup e milestone'!$B$3:$I$57,7,FALSE)</f>
        <v>3</v>
      </c>
      <c r="I16" s="280"/>
      <c r="J16" s="661" t="s">
        <v>530</v>
      </c>
      <c r="K16" s="662"/>
      <c r="L16" s="662"/>
      <c r="M16" s="622">
        <f>VLOOKUP(F6,'dati cup e milestone'!$B$3:$I$57,8,FALSE)</f>
        <v>10</v>
      </c>
      <c r="N16" s="623"/>
      <c r="O16" s="280"/>
      <c r="P16" s="661" t="s">
        <v>14</v>
      </c>
      <c r="Q16" s="662"/>
      <c r="R16" s="283">
        <f>L50+L88</f>
        <v>0</v>
      </c>
      <c r="S16" s="71"/>
      <c r="T16" s="624" t="s">
        <v>15</v>
      </c>
      <c r="U16" s="625"/>
      <c r="V16" s="629" t="str">
        <f>IF(R16&gt;=M16,"ok", "numero minimo autobus non rispettato")</f>
        <v>numero minimo autobus non rispettato</v>
      </c>
      <c r="W16" s="630"/>
      <c r="X16" s="631"/>
      <c r="Y16" s="409"/>
      <c r="Z16" s="409"/>
      <c r="AA16" s="409"/>
      <c r="AB16" s="409"/>
      <c r="AC16" s="410"/>
    </row>
    <row r="17" spans="1:29" s="408" customFormat="1" ht="19" thickBot="1">
      <c r="A17" s="407"/>
      <c r="B17" s="70"/>
      <c r="C17" s="70"/>
      <c r="D17" s="70"/>
      <c r="E17" s="70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409"/>
      <c r="Z17" s="409"/>
      <c r="AA17" s="409"/>
      <c r="AB17" s="409"/>
      <c r="AC17" s="410"/>
    </row>
    <row r="18" spans="1:29" s="408" customFormat="1" ht="60" customHeight="1" thickBot="1">
      <c r="A18" s="407"/>
      <c r="B18" s="685" t="s">
        <v>16</v>
      </c>
      <c r="C18" s="686"/>
      <c r="D18" s="686"/>
      <c r="E18" s="686"/>
      <c r="F18" s="686"/>
      <c r="G18" s="686"/>
      <c r="H18" s="686"/>
      <c r="I18" s="686"/>
      <c r="J18" s="686"/>
      <c r="K18" s="686"/>
      <c r="L18" s="686"/>
      <c r="M18" s="686"/>
      <c r="N18" s="686"/>
      <c r="O18" s="686"/>
      <c r="P18" s="686"/>
      <c r="Q18" s="686"/>
      <c r="R18" s="686"/>
      <c r="S18" s="686"/>
      <c r="T18" s="686"/>
      <c r="U18" s="686"/>
      <c r="V18" s="686"/>
      <c r="W18" s="686"/>
      <c r="X18" s="687"/>
      <c r="Y18" s="409"/>
      <c r="Z18" s="409"/>
      <c r="AA18" s="409"/>
      <c r="AB18" s="409"/>
      <c r="AC18" s="410"/>
    </row>
    <row r="19" spans="1:29" s="408" customFormat="1" ht="60" customHeight="1">
      <c r="A19" s="407"/>
      <c r="B19" s="278"/>
      <c r="C19" s="278"/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8"/>
      <c r="S19" s="278"/>
      <c r="T19" s="278"/>
      <c r="U19" s="278"/>
      <c r="V19" s="278"/>
      <c r="W19" s="278"/>
      <c r="X19" s="278"/>
      <c r="Y19" s="409"/>
      <c r="Z19" s="409"/>
      <c r="AA19" s="409"/>
      <c r="AB19" s="409"/>
      <c r="AC19" s="410"/>
    </row>
    <row r="20" spans="1:29" s="408" customFormat="1" ht="35" thickBot="1">
      <c r="A20" s="407"/>
      <c r="B20" s="688"/>
      <c r="C20" s="688"/>
      <c r="D20" s="688"/>
      <c r="E20" s="688"/>
      <c r="F20" s="688"/>
      <c r="G20" s="688"/>
      <c r="H20" s="688"/>
      <c r="I20" s="688"/>
      <c r="J20" s="688"/>
      <c r="K20" s="688"/>
      <c r="L20" s="688"/>
      <c r="M20" s="688"/>
      <c r="N20" s="688"/>
      <c r="O20" s="688"/>
      <c r="P20" s="688"/>
      <c r="Q20" s="688"/>
      <c r="R20" s="688"/>
      <c r="S20" s="688"/>
      <c r="T20" s="688"/>
      <c r="U20" s="688"/>
      <c r="V20" s="688"/>
      <c r="W20" s="688"/>
      <c r="X20" s="688"/>
      <c r="Y20" s="688"/>
      <c r="Z20" s="688"/>
      <c r="AA20" s="688"/>
      <c r="AB20" s="688"/>
      <c r="AC20" s="410"/>
    </row>
    <row r="21" spans="1:29" s="419" customFormat="1" ht="15.5" thickBot="1">
      <c r="A21" s="411"/>
      <c r="B21" s="412"/>
      <c r="C21" s="413"/>
      <c r="D21" s="413"/>
      <c r="E21" s="413"/>
      <c r="F21" s="414"/>
      <c r="G21" s="415"/>
      <c r="H21" s="415"/>
      <c r="I21" s="415"/>
      <c r="J21" s="415"/>
      <c r="K21" s="415"/>
      <c r="L21" s="415"/>
      <c r="M21" s="416"/>
      <c r="N21" s="415"/>
      <c r="O21" s="414"/>
      <c r="P21" s="415"/>
      <c r="Q21" s="415"/>
      <c r="R21" s="412"/>
      <c r="S21" s="415"/>
      <c r="T21" s="412"/>
      <c r="U21" s="412"/>
      <c r="V21" s="412"/>
      <c r="W21" s="412"/>
      <c r="X21" s="417"/>
      <c r="Y21" s="412"/>
      <c r="Z21" s="415"/>
      <c r="AA21" s="415"/>
      <c r="AB21" s="415"/>
      <c r="AC21" s="418"/>
    </row>
    <row r="22" spans="1:29" ht="15" thickBot="1">
      <c r="A22" s="411"/>
      <c r="B22" s="412"/>
      <c r="C22" s="413"/>
      <c r="D22" s="413"/>
      <c r="E22" s="420"/>
      <c r="F22" s="421"/>
      <c r="G22" s="422"/>
      <c r="H22" s="422"/>
      <c r="I22" s="422"/>
      <c r="J22" s="422"/>
      <c r="K22" s="422"/>
      <c r="L22" s="422"/>
      <c r="M22" s="423"/>
      <c r="N22" s="422"/>
      <c r="O22" s="421"/>
      <c r="P22" s="422"/>
      <c r="Q22" s="422"/>
      <c r="R22" s="424"/>
      <c r="S22" s="422"/>
      <c r="T22" s="424"/>
      <c r="U22" s="424"/>
      <c r="V22" s="424"/>
      <c r="W22" s="424"/>
      <c r="X22" s="425"/>
      <c r="Y22" s="424"/>
      <c r="Z22" s="422"/>
      <c r="AA22" s="422"/>
      <c r="AB22" s="422"/>
      <c r="AC22" s="418"/>
    </row>
    <row r="23" spans="1:29" ht="18.75" customHeight="1" thickBot="1">
      <c r="A23" s="426"/>
      <c r="B23" s="427"/>
      <c r="C23" s="709" t="s">
        <v>17</v>
      </c>
      <c r="D23" s="428"/>
      <c r="E23" s="641" t="s">
        <v>18</v>
      </c>
      <c r="F23" s="642"/>
      <c r="G23" s="642"/>
      <c r="H23" s="643"/>
      <c r="I23" s="429"/>
      <c r="J23" s="712" t="s">
        <v>19</v>
      </c>
      <c r="K23" s="713"/>
      <c r="L23" s="714"/>
      <c r="M23" s="430"/>
      <c r="N23" s="705" t="s">
        <v>532</v>
      </c>
      <c r="O23" s="431"/>
      <c r="P23" s="696" t="s">
        <v>21</v>
      </c>
      <c r="Q23" s="697"/>
      <c r="R23" s="698"/>
      <c r="S23" s="429"/>
      <c r="T23" s="702" t="s">
        <v>22</v>
      </c>
      <c r="U23" s="432"/>
      <c r="V23" s="702" t="s">
        <v>23</v>
      </c>
      <c r="W23" s="430"/>
      <c r="X23" s="702" t="s">
        <v>24</v>
      </c>
      <c r="Y23" s="430"/>
      <c r="Z23" s="705" t="s">
        <v>25</v>
      </c>
      <c r="AA23" s="433"/>
      <c r="AB23" s="705" t="s">
        <v>26</v>
      </c>
      <c r="AC23" s="434"/>
    </row>
    <row r="24" spans="1:29" ht="51" customHeight="1" thickBot="1">
      <c r="A24" s="435"/>
      <c r="B24" s="427"/>
      <c r="C24" s="710"/>
      <c r="D24" s="428"/>
      <c r="E24" s="644"/>
      <c r="F24" s="645"/>
      <c r="G24" s="645"/>
      <c r="H24" s="646"/>
      <c r="I24" s="429"/>
      <c r="J24" s="647" t="s">
        <v>27</v>
      </c>
      <c r="K24" s="715" t="s">
        <v>28</v>
      </c>
      <c r="L24" s="717" t="s">
        <v>29</v>
      </c>
      <c r="M24" s="430"/>
      <c r="N24" s="692"/>
      <c r="O24" s="431"/>
      <c r="P24" s="699"/>
      <c r="Q24" s="700"/>
      <c r="R24" s="701"/>
      <c r="S24" s="429"/>
      <c r="T24" s="703"/>
      <c r="U24" s="432"/>
      <c r="V24" s="703"/>
      <c r="W24" s="430"/>
      <c r="X24" s="703"/>
      <c r="Y24" s="430"/>
      <c r="Z24" s="692"/>
      <c r="AA24" s="433"/>
      <c r="AB24" s="692"/>
      <c r="AC24" s="436"/>
    </row>
    <row r="25" spans="1:29" ht="16.5" customHeight="1" thickBot="1">
      <c r="A25" s="426"/>
      <c r="B25" s="432"/>
      <c r="C25" s="711"/>
      <c r="D25" s="428"/>
      <c r="E25" s="727" t="s">
        <v>30</v>
      </c>
      <c r="F25" s="707" t="s">
        <v>31</v>
      </c>
      <c r="G25" s="689" t="s">
        <v>32</v>
      </c>
      <c r="H25" s="640" t="s">
        <v>33</v>
      </c>
      <c r="I25" s="429"/>
      <c r="J25" s="648"/>
      <c r="K25" s="716"/>
      <c r="L25" s="718"/>
      <c r="M25" s="432"/>
      <c r="N25" s="692"/>
      <c r="O25" s="431"/>
      <c r="P25" s="690" t="s">
        <v>34</v>
      </c>
      <c r="Q25" s="692" t="s">
        <v>35</v>
      </c>
      <c r="R25" s="692" t="s">
        <v>36</v>
      </c>
      <c r="S25" s="429"/>
      <c r="T25" s="704"/>
      <c r="U25" s="432"/>
      <c r="V25" s="704"/>
      <c r="W25" s="432"/>
      <c r="X25" s="704"/>
      <c r="Y25" s="432"/>
      <c r="Z25" s="706"/>
      <c r="AA25" s="433"/>
      <c r="AB25" s="706"/>
      <c r="AC25" s="434"/>
    </row>
    <row r="26" spans="1:29" ht="55.5" customHeight="1">
      <c r="A26" s="426"/>
      <c r="B26" s="437"/>
      <c r="C26" s="42" t="s">
        <v>37</v>
      </c>
      <c r="D26" s="438"/>
      <c r="E26" s="727"/>
      <c r="F26" s="707"/>
      <c r="G26" s="689"/>
      <c r="H26" s="640"/>
      <c r="I26" s="429"/>
      <c r="J26" s="649" t="s">
        <v>38</v>
      </c>
      <c r="K26" s="716"/>
      <c r="L26" s="718"/>
      <c r="M26" s="437"/>
      <c r="N26" s="692"/>
      <c r="O26" s="439"/>
      <c r="P26" s="690"/>
      <c r="Q26" s="692"/>
      <c r="R26" s="692"/>
      <c r="S26" s="429"/>
      <c r="T26" s="694" t="s">
        <v>39</v>
      </c>
      <c r="U26" s="440"/>
      <c r="V26" s="694" t="s">
        <v>39</v>
      </c>
      <c r="W26" s="437"/>
      <c r="X26" s="694" t="s">
        <v>39</v>
      </c>
      <c r="Y26" s="437"/>
      <c r="Z26" s="149" t="s">
        <v>40</v>
      </c>
      <c r="AA26" s="437"/>
      <c r="AB26" s="149" t="s">
        <v>40</v>
      </c>
      <c r="AC26" s="434"/>
    </row>
    <row r="27" spans="1:29" ht="36.5" customHeight="1" thickBot="1">
      <c r="A27" s="441"/>
      <c r="B27" s="442"/>
      <c r="C27" s="438"/>
      <c r="D27" s="438"/>
      <c r="E27" s="728"/>
      <c r="F27" s="708"/>
      <c r="G27" s="275" t="s">
        <v>41</v>
      </c>
      <c r="H27" s="279" t="s">
        <v>41</v>
      </c>
      <c r="I27" s="429"/>
      <c r="J27" s="650"/>
      <c r="K27" s="150" t="s">
        <v>42</v>
      </c>
      <c r="L27" s="719"/>
      <c r="M27" s="440"/>
      <c r="N27" s="693"/>
      <c r="O27" s="439"/>
      <c r="P27" s="691"/>
      <c r="Q27" s="693"/>
      <c r="R27" s="693"/>
      <c r="S27" s="439"/>
      <c r="T27" s="695"/>
      <c r="U27" s="440"/>
      <c r="V27" s="695"/>
      <c r="W27" s="440"/>
      <c r="X27" s="695"/>
      <c r="Y27" s="440"/>
      <c r="Z27" s="151" t="s">
        <v>43</v>
      </c>
      <c r="AA27" s="443"/>
      <c r="AB27" s="151" t="s">
        <v>43</v>
      </c>
      <c r="AC27" s="444"/>
    </row>
    <row r="28" spans="1:29" ht="15.5">
      <c r="A28" s="445"/>
      <c r="B28" s="446"/>
      <c r="C28" s="447"/>
      <c r="D28" s="447"/>
      <c r="E28" s="447"/>
      <c r="F28" s="447"/>
      <c r="G28" s="447"/>
      <c r="H28" s="447"/>
      <c r="I28" s="447"/>
      <c r="J28" s="447"/>
      <c r="K28" s="447"/>
      <c r="L28" s="447"/>
      <c r="M28" s="447"/>
      <c r="N28" s="447"/>
      <c r="O28" s="447"/>
      <c r="P28" s="447"/>
      <c r="Q28" s="447"/>
      <c r="R28" s="447"/>
      <c r="S28" s="447"/>
      <c r="T28" s="447"/>
      <c r="U28" s="447"/>
      <c r="V28" s="447"/>
      <c r="W28" s="447"/>
      <c r="X28" s="447"/>
      <c r="Y28" s="448"/>
      <c r="Z28" s="449"/>
      <c r="AA28" s="449"/>
      <c r="AB28" s="449"/>
      <c r="AC28" s="450"/>
    </row>
    <row r="29" spans="1:29" ht="17.5">
      <c r="A29" s="451"/>
      <c r="B29" s="452"/>
      <c r="C29" s="43" t="s">
        <v>45</v>
      </c>
      <c r="D29" s="428"/>
      <c r="E29" s="174"/>
      <c r="F29" s="174"/>
      <c r="G29" s="181"/>
      <c r="H29" s="277"/>
      <c r="I29" s="175"/>
      <c r="J29" s="187"/>
      <c r="K29" s="176"/>
      <c r="L29" s="177"/>
      <c r="M29" s="178"/>
      <c r="N29" s="182">
        <v>0</v>
      </c>
      <c r="O29" s="175"/>
      <c r="P29" s="182">
        <v>0</v>
      </c>
      <c r="Q29" s="183"/>
      <c r="R29" s="179" t="str">
        <f>IF(P29&lt;=0.05*N29,"0K","NON AMMISSIBILE")</f>
        <v>0K</v>
      </c>
      <c r="S29" s="180"/>
      <c r="T29" s="184">
        <f t="shared" ref="T29:T48" si="0">P29+N29</f>
        <v>0</v>
      </c>
      <c r="U29" s="178"/>
      <c r="V29" s="182">
        <v>0</v>
      </c>
      <c r="W29" s="178"/>
      <c r="X29" s="184">
        <f>T29+V29</f>
        <v>0</v>
      </c>
      <c r="Y29" s="178"/>
      <c r="Z29" s="185" t="s">
        <v>479</v>
      </c>
      <c r="AA29" s="186"/>
      <c r="AB29" s="185" t="s">
        <v>479</v>
      </c>
      <c r="AC29" s="453"/>
    </row>
    <row r="30" spans="1:29" ht="17.5">
      <c r="A30" s="451"/>
      <c r="B30" s="452"/>
      <c r="C30" s="43" t="s">
        <v>46</v>
      </c>
      <c r="D30" s="428"/>
      <c r="E30" s="174"/>
      <c r="F30" s="174"/>
      <c r="G30" s="181"/>
      <c r="H30" s="277"/>
      <c r="I30" s="175"/>
      <c r="J30" s="187"/>
      <c r="K30" s="176"/>
      <c r="L30" s="177"/>
      <c r="M30" s="178"/>
      <c r="N30" s="182">
        <v>0</v>
      </c>
      <c r="O30" s="175"/>
      <c r="P30" s="182">
        <v>0</v>
      </c>
      <c r="Q30" s="183"/>
      <c r="R30" s="179" t="str">
        <f t="shared" ref="R30:R48" si="1">IF(P30&lt;=0.05*N30,"0K","NON AMMISSIBILE")</f>
        <v>0K</v>
      </c>
      <c r="S30" s="180"/>
      <c r="T30" s="184">
        <f t="shared" si="0"/>
        <v>0</v>
      </c>
      <c r="U30" s="178"/>
      <c r="V30" s="182">
        <v>0</v>
      </c>
      <c r="W30" s="178"/>
      <c r="X30" s="184">
        <f t="shared" ref="X30:X48" si="2">T30+V30</f>
        <v>0</v>
      </c>
      <c r="Y30" s="178"/>
      <c r="Z30" s="185"/>
      <c r="AA30" s="186"/>
      <c r="AB30" s="185"/>
      <c r="AC30" s="453"/>
    </row>
    <row r="31" spans="1:29" ht="18" customHeight="1">
      <c r="A31" s="451"/>
      <c r="B31" s="452"/>
      <c r="C31" s="43" t="s">
        <v>47</v>
      </c>
      <c r="D31" s="428"/>
      <c r="E31" s="174"/>
      <c r="F31" s="174"/>
      <c r="G31" s="181"/>
      <c r="H31" s="277"/>
      <c r="I31" s="175"/>
      <c r="J31" s="187"/>
      <c r="K31" s="176"/>
      <c r="L31" s="177"/>
      <c r="M31" s="178"/>
      <c r="N31" s="182">
        <v>0</v>
      </c>
      <c r="O31" s="175"/>
      <c r="P31" s="182">
        <v>0</v>
      </c>
      <c r="Q31" s="183"/>
      <c r="R31" s="179" t="str">
        <f t="shared" si="1"/>
        <v>0K</v>
      </c>
      <c r="S31" s="180"/>
      <c r="T31" s="184">
        <f t="shared" si="0"/>
        <v>0</v>
      </c>
      <c r="U31" s="178"/>
      <c r="V31" s="182">
        <v>0</v>
      </c>
      <c r="W31" s="178"/>
      <c r="X31" s="184">
        <f t="shared" si="2"/>
        <v>0</v>
      </c>
      <c r="Y31" s="178"/>
      <c r="Z31" s="185"/>
      <c r="AA31" s="186"/>
      <c r="AB31" s="185"/>
      <c r="AC31" s="453"/>
    </row>
    <row r="32" spans="1:29" ht="18" customHeight="1">
      <c r="A32" s="451"/>
      <c r="B32" s="452"/>
      <c r="C32" s="43" t="s">
        <v>48</v>
      </c>
      <c r="D32" s="428"/>
      <c r="E32" s="174"/>
      <c r="F32" s="174"/>
      <c r="G32" s="181"/>
      <c r="H32" s="277"/>
      <c r="I32" s="175"/>
      <c r="J32" s="187"/>
      <c r="K32" s="176"/>
      <c r="L32" s="177"/>
      <c r="M32" s="178"/>
      <c r="N32" s="182">
        <v>0</v>
      </c>
      <c r="O32" s="175"/>
      <c r="P32" s="182">
        <v>0</v>
      </c>
      <c r="Q32" s="183"/>
      <c r="R32" s="179" t="str">
        <f t="shared" si="1"/>
        <v>0K</v>
      </c>
      <c r="S32" s="180"/>
      <c r="T32" s="184">
        <f t="shared" si="0"/>
        <v>0</v>
      </c>
      <c r="U32" s="178"/>
      <c r="V32" s="182">
        <v>0</v>
      </c>
      <c r="W32" s="178"/>
      <c r="X32" s="184">
        <f t="shared" si="2"/>
        <v>0</v>
      </c>
      <c r="Y32" s="178"/>
      <c r="Z32" s="185"/>
      <c r="AA32" s="186"/>
      <c r="AB32" s="185"/>
      <c r="AC32" s="453"/>
    </row>
    <row r="33" spans="1:29" ht="18" customHeight="1">
      <c r="A33" s="451"/>
      <c r="B33" s="452"/>
      <c r="C33" s="43" t="s">
        <v>49</v>
      </c>
      <c r="D33" s="428"/>
      <c r="E33" s="174"/>
      <c r="F33" s="174"/>
      <c r="G33" s="181"/>
      <c r="H33" s="277"/>
      <c r="I33" s="175"/>
      <c r="J33" s="187"/>
      <c r="K33" s="176"/>
      <c r="L33" s="177"/>
      <c r="M33" s="178"/>
      <c r="N33" s="182">
        <v>0</v>
      </c>
      <c r="O33" s="175"/>
      <c r="P33" s="182">
        <v>0</v>
      </c>
      <c r="Q33" s="183"/>
      <c r="R33" s="179" t="str">
        <f t="shared" si="1"/>
        <v>0K</v>
      </c>
      <c r="S33" s="180"/>
      <c r="T33" s="184">
        <f t="shared" si="0"/>
        <v>0</v>
      </c>
      <c r="U33" s="178"/>
      <c r="V33" s="182">
        <v>0</v>
      </c>
      <c r="W33" s="178"/>
      <c r="X33" s="184">
        <f t="shared" si="2"/>
        <v>0</v>
      </c>
      <c r="Y33" s="178"/>
      <c r="Z33" s="185"/>
      <c r="AA33" s="186"/>
      <c r="AB33" s="185"/>
      <c r="AC33" s="453"/>
    </row>
    <row r="34" spans="1:29" ht="18" customHeight="1">
      <c r="A34" s="451"/>
      <c r="B34" s="452"/>
      <c r="C34" s="43" t="s">
        <v>50</v>
      </c>
      <c r="D34" s="428"/>
      <c r="E34" s="174"/>
      <c r="F34" s="174"/>
      <c r="G34" s="181"/>
      <c r="H34" s="277"/>
      <c r="I34" s="175"/>
      <c r="J34" s="187"/>
      <c r="K34" s="176"/>
      <c r="L34" s="177"/>
      <c r="M34" s="178"/>
      <c r="N34" s="182">
        <v>0</v>
      </c>
      <c r="O34" s="175"/>
      <c r="P34" s="182">
        <v>0</v>
      </c>
      <c r="Q34" s="183"/>
      <c r="R34" s="179" t="str">
        <f t="shared" si="1"/>
        <v>0K</v>
      </c>
      <c r="S34" s="180"/>
      <c r="T34" s="184">
        <f t="shared" si="0"/>
        <v>0</v>
      </c>
      <c r="U34" s="178"/>
      <c r="V34" s="182">
        <v>0</v>
      </c>
      <c r="W34" s="178"/>
      <c r="X34" s="184">
        <f t="shared" si="2"/>
        <v>0</v>
      </c>
      <c r="Y34" s="178"/>
      <c r="Z34" s="185"/>
      <c r="AA34" s="186"/>
      <c r="AB34" s="185"/>
      <c r="AC34" s="453"/>
    </row>
    <row r="35" spans="1:29" ht="18" customHeight="1">
      <c r="A35" s="451"/>
      <c r="B35" s="452"/>
      <c r="C35" s="43" t="s">
        <v>51</v>
      </c>
      <c r="D35" s="428"/>
      <c r="E35" s="174"/>
      <c r="F35" s="174"/>
      <c r="G35" s="181"/>
      <c r="H35" s="277"/>
      <c r="I35" s="175"/>
      <c r="J35" s="187"/>
      <c r="K35" s="176"/>
      <c r="L35" s="177"/>
      <c r="M35" s="178"/>
      <c r="N35" s="182">
        <v>0</v>
      </c>
      <c r="O35" s="175"/>
      <c r="P35" s="182">
        <v>0</v>
      </c>
      <c r="Q35" s="183"/>
      <c r="R35" s="179" t="str">
        <f t="shared" si="1"/>
        <v>0K</v>
      </c>
      <c r="S35" s="180"/>
      <c r="T35" s="184">
        <f t="shared" si="0"/>
        <v>0</v>
      </c>
      <c r="U35" s="178"/>
      <c r="V35" s="182">
        <v>0</v>
      </c>
      <c r="W35" s="178"/>
      <c r="X35" s="184">
        <f t="shared" si="2"/>
        <v>0</v>
      </c>
      <c r="Y35" s="178"/>
      <c r="Z35" s="185"/>
      <c r="AA35" s="186"/>
      <c r="AB35" s="185"/>
      <c r="AC35" s="453"/>
    </row>
    <row r="36" spans="1:29" ht="18" customHeight="1">
      <c r="A36" s="451"/>
      <c r="B36" s="452"/>
      <c r="C36" s="43" t="s">
        <v>52</v>
      </c>
      <c r="D36" s="428"/>
      <c r="E36" s="174"/>
      <c r="F36" s="174"/>
      <c r="G36" s="181"/>
      <c r="H36" s="277"/>
      <c r="I36" s="175"/>
      <c r="J36" s="187"/>
      <c r="K36" s="176"/>
      <c r="L36" s="177"/>
      <c r="M36" s="178"/>
      <c r="N36" s="182">
        <v>0</v>
      </c>
      <c r="O36" s="175"/>
      <c r="P36" s="182">
        <v>0</v>
      </c>
      <c r="Q36" s="183"/>
      <c r="R36" s="179" t="str">
        <f t="shared" si="1"/>
        <v>0K</v>
      </c>
      <c r="S36" s="180"/>
      <c r="T36" s="184">
        <f t="shared" si="0"/>
        <v>0</v>
      </c>
      <c r="U36" s="178"/>
      <c r="V36" s="182">
        <v>0</v>
      </c>
      <c r="W36" s="178"/>
      <c r="X36" s="184">
        <f t="shared" si="2"/>
        <v>0</v>
      </c>
      <c r="Y36" s="178"/>
      <c r="Z36" s="185"/>
      <c r="AA36" s="186"/>
      <c r="AB36" s="185"/>
      <c r="AC36" s="453"/>
    </row>
    <row r="37" spans="1:29" ht="18" customHeight="1">
      <c r="A37" s="451"/>
      <c r="B37" s="452"/>
      <c r="C37" s="43" t="s">
        <v>53</v>
      </c>
      <c r="D37" s="428"/>
      <c r="E37" s="174"/>
      <c r="F37" s="174"/>
      <c r="G37" s="181"/>
      <c r="H37" s="277"/>
      <c r="I37" s="175"/>
      <c r="J37" s="187"/>
      <c r="K37" s="176"/>
      <c r="L37" s="177"/>
      <c r="M37" s="178"/>
      <c r="N37" s="182">
        <v>0</v>
      </c>
      <c r="O37" s="175"/>
      <c r="P37" s="182">
        <v>0</v>
      </c>
      <c r="Q37" s="183"/>
      <c r="R37" s="179" t="str">
        <f t="shared" si="1"/>
        <v>0K</v>
      </c>
      <c r="S37" s="180"/>
      <c r="T37" s="184">
        <f t="shared" si="0"/>
        <v>0</v>
      </c>
      <c r="U37" s="178"/>
      <c r="V37" s="182">
        <v>0</v>
      </c>
      <c r="W37" s="178"/>
      <c r="X37" s="184">
        <f t="shared" si="2"/>
        <v>0</v>
      </c>
      <c r="Y37" s="178"/>
      <c r="Z37" s="185"/>
      <c r="AA37" s="186"/>
      <c r="AB37" s="185"/>
      <c r="AC37" s="453"/>
    </row>
    <row r="38" spans="1:29" ht="18" customHeight="1">
      <c r="A38" s="451"/>
      <c r="B38" s="452"/>
      <c r="C38" s="43" t="s">
        <v>54</v>
      </c>
      <c r="D38" s="428"/>
      <c r="E38" s="174"/>
      <c r="F38" s="174"/>
      <c r="G38" s="181"/>
      <c r="H38" s="277"/>
      <c r="I38" s="175"/>
      <c r="J38" s="187"/>
      <c r="K38" s="176"/>
      <c r="L38" s="177"/>
      <c r="M38" s="178"/>
      <c r="N38" s="182">
        <v>0</v>
      </c>
      <c r="O38" s="175"/>
      <c r="P38" s="182">
        <v>0</v>
      </c>
      <c r="Q38" s="183"/>
      <c r="R38" s="179" t="str">
        <f t="shared" si="1"/>
        <v>0K</v>
      </c>
      <c r="S38" s="180"/>
      <c r="T38" s="184">
        <f t="shared" si="0"/>
        <v>0</v>
      </c>
      <c r="U38" s="178"/>
      <c r="V38" s="182">
        <v>0</v>
      </c>
      <c r="W38" s="178"/>
      <c r="X38" s="184">
        <f t="shared" si="2"/>
        <v>0</v>
      </c>
      <c r="Y38" s="178"/>
      <c r="Z38" s="185"/>
      <c r="AA38" s="186"/>
      <c r="AB38" s="185"/>
      <c r="AC38" s="453"/>
    </row>
    <row r="39" spans="1:29" ht="18" customHeight="1">
      <c r="A39" s="451"/>
      <c r="B39" s="452"/>
      <c r="C39" s="43" t="s">
        <v>55</v>
      </c>
      <c r="D39" s="428"/>
      <c r="E39" s="174"/>
      <c r="F39" s="174"/>
      <c r="G39" s="181"/>
      <c r="H39" s="277"/>
      <c r="I39" s="175"/>
      <c r="J39" s="187"/>
      <c r="K39" s="176"/>
      <c r="L39" s="177"/>
      <c r="M39" s="178"/>
      <c r="N39" s="182">
        <v>0</v>
      </c>
      <c r="O39" s="175"/>
      <c r="P39" s="182">
        <v>0</v>
      </c>
      <c r="Q39" s="183"/>
      <c r="R39" s="179" t="str">
        <f t="shared" si="1"/>
        <v>0K</v>
      </c>
      <c r="S39" s="180"/>
      <c r="T39" s="184">
        <f t="shared" si="0"/>
        <v>0</v>
      </c>
      <c r="U39" s="178"/>
      <c r="V39" s="182">
        <v>0</v>
      </c>
      <c r="W39" s="178"/>
      <c r="X39" s="184">
        <f t="shared" si="2"/>
        <v>0</v>
      </c>
      <c r="Y39" s="178"/>
      <c r="Z39" s="185"/>
      <c r="AA39" s="186"/>
      <c r="AB39" s="185"/>
      <c r="AC39" s="453"/>
    </row>
    <row r="40" spans="1:29" ht="18" customHeight="1">
      <c r="A40" s="451"/>
      <c r="B40" s="452"/>
      <c r="C40" s="43" t="s">
        <v>56</v>
      </c>
      <c r="D40" s="428"/>
      <c r="E40" s="174"/>
      <c r="F40" s="174"/>
      <c r="G40" s="181"/>
      <c r="H40" s="277"/>
      <c r="I40" s="175"/>
      <c r="J40" s="187"/>
      <c r="K40" s="176"/>
      <c r="L40" s="177"/>
      <c r="M40" s="178"/>
      <c r="N40" s="182">
        <v>0</v>
      </c>
      <c r="O40" s="175"/>
      <c r="P40" s="182">
        <v>0</v>
      </c>
      <c r="Q40" s="183"/>
      <c r="R40" s="179" t="str">
        <f t="shared" si="1"/>
        <v>0K</v>
      </c>
      <c r="S40" s="180"/>
      <c r="T40" s="184">
        <f t="shared" si="0"/>
        <v>0</v>
      </c>
      <c r="U40" s="178"/>
      <c r="V40" s="182">
        <v>0</v>
      </c>
      <c r="W40" s="178"/>
      <c r="X40" s="184">
        <f t="shared" si="2"/>
        <v>0</v>
      </c>
      <c r="Y40" s="178"/>
      <c r="Z40" s="185"/>
      <c r="AA40" s="186"/>
      <c r="AB40" s="185"/>
      <c r="AC40" s="453"/>
    </row>
    <row r="41" spans="1:29" ht="18" customHeight="1">
      <c r="A41" s="451"/>
      <c r="B41" s="452"/>
      <c r="C41" s="43" t="s">
        <v>57</v>
      </c>
      <c r="D41" s="428"/>
      <c r="E41" s="174"/>
      <c r="F41" s="174"/>
      <c r="G41" s="181"/>
      <c r="H41" s="277"/>
      <c r="I41" s="175"/>
      <c r="J41" s="187"/>
      <c r="K41" s="176" t="s">
        <v>44</v>
      </c>
      <c r="L41" s="177" t="s">
        <v>44</v>
      </c>
      <c r="M41" s="178"/>
      <c r="N41" s="182">
        <v>0</v>
      </c>
      <c r="O41" s="175"/>
      <c r="P41" s="182">
        <v>0</v>
      </c>
      <c r="Q41" s="183"/>
      <c r="R41" s="179" t="str">
        <f t="shared" si="1"/>
        <v>0K</v>
      </c>
      <c r="S41" s="180"/>
      <c r="T41" s="184">
        <f t="shared" si="0"/>
        <v>0</v>
      </c>
      <c r="U41" s="178"/>
      <c r="V41" s="182">
        <v>0</v>
      </c>
      <c r="W41" s="178"/>
      <c r="X41" s="184">
        <f t="shared" si="2"/>
        <v>0</v>
      </c>
      <c r="Y41" s="178"/>
      <c r="Z41" s="185"/>
      <c r="AA41" s="186"/>
      <c r="AB41" s="185"/>
      <c r="AC41" s="453"/>
    </row>
    <row r="42" spans="1:29" ht="18" customHeight="1">
      <c r="A42" s="451"/>
      <c r="B42" s="452"/>
      <c r="C42" s="43" t="s">
        <v>58</v>
      </c>
      <c r="D42" s="428"/>
      <c r="E42" s="174"/>
      <c r="F42" s="174"/>
      <c r="G42" s="181"/>
      <c r="H42" s="277"/>
      <c r="I42" s="175"/>
      <c r="J42" s="187"/>
      <c r="K42" s="176" t="s">
        <v>44</v>
      </c>
      <c r="L42" s="177" t="s">
        <v>44</v>
      </c>
      <c r="M42" s="178"/>
      <c r="N42" s="182">
        <v>0</v>
      </c>
      <c r="O42" s="175"/>
      <c r="P42" s="182">
        <v>0</v>
      </c>
      <c r="Q42" s="183"/>
      <c r="R42" s="179" t="str">
        <f t="shared" si="1"/>
        <v>0K</v>
      </c>
      <c r="S42" s="180"/>
      <c r="T42" s="184">
        <f t="shared" si="0"/>
        <v>0</v>
      </c>
      <c r="U42" s="178"/>
      <c r="V42" s="182">
        <v>0</v>
      </c>
      <c r="W42" s="178"/>
      <c r="X42" s="184">
        <f t="shared" si="2"/>
        <v>0</v>
      </c>
      <c r="Y42" s="178"/>
      <c r="Z42" s="185"/>
      <c r="AA42" s="186"/>
      <c r="AB42" s="185"/>
      <c r="AC42" s="453"/>
    </row>
    <row r="43" spans="1:29" ht="18" customHeight="1">
      <c r="A43" s="451"/>
      <c r="B43" s="452"/>
      <c r="C43" s="43" t="s">
        <v>59</v>
      </c>
      <c r="D43" s="428"/>
      <c r="E43" s="174"/>
      <c r="F43" s="174"/>
      <c r="G43" s="181"/>
      <c r="H43" s="277"/>
      <c r="I43" s="175"/>
      <c r="J43" s="187"/>
      <c r="K43" s="176" t="s">
        <v>44</v>
      </c>
      <c r="L43" s="177" t="s">
        <v>44</v>
      </c>
      <c r="M43" s="178"/>
      <c r="N43" s="182">
        <v>0</v>
      </c>
      <c r="O43" s="175"/>
      <c r="P43" s="182">
        <v>0</v>
      </c>
      <c r="Q43" s="183"/>
      <c r="R43" s="179" t="str">
        <f t="shared" si="1"/>
        <v>0K</v>
      </c>
      <c r="S43" s="180"/>
      <c r="T43" s="184">
        <f t="shared" si="0"/>
        <v>0</v>
      </c>
      <c r="U43" s="178"/>
      <c r="V43" s="182">
        <v>0</v>
      </c>
      <c r="W43" s="178"/>
      <c r="X43" s="184">
        <f t="shared" si="2"/>
        <v>0</v>
      </c>
      <c r="Y43" s="178"/>
      <c r="Z43" s="185"/>
      <c r="AA43" s="186"/>
      <c r="AB43" s="185"/>
      <c r="AC43" s="453"/>
    </row>
    <row r="44" spans="1:29" ht="18" customHeight="1">
      <c r="A44" s="451"/>
      <c r="B44" s="452"/>
      <c r="C44" s="43" t="s">
        <v>60</v>
      </c>
      <c r="D44" s="428"/>
      <c r="E44" s="174"/>
      <c r="F44" s="174"/>
      <c r="G44" s="181"/>
      <c r="H44" s="277"/>
      <c r="I44" s="175"/>
      <c r="J44" s="187"/>
      <c r="K44" s="176" t="s">
        <v>44</v>
      </c>
      <c r="L44" s="177" t="s">
        <v>44</v>
      </c>
      <c r="M44" s="178"/>
      <c r="N44" s="182">
        <v>0</v>
      </c>
      <c r="O44" s="175"/>
      <c r="P44" s="182">
        <v>0</v>
      </c>
      <c r="Q44" s="183"/>
      <c r="R44" s="179" t="str">
        <f t="shared" si="1"/>
        <v>0K</v>
      </c>
      <c r="S44" s="180"/>
      <c r="T44" s="184">
        <f t="shared" si="0"/>
        <v>0</v>
      </c>
      <c r="U44" s="178"/>
      <c r="V44" s="182">
        <v>0</v>
      </c>
      <c r="W44" s="178"/>
      <c r="X44" s="184">
        <f t="shared" si="2"/>
        <v>0</v>
      </c>
      <c r="Y44" s="178"/>
      <c r="Z44" s="185"/>
      <c r="AA44" s="186"/>
      <c r="AB44" s="185"/>
      <c r="AC44" s="453"/>
    </row>
    <row r="45" spans="1:29" ht="18" customHeight="1">
      <c r="A45" s="451"/>
      <c r="B45" s="452"/>
      <c r="C45" s="43" t="s">
        <v>61</v>
      </c>
      <c r="D45" s="428"/>
      <c r="E45" s="174"/>
      <c r="F45" s="174"/>
      <c r="G45" s="181"/>
      <c r="H45" s="277"/>
      <c r="I45" s="175"/>
      <c r="J45" s="187"/>
      <c r="K45" s="176" t="s">
        <v>44</v>
      </c>
      <c r="L45" s="177" t="s">
        <v>44</v>
      </c>
      <c r="M45" s="178"/>
      <c r="N45" s="182">
        <v>0</v>
      </c>
      <c r="O45" s="175"/>
      <c r="P45" s="182">
        <v>0</v>
      </c>
      <c r="Q45" s="183"/>
      <c r="R45" s="179" t="str">
        <f t="shared" si="1"/>
        <v>0K</v>
      </c>
      <c r="S45" s="180"/>
      <c r="T45" s="184">
        <f t="shared" si="0"/>
        <v>0</v>
      </c>
      <c r="U45" s="178"/>
      <c r="V45" s="182">
        <v>0</v>
      </c>
      <c r="W45" s="178"/>
      <c r="X45" s="184">
        <f t="shared" si="2"/>
        <v>0</v>
      </c>
      <c r="Y45" s="178"/>
      <c r="Z45" s="185"/>
      <c r="AA45" s="186"/>
      <c r="AB45" s="185"/>
      <c r="AC45" s="453"/>
    </row>
    <row r="46" spans="1:29" ht="18" customHeight="1">
      <c r="A46" s="451"/>
      <c r="B46" s="452"/>
      <c r="C46" s="43" t="s">
        <v>62</v>
      </c>
      <c r="D46" s="428"/>
      <c r="E46" s="174"/>
      <c r="F46" s="174"/>
      <c r="G46" s="181"/>
      <c r="H46" s="277"/>
      <c r="I46" s="175"/>
      <c r="J46" s="187" t="s">
        <v>44</v>
      </c>
      <c r="K46" s="176" t="s">
        <v>44</v>
      </c>
      <c r="L46" s="177" t="s">
        <v>44</v>
      </c>
      <c r="M46" s="178"/>
      <c r="N46" s="182">
        <v>0</v>
      </c>
      <c r="O46" s="175"/>
      <c r="P46" s="182">
        <v>0</v>
      </c>
      <c r="Q46" s="183"/>
      <c r="R46" s="179" t="str">
        <f t="shared" si="1"/>
        <v>0K</v>
      </c>
      <c r="S46" s="180"/>
      <c r="T46" s="184">
        <f t="shared" si="0"/>
        <v>0</v>
      </c>
      <c r="U46" s="178"/>
      <c r="V46" s="182">
        <v>0</v>
      </c>
      <c r="W46" s="178"/>
      <c r="X46" s="184">
        <f t="shared" si="2"/>
        <v>0</v>
      </c>
      <c r="Y46" s="178"/>
      <c r="Z46" s="185"/>
      <c r="AA46" s="186"/>
      <c r="AB46" s="185"/>
      <c r="AC46" s="453"/>
    </row>
    <row r="47" spans="1:29" ht="18" customHeight="1">
      <c r="A47" s="451"/>
      <c r="B47" s="452"/>
      <c r="C47" s="43" t="s">
        <v>63</v>
      </c>
      <c r="D47" s="428"/>
      <c r="E47" s="174"/>
      <c r="F47" s="174"/>
      <c r="G47" s="181"/>
      <c r="H47" s="277"/>
      <c r="I47" s="175"/>
      <c r="J47" s="187" t="s">
        <v>44</v>
      </c>
      <c r="K47" s="176" t="s">
        <v>44</v>
      </c>
      <c r="L47" s="177" t="s">
        <v>44</v>
      </c>
      <c r="M47" s="178"/>
      <c r="N47" s="182">
        <v>0</v>
      </c>
      <c r="O47" s="175"/>
      <c r="P47" s="182">
        <v>0</v>
      </c>
      <c r="Q47" s="183"/>
      <c r="R47" s="179" t="str">
        <f t="shared" si="1"/>
        <v>0K</v>
      </c>
      <c r="S47" s="180"/>
      <c r="T47" s="184">
        <f t="shared" si="0"/>
        <v>0</v>
      </c>
      <c r="U47" s="178"/>
      <c r="V47" s="182">
        <v>0</v>
      </c>
      <c r="W47" s="178"/>
      <c r="X47" s="184">
        <f t="shared" si="2"/>
        <v>0</v>
      </c>
      <c r="Y47" s="178"/>
      <c r="Z47" s="185"/>
      <c r="AA47" s="186"/>
      <c r="AB47" s="185"/>
      <c r="AC47" s="453"/>
    </row>
    <row r="48" spans="1:29" ht="18" customHeight="1">
      <c r="A48" s="451"/>
      <c r="B48" s="452"/>
      <c r="C48" s="43" t="s">
        <v>64</v>
      </c>
      <c r="D48" s="428"/>
      <c r="E48" s="174"/>
      <c r="F48" s="174"/>
      <c r="G48" s="181"/>
      <c r="H48" s="277"/>
      <c r="I48" s="175"/>
      <c r="J48" s="187" t="s">
        <v>44</v>
      </c>
      <c r="K48" s="176" t="s">
        <v>44</v>
      </c>
      <c r="L48" s="177" t="s">
        <v>44</v>
      </c>
      <c r="M48" s="178"/>
      <c r="N48" s="182">
        <v>0</v>
      </c>
      <c r="O48" s="175"/>
      <c r="P48" s="182">
        <v>0</v>
      </c>
      <c r="Q48" s="183"/>
      <c r="R48" s="179" t="str">
        <f t="shared" si="1"/>
        <v>0K</v>
      </c>
      <c r="S48" s="180"/>
      <c r="T48" s="184">
        <f t="shared" si="0"/>
        <v>0</v>
      </c>
      <c r="U48" s="178"/>
      <c r="V48" s="182">
        <v>0</v>
      </c>
      <c r="W48" s="178"/>
      <c r="X48" s="184">
        <f t="shared" si="2"/>
        <v>0</v>
      </c>
      <c r="Y48" s="178"/>
      <c r="Z48" s="185"/>
      <c r="AA48" s="186"/>
      <c r="AB48" s="185"/>
      <c r="AC48" s="453"/>
    </row>
    <row r="49" spans="1:29" ht="18.75" customHeight="1" thickBot="1">
      <c r="A49" s="451"/>
      <c r="B49" s="452"/>
      <c r="C49" s="428"/>
      <c r="D49" s="428"/>
      <c r="E49" s="454"/>
      <c r="F49" s="455"/>
      <c r="G49" s="456"/>
      <c r="H49" s="456"/>
      <c r="I49" s="457"/>
      <c r="J49" s="458"/>
      <c r="K49" s="458"/>
      <c r="L49" s="458"/>
      <c r="M49" s="459"/>
      <c r="N49" s="460"/>
      <c r="O49" s="457"/>
      <c r="P49" s="460"/>
      <c r="Q49" s="460"/>
      <c r="R49" s="459"/>
      <c r="S49" s="461"/>
      <c r="T49" s="462"/>
      <c r="U49" s="459"/>
      <c r="V49" s="462"/>
      <c r="W49" s="459"/>
      <c r="X49" s="463"/>
      <c r="Y49" s="459"/>
      <c r="Z49" s="464"/>
      <c r="AA49" s="464"/>
      <c r="AB49" s="464"/>
      <c r="AC49" s="453"/>
    </row>
    <row r="50" spans="1:29" ht="23.25" customHeight="1" thickBot="1">
      <c r="A50" s="451"/>
      <c r="B50" s="452"/>
      <c r="C50" s="428"/>
      <c r="D50" s="428"/>
      <c r="E50" s="724" t="s">
        <v>65</v>
      </c>
      <c r="F50" s="725"/>
      <c r="G50" s="725"/>
      <c r="H50" s="725"/>
      <c r="I50" s="725"/>
      <c r="J50" s="725"/>
      <c r="K50" s="726"/>
      <c r="L50" s="153">
        <f>SUM(L29:L48)</f>
        <v>0</v>
      </c>
      <c r="M50" s="459"/>
      <c r="N50" s="152">
        <f>SUM(N29:N48)</f>
        <v>0</v>
      </c>
      <c r="O50" s="457"/>
      <c r="P50" s="152">
        <f>SUM(P29:P48)</f>
        <v>0</v>
      </c>
      <c r="Q50" s="152">
        <f>SUM(Q29:Q48)</f>
        <v>0</v>
      </c>
      <c r="R50" s="459"/>
      <c r="S50" s="461"/>
      <c r="T50" s="152">
        <f>SUM(T29:T48)</f>
        <v>0</v>
      </c>
      <c r="U50" s="459"/>
      <c r="V50" s="152">
        <f>SUM(V29:V48)</f>
        <v>0</v>
      </c>
      <c r="W50" s="459"/>
      <c r="X50" s="152">
        <f>SUM(X29:X48)</f>
        <v>0</v>
      </c>
      <c r="Y50" s="459"/>
      <c r="Z50" s="464"/>
      <c r="AA50" s="464"/>
      <c r="AB50" s="464"/>
      <c r="AC50" s="453"/>
    </row>
    <row r="51" spans="1:29" ht="19.5" customHeight="1">
      <c r="A51" s="465"/>
      <c r="B51" s="466"/>
      <c r="C51" s="467"/>
      <c r="D51" s="467"/>
      <c r="E51" s="468"/>
      <c r="F51" s="469"/>
      <c r="G51" s="469" t="s">
        <v>44</v>
      </c>
      <c r="H51" s="469"/>
      <c r="I51" s="469"/>
      <c r="J51" s="469"/>
      <c r="K51" s="469"/>
      <c r="L51" s="469"/>
      <c r="M51" s="470"/>
      <c r="N51" s="469" t="s">
        <v>44</v>
      </c>
      <c r="O51" s="469"/>
      <c r="P51" s="720" t="s">
        <v>44</v>
      </c>
      <c r="Q51" s="720"/>
      <c r="R51" s="470"/>
      <c r="S51" s="471"/>
      <c r="T51" s="470"/>
      <c r="U51" s="470"/>
      <c r="V51" s="470"/>
      <c r="W51" s="470"/>
      <c r="X51" s="471"/>
      <c r="Y51" s="470"/>
      <c r="Z51" s="471"/>
      <c r="AA51" s="471"/>
      <c r="AB51" s="471"/>
      <c r="AC51" s="472"/>
    </row>
    <row r="52" spans="1:29" ht="15.65" customHeight="1" thickBot="1">
      <c r="A52" s="401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474"/>
      <c r="T52" s="475"/>
      <c r="U52" s="475"/>
      <c r="V52" s="475"/>
      <c r="W52" s="475"/>
      <c r="X52" s="475"/>
      <c r="Y52" s="475"/>
      <c r="Z52" s="474"/>
      <c r="AA52" s="474"/>
      <c r="AB52" s="474"/>
      <c r="AC52" s="356"/>
    </row>
    <row r="53" spans="1:29" ht="15" customHeight="1">
      <c r="A53" s="401"/>
      <c r="E53" s="729" t="s">
        <v>16</v>
      </c>
      <c r="F53" s="730"/>
      <c r="G53" s="730"/>
      <c r="H53" s="730"/>
      <c r="I53" s="730"/>
      <c r="J53" s="730"/>
      <c r="K53" s="730"/>
      <c r="L53" s="730"/>
      <c r="M53" s="730"/>
      <c r="N53" s="730"/>
      <c r="O53" s="730"/>
      <c r="P53" s="730"/>
      <c r="Q53" s="730"/>
      <c r="R53" s="730"/>
      <c r="S53" s="730"/>
      <c r="T53" s="730"/>
      <c r="U53" s="730"/>
      <c r="V53" s="730"/>
      <c r="W53" s="730"/>
      <c r="X53" s="731"/>
      <c r="Y53" s="475"/>
      <c r="Z53" s="474"/>
      <c r="AA53" s="474"/>
      <c r="AB53" s="474"/>
      <c r="AC53" s="356"/>
    </row>
    <row r="54" spans="1:29" ht="15.75" customHeight="1">
      <c r="A54" s="401"/>
      <c r="E54" s="732"/>
      <c r="F54" s="733"/>
      <c r="G54" s="733"/>
      <c r="H54" s="733"/>
      <c r="I54" s="733"/>
      <c r="J54" s="733"/>
      <c r="K54" s="733"/>
      <c r="L54" s="733"/>
      <c r="M54" s="733"/>
      <c r="N54" s="733"/>
      <c r="O54" s="733"/>
      <c r="P54" s="733"/>
      <c r="Q54" s="733"/>
      <c r="R54" s="733"/>
      <c r="S54" s="733"/>
      <c r="T54" s="733"/>
      <c r="U54" s="733"/>
      <c r="V54" s="733"/>
      <c r="W54" s="733"/>
      <c r="X54" s="734"/>
      <c r="Y54" s="475"/>
      <c r="Z54" s="474"/>
      <c r="AA54" s="474"/>
      <c r="AB54" s="474"/>
      <c r="AC54" s="356"/>
    </row>
    <row r="55" spans="1:29" ht="15.75" customHeight="1" thickBot="1">
      <c r="A55" s="401"/>
      <c r="E55" s="735"/>
      <c r="F55" s="736"/>
      <c r="G55" s="736"/>
      <c r="H55" s="736"/>
      <c r="I55" s="736"/>
      <c r="J55" s="736"/>
      <c r="K55" s="736"/>
      <c r="L55" s="736"/>
      <c r="M55" s="736"/>
      <c r="N55" s="736"/>
      <c r="O55" s="736"/>
      <c r="P55" s="736"/>
      <c r="Q55" s="736"/>
      <c r="R55" s="736"/>
      <c r="S55" s="736"/>
      <c r="T55" s="736"/>
      <c r="U55" s="736"/>
      <c r="V55" s="736"/>
      <c r="W55" s="736"/>
      <c r="X55" s="737"/>
      <c r="Y55" s="475"/>
      <c r="Z55" s="474"/>
      <c r="AA55" s="474"/>
      <c r="AB55" s="474"/>
      <c r="AC55" s="356"/>
    </row>
    <row r="56" spans="1:29" ht="15" customHeight="1">
      <c r="A56" s="401"/>
      <c r="E56" s="476"/>
      <c r="F56" s="477"/>
      <c r="G56" s="474"/>
      <c r="H56" s="474"/>
      <c r="I56" s="474"/>
      <c r="J56" s="478"/>
      <c r="K56" s="478"/>
      <c r="L56" s="478"/>
      <c r="M56" s="475"/>
      <c r="N56" s="474"/>
      <c r="O56" s="477"/>
      <c r="P56" s="474"/>
      <c r="Q56" s="474"/>
      <c r="R56" s="475"/>
      <c r="S56" s="474"/>
      <c r="T56" s="475"/>
      <c r="U56" s="475"/>
      <c r="V56" s="475"/>
      <c r="W56" s="475"/>
      <c r="X56" s="474"/>
      <c r="Y56" s="475"/>
      <c r="Z56" s="474"/>
      <c r="AA56" s="474"/>
      <c r="AB56" s="474"/>
      <c r="AC56" s="356"/>
    </row>
    <row r="57" spans="1:29" ht="15.75" customHeight="1" thickBot="1">
      <c r="A57" s="479"/>
      <c r="B57" s="480"/>
      <c r="C57" s="481"/>
      <c r="D57" s="481"/>
      <c r="E57" s="482"/>
      <c r="F57" s="483"/>
      <c r="G57" s="484"/>
      <c r="H57" s="484"/>
      <c r="I57" s="484"/>
      <c r="J57" s="485"/>
      <c r="K57" s="485"/>
      <c r="L57" s="485"/>
      <c r="M57" s="486"/>
      <c r="N57" s="484"/>
      <c r="O57" s="483"/>
      <c r="P57" s="484"/>
      <c r="Q57" s="484"/>
      <c r="R57" s="486"/>
      <c r="S57" s="484"/>
      <c r="T57" s="486"/>
      <c r="U57" s="486"/>
      <c r="V57" s="486"/>
      <c r="W57" s="486"/>
      <c r="X57" s="484"/>
      <c r="Y57" s="486"/>
      <c r="Z57" s="484"/>
      <c r="AA57" s="484"/>
      <c r="AB57" s="484"/>
      <c r="AC57" s="371"/>
    </row>
    <row r="58" spans="1:29">
      <c r="E58" s="476"/>
      <c r="F58" s="477"/>
      <c r="G58" s="474"/>
      <c r="H58" s="474"/>
      <c r="I58" s="474"/>
      <c r="J58" s="478"/>
      <c r="K58" s="478"/>
      <c r="L58" s="478"/>
      <c r="M58" s="475"/>
      <c r="N58" s="474"/>
      <c r="O58" s="477"/>
      <c r="P58" s="474"/>
      <c r="Q58" s="474"/>
      <c r="R58" s="475"/>
      <c r="S58" s="474"/>
      <c r="T58" s="475"/>
      <c r="U58" s="475"/>
      <c r="V58" s="475"/>
      <c r="W58" s="475"/>
      <c r="X58" s="474"/>
      <c r="Y58" s="475"/>
      <c r="Z58" s="474"/>
      <c r="AA58" s="474"/>
      <c r="AB58" s="474"/>
    </row>
    <row r="59" spans="1:29" ht="15.75" customHeight="1" thickBot="1">
      <c r="E59" s="476"/>
      <c r="F59" s="477"/>
      <c r="G59" s="474"/>
      <c r="H59" s="474"/>
      <c r="I59" s="474"/>
      <c r="J59" s="478"/>
      <c r="K59" s="478"/>
      <c r="L59" s="478"/>
      <c r="M59" s="475"/>
      <c r="N59" s="474"/>
      <c r="O59" s="477"/>
      <c r="P59" s="474"/>
      <c r="Q59" s="474"/>
      <c r="R59" s="475"/>
      <c r="S59" s="474"/>
      <c r="T59" s="475"/>
      <c r="U59" s="475"/>
      <c r="V59" s="475"/>
      <c r="W59" s="475"/>
      <c r="X59" s="474"/>
      <c r="Y59" s="475"/>
      <c r="Z59" s="474"/>
      <c r="AA59" s="474"/>
      <c r="AB59" s="474"/>
    </row>
    <row r="60" spans="1:29" ht="16.5" customHeight="1" thickBot="1">
      <c r="A60" s="411"/>
      <c r="B60" s="412"/>
      <c r="C60" s="413"/>
      <c r="D60" s="413"/>
      <c r="E60" s="420"/>
      <c r="F60" s="421"/>
      <c r="G60" s="422"/>
      <c r="H60" s="422"/>
      <c r="I60" s="422"/>
      <c r="J60" s="422"/>
      <c r="K60" s="422"/>
      <c r="L60" s="422"/>
      <c r="M60" s="423"/>
      <c r="N60" s="422"/>
      <c r="O60" s="421"/>
      <c r="P60" s="422"/>
      <c r="Q60" s="422"/>
      <c r="R60" s="424"/>
      <c r="S60" s="422"/>
      <c r="T60" s="424"/>
      <c r="U60" s="424"/>
      <c r="V60" s="424"/>
      <c r="W60" s="424"/>
      <c r="X60" s="425"/>
      <c r="Y60" s="424"/>
      <c r="Z60" s="422"/>
      <c r="AA60" s="422"/>
      <c r="AB60" s="422"/>
      <c r="AC60" s="418"/>
    </row>
    <row r="61" spans="1:29" ht="30" customHeight="1" thickBot="1">
      <c r="A61" s="426"/>
      <c r="B61" s="427"/>
      <c r="C61" s="721" t="s">
        <v>17</v>
      </c>
      <c r="D61" s="428"/>
      <c r="E61" s="641" t="s">
        <v>18</v>
      </c>
      <c r="F61" s="642"/>
      <c r="G61" s="642"/>
      <c r="H61" s="643"/>
      <c r="I61" s="429"/>
      <c r="J61" s="712" t="s">
        <v>19</v>
      </c>
      <c r="K61" s="713"/>
      <c r="L61" s="714"/>
      <c r="M61" s="430"/>
      <c r="N61" s="705" t="s">
        <v>20</v>
      </c>
      <c r="O61" s="431"/>
      <c r="P61" s="696" t="s">
        <v>21</v>
      </c>
      <c r="Q61" s="697"/>
      <c r="R61" s="698"/>
      <c r="S61" s="429"/>
      <c r="T61" s="702" t="s">
        <v>22</v>
      </c>
      <c r="U61" s="432"/>
      <c r="V61" s="702" t="s">
        <v>23</v>
      </c>
      <c r="W61" s="430"/>
      <c r="X61" s="702" t="s">
        <v>24</v>
      </c>
      <c r="Y61" s="430"/>
      <c r="Z61" s="705" t="s">
        <v>25</v>
      </c>
      <c r="AA61" s="433"/>
      <c r="AB61" s="705" t="s">
        <v>26</v>
      </c>
      <c r="AC61" s="434"/>
    </row>
    <row r="62" spans="1:29" ht="18.75" customHeight="1" thickBot="1">
      <c r="A62" s="435"/>
      <c r="B62" s="427"/>
      <c r="C62" s="722"/>
      <c r="D62" s="428"/>
      <c r="E62" s="644"/>
      <c r="F62" s="645"/>
      <c r="G62" s="645"/>
      <c r="H62" s="646"/>
      <c r="I62" s="429"/>
      <c r="J62" s="647" t="s">
        <v>27</v>
      </c>
      <c r="K62" s="715" t="s">
        <v>28</v>
      </c>
      <c r="L62" s="717" t="s">
        <v>29</v>
      </c>
      <c r="M62" s="430"/>
      <c r="N62" s="692"/>
      <c r="O62" s="431"/>
      <c r="P62" s="699"/>
      <c r="Q62" s="700"/>
      <c r="R62" s="701"/>
      <c r="S62" s="429"/>
      <c r="T62" s="703"/>
      <c r="U62" s="432"/>
      <c r="V62" s="703"/>
      <c r="W62" s="430"/>
      <c r="X62" s="703"/>
      <c r="Y62" s="430"/>
      <c r="Z62" s="692"/>
      <c r="AA62" s="433"/>
      <c r="AB62" s="692"/>
      <c r="AC62" s="436"/>
    </row>
    <row r="63" spans="1:29" ht="18.75" customHeight="1" thickBot="1">
      <c r="A63" s="426"/>
      <c r="B63" s="432"/>
      <c r="C63" s="723"/>
      <c r="D63" s="428"/>
      <c r="E63" s="727" t="s">
        <v>30</v>
      </c>
      <c r="F63" s="707" t="s">
        <v>31</v>
      </c>
      <c r="G63" s="689" t="s">
        <v>32</v>
      </c>
      <c r="H63" s="640" t="s">
        <v>33</v>
      </c>
      <c r="I63" s="429"/>
      <c r="J63" s="648"/>
      <c r="K63" s="716"/>
      <c r="L63" s="718"/>
      <c r="M63" s="432"/>
      <c r="N63" s="692"/>
      <c r="O63" s="431"/>
      <c r="P63" s="690" t="s">
        <v>34</v>
      </c>
      <c r="Q63" s="692" t="s">
        <v>35</v>
      </c>
      <c r="R63" s="692" t="s">
        <v>36</v>
      </c>
      <c r="S63" s="429"/>
      <c r="T63" s="704"/>
      <c r="U63" s="432"/>
      <c r="V63" s="704"/>
      <c r="W63" s="432"/>
      <c r="X63" s="704"/>
      <c r="Y63" s="432"/>
      <c r="Z63" s="706"/>
      <c r="AA63" s="433"/>
      <c r="AB63" s="706"/>
      <c r="AC63" s="434"/>
    </row>
    <row r="64" spans="1:29" ht="87.75" customHeight="1">
      <c r="A64" s="426"/>
      <c r="B64" s="437"/>
      <c r="C64" s="42" t="s">
        <v>37</v>
      </c>
      <c r="D64" s="438"/>
      <c r="E64" s="727"/>
      <c r="F64" s="707"/>
      <c r="G64" s="689"/>
      <c r="H64" s="640"/>
      <c r="I64" s="429"/>
      <c r="J64" s="649" t="s">
        <v>66</v>
      </c>
      <c r="K64" s="716"/>
      <c r="L64" s="718"/>
      <c r="M64" s="437"/>
      <c r="N64" s="692"/>
      <c r="O64" s="439"/>
      <c r="P64" s="690"/>
      <c r="Q64" s="692"/>
      <c r="R64" s="692"/>
      <c r="S64" s="429"/>
      <c r="T64" s="694" t="s">
        <v>39</v>
      </c>
      <c r="U64" s="440"/>
      <c r="V64" s="694" t="s">
        <v>39</v>
      </c>
      <c r="W64" s="437"/>
      <c r="X64" s="694" t="s">
        <v>39</v>
      </c>
      <c r="Y64" s="437"/>
      <c r="Z64" s="149" t="s">
        <v>40</v>
      </c>
      <c r="AA64" s="437"/>
      <c r="AB64" s="149" t="s">
        <v>40</v>
      </c>
      <c r="AC64" s="434"/>
    </row>
    <row r="65" spans="1:29" ht="25.5" thickBot="1">
      <c r="A65" s="441"/>
      <c r="B65" s="442"/>
      <c r="C65" s="438"/>
      <c r="D65" s="438"/>
      <c r="E65" s="728"/>
      <c r="F65" s="708"/>
      <c r="G65" s="275" t="s">
        <v>41</v>
      </c>
      <c r="H65" s="279" t="s">
        <v>41</v>
      </c>
      <c r="I65" s="429"/>
      <c r="J65" s="650"/>
      <c r="K65" s="150" t="s">
        <v>42</v>
      </c>
      <c r="L65" s="719"/>
      <c r="M65" s="440"/>
      <c r="N65" s="693"/>
      <c r="O65" s="439"/>
      <c r="P65" s="691"/>
      <c r="Q65" s="693"/>
      <c r="R65" s="693"/>
      <c r="S65" s="439"/>
      <c r="T65" s="695"/>
      <c r="U65" s="440"/>
      <c r="V65" s="695"/>
      <c r="W65" s="440"/>
      <c r="X65" s="695"/>
      <c r="Y65" s="440"/>
      <c r="Z65" s="151" t="s">
        <v>43</v>
      </c>
      <c r="AA65" s="443"/>
      <c r="AB65" s="151" t="s">
        <v>43</v>
      </c>
      <c r="AC65" s="444"/>
    </row>
    <row r="66" spans="1:29" ht="15.5">
      <c r="A66" s="445"/>
      <c r="B66" s="446"/>
      <c r="C66" s="447"/>
      <c r="D66" s="447"/>
      <c r="E66" s="487"/>
      <c r="F66" s="488"/>
      <c r="G66" s="488"/>
      <c r="H66" s="488"/>
      <c r="I66" s="449"/>
      <c r="J66" s="449"/>
      <c r="K66" s="449"/>
      <c r="L66" s="449"/>
      <c r="M66" s="448"/>
      <c r="N66" s="488"/>
      <c r="O66" s="488"/>
      <c r="P66" s="489" t="s">
        <v>44</v>
      </c>
      <c r="Q66" s="489" t="s">
        <v>44</v>
      </c>
      <c r="R66" s="448"/>
      <c r="S66" s="449"/>
      <c r="T66" s="448"/>
      <c r="U66" s="448"/>
      <c r="V66" s="448"/>
      <c r="W66" s="448"/>
      <c r="X66" s="449"/>
      <c r="Y66" s="448"/>
      <c r="Z66" s="449"/>
      <c r="AA66" s="449"/>
      <c r="AB66" s="449"/>
      <c r="AC66" s="450"/>
    </row>
    <row r="67" spans="1:29" ht="17.5">
      <c r="A67" s="451"/>
      <c r="B67" s="452"/>
      <c r="C67" s="189" t="s">
        <v>67</v>
      </c>
      <c r="D67" s="428"/>
      <c r="E67" s="174" t="s">
        <v>44</v>
      </c>
      <c r="F67" s="174"/>
      <c r="G67" s="181"/>
      <c r="H67" s="277"/>
      <c r="I67" s="175"/>
      <c r="J67" s="187"/>
      <c r="K67" s="176"/>
      <c r="L67" s="177" t="s">
        <v>44</v>
      </c>
      <c r="M67" s="178"/>
      <c r="N67" s="182">
        <v>0</v>
      </c>
      <c r="O67" s="175"/>
      <c r="P67" s="182">
        <v>0</v>
      </c>
      <c r="Q67" s="183"/>
      <c r="R67" s="179" t="str">
        <f>IF(P67&lt;=0.05*N67,"0K","NON AMMISSIBILE")</f>
        <v>0K</v>
      </c>
      <c r="S67" s="180"/>
      <c r="T67" s="184">
        <f t="shared" ref="T67:T86" si="3">P67+N67</f>
        <v>0</v>
      </c>
      <c r="U67" s="178"/>
      <c r="V67" s="182">
        <v>0</v>
      </c>
      <c r="W67" s="178"/>
      <c r="X67" s="184">
        <f>T67+V67</f>
        <v>0</v>
      </c>
      <c r="Y67" s="178"/>
      <c r="Z67" s="185"/>
      <c r="AA67" s="186"/>
      <c r="AB67" s="185"/>
      <c r="AC67" s="453"/>
    </row>
    <row r="68" spans="1:29" ht="17.5">
      <c r="A68" s="451"/>
      <c r="B68" s="452"/>
      <c r="C68" s="189" t="s">
        <v>69</v>
      </c>
      <c r="D68" s="428"/>
      <c r="E68" s="174"/>
      <c r="F68" s="174"/>
      <c r="G68" s="181"/>
      <c r="H68" s="277"/>
      <c r="I68" s="175"/>
      <c r="J68" s="187" t="s">
        <v>44</v>
      </c>
      <c r="K68" s="176" t="s">
        <v>44</v>
      </c>
      <c r="L68" s="177" t="s">
        <v>44</v>
      </c>
      <c r="M68" s="178"/>
      <c r="N68" s="182">
        <v>0</v>
      </c>
      <c r="O68" s="175"/>
      <c r="P68" s="182">
        <v>0</v>
      </c>
      <c r="Q68" s="183"/>
      <c r="R68" s="179" t="str">
        <f t="shared" ref="R68:R86" si="4">IF(P68&lt;=0.05*N68,"0K","NON AMMISSIBILE")</f>
        <v>0K</v>
      </c>
      <c r="S68" s="180"/>
      <c r="T68" s="184">
        <f t="shared" si="3"/>
        <v>0</v>
      </c>
      <c r="U68" s="178"/>
      <c r="V68" s="182">
        <v>0</v>
      </c>
      <c r="W68" s="178"/>
      <c r="X68" s="184">
        <f t="shared" ref="X68:X86" si="5">T68+V68</f>
        <v>0</v>
      </c>
      <c r="Y68" s="178"/>
      <c r="Z68" s="185"/>
      <c r="AA68" s="186"/>
      <c r="AB68" s="185"/>
      <c r="AC68" s="453"/>
    </row>
    <row r="69" spans="1:29" ht="17.5">
      <c r="A69" s="451"/>
      <c r="B69" s="452"/>
      <c r="C69" s="189" t="s">
        <v>70</v>
      </c>
      <c r="D69" s="428"/>
      <c r="E69" s="174"/>
      <c r="F69" s="174"/>
      <c r="G69" s="181"/>
      <c r="H69" s="277"/>
      <c r="I69" s="175"/>
      <c r="J69" s="187" t="s">
        <v>44</v>
      </c>
      <c r="K69" s="176" t="s">
        <v>44</v>
      </c>
      <c r="L69" s="177" t="s">
        <v>44</v>
      </c>
      <c r="M69" s="178"/>
      <c r="N69" s="182">
        <v>0</v>
      </c>
      <c r="O69" s="175"/>
      <c r="P69" s="182">
        <v>0</v>
      </c>
      <c r="Q69" s="183"/>
      <c r="R69" s="179" t="str">
        <f t="shared" si="4"/>
        <v>0K</v>
      </c>
      <c r="S69" s="180"/>
      <c r="T69" s="184">
        <f t="shared" si="3"/>
        <v>0</v>
      </c>
      <c r="U69" s="178"/>
      <c r="V69" s="182">
        <v>0</v>
      </c>
      <c r="W69" s="178"/>
      <c r="X69" s="184">
        <f t="shared" si="5"/>
        <v>0</v>
      </c>
      <c r="Y69" s="178"/>
      <c r="Z69" s="185"/>
      <c r="AA69" s="186"/>
      <c r="AB69" s="185"/>
      <c r="AC69" s="453"/>
    </row>
    <row r="70" spans="1:29" ht="17.5">
      <c r="A70" s="451"/>
      <c r="B70" s="452"/>
      <c r="C70" s="189" t="s">
        <v>71</v>
      </c>
      <c r="D70" s="428"/>
      <c r="E70" s="174"/>
      <c r="F70" s="174"/>
      <c r="G70" s="181"/>
      <c r="H70" s="277"/>
      <c r="I70" s="175"/>
      <c r="J70" s="187" t="s">
        <v>44</v>
      </c>
      <c r="K70" s="176" t="s">
        <v>44</v>
      </c>
      <c r="L70" s="177" t="s">
        <v>44</v>
      </c>
      <c r="M70" s="178"/>
      <c r="N70" s="182">
        <v>0</v>
      </c>
      <c r="O70" s="175"/>
      <c r="P70" s="182">
        <v>0</v>
      </c>
      <c r="Q70" s="183"/>
      <c r="R70" s="179" t="str">
        <f t="shared" si="4"/>
        <v>0K</v>
      </c>
      <c r="S70" s="180"/>
      <c r="T70" s="184">
        <f t="shared" si="3"/>
        <v>0</v>
      </c>
      <c r="U70" s="178"/>
      <c r="V70" s="182">
        <v>0</v>
      </c>
      <c r="W70" s="178"/>
      <c r="X70" s="184">
        <f t="shared" si="5"/>
        <v>0</v>
      </c>
      <c r="Y70" s="178"/>
      <c r="Z70" s="185"/>
      <c r="AA70" s="186"/>
      <c r="AB70" s="185"/>
      <c r="AC70" s="453"/>
    </row>
    <row r="71" spans="1:29" ht="17.5">
      <c r="A71" s="451"/>
      <c r="B71" s="452"/>
      <c r="C71" s="189" t="s">
        <v>72</v>
      </c>
      <c r="D71" s="428"/>
      <c r="E71" s="174"/>
      <c r="F71" s="174"/>
      <c r="G71" s="181"/>
      <c r="H71" s="277"/>
      <c r="I71" s="175"/>
      <c r="J71" s="187" t="s">
        <v>44</v>
      </c>
      <c r="K71" s="176" t="s">
        <v>44</v>
      </c>
      <c r="L71" s="177" t="s">
        <v>44</v>
      </c>
      <c r="M71" s="178"/>
      <c r="N71" s="182">
        <v>0</v>
      </c>
      <c r="O71" s="175"/>
      <c r="P71" s="182">
        <v>0</v>
      </c>
      <c r="Q71" s="183"/>
      <c r="R71" s="179" t="str">
        <f t="shared" si="4"/>
        <v>0K</v>
      </c>
      <c r="S71" s="180"/>
      <c r="T71" s="184">
        <f t="shared" si="3"/>
        <v>0</v>
      </c>
      <c r="U71" s="178"/>
      <c r="V71" s="182">
        <v>0</v>
      </c>
      <c r="W71" s="178"/>
      <c r="X71" s="184">
        <f t="shared" si="5"/>
        <v>0</v>
      </c>
      <c r="Y71" s="178"/>
      <c r="Z71" s="185"/>
      <c r="AA71" s="186"/>
      <c r="AB71" s="185"/>
      <c r="AC71" s="453"/>
    </row>
    <row r="72" spans="1:29" ht="17.5">
      <c r="A72" s="451"/>
      <c r="B72" s="452"/>
      <c r="C72" s="189" t="s">
        <v>73</v>
      </c>
      <c r="D72" s="428"/>
      <c r="E72" s="174"/>
      <c r="F72" s="174"/>
      <c r="G72" s="181"/>
      <c r="H72" s="277"/>
      <c r="I72" s="175"/>
      <c r="J72" s="187"/>
      <c r="K72" s="176" t="s">
        <v>44</v>
      </c>
      <c r="L72" s="177" t="s">
        <v>44</v>
      </c>
      <c r="M72" s="178"/>
      <c r="N72" s="182">
        <v>0</v>
      </c>
      <c r="O72" s="175"/>
      <c r="P72" s="182">
        <v>0</v>
      </c>
      <c r="Q72" s="183"/>
      <c r="R72" s="179" t="str">
        <f t="shared" si="4"/>
        <v>0K</v>
      </c>
      <c r="S72" s="180"/>
      <c r="T72" s="184">
        <f t="shared" si="3"/>
        <v>0</v>
      </c>
      <c r="U72" s="178"/>
      <c r="V72" s="182">
        <v>0</v>
      </c>
      <c r="W72" s="178"/>
      <c r="X72" s="184">
        <f t="shared" si="5"/>
        <v>0</v>
      </c>
      <c r="Y72" s="178"/>
      <c r="Z72" s="185"/>
      <c r="AA72" s="186"/>
      <c r="AB72" s="185"/>
      <c r="AC72" s="453"/>
    </row>
    <row r="73" spans="1:29" ht="17.5">
      <c r="A73" s="451"/>
      <c r="B73" s="452"/>
      <c r="C73" s="189" t="s">
        <v>74</v>
      </c>
      <c r="D73" s="428"/>
      <c r="E73" s="174"/>
      <c r="F73" s="174"/>
      <c r="G73" s="181"/>
      <c r="H73" s="277"/>
      <c r="I73" s="175"/>
      <c r="J73" s="187" t="s">
        <v>44</v>
      </c>
      <c r="K73" s="176"/>
      <c r="L73" s="177" t="s">
        <v>44</v>
      </c>
      <c r="M73" s="178"/>
      <c r="N73" s="182">
        <v>0</v>
      </c>
      <c r="O73" s="175"/>
      <c r="P73" s="182">
        <v>0</v>
      </c>
      <c r="Q73" s="183"/>
      <c r="R73" s="179" t="str">
        <f t="shared" si="4"/>
        <v>0K</v>
      </c>
      <c r="S73" s="180"/>
      <c r="T73" s="184">
        <f t="shared" si="3"/>
        <v>0</v>
      </c>
      <c r="U73" s="178"/>
      <c r="V73" s="182">
        <v>0</v>
      </c>
      <c r="W73" s="178"/>
      <c r="X73" s="184">
        <f t="shared" si="5"/>
        <v>0</v>
      </c>
      <c r="Y73" s="178"/>
      <c r="Z73" s="185"/>
      <c r="AA73" s="186"/>
      <c r="AB73" s="185"/>
      <c r="AC73" s="453"/>
    </row>
    <row r="74" spans="1:29" ht="17.5">
      <c r="A74" s="451"/>
      <c r="B74" s="452"/>
      <c r="C74" s="189" t="s">
        <v>75</v>
      </c>
      <c r="D74" s="428"/>
      <c r="E74" s="174"/>
      <c r="F74" s="174"/>
      <c r="G74" s="181"/>
      <c r="H74" s="277"/>
      <c r="I74" s="175"/>
      <c r="J74" s="188"/>
      <c r="K74" s="176" t="s">
        <v>44</v>
      </c>
      <c r="L74" s="177" t="s">
        <v>44</v>
      </c>
      <c r="M74" s="178"/>
      <c r="N74" s="182">
        <v>0</v>
      </c>
      <c r="O74" s="175"/>
      <c r="P74" s="182">
        <v>0</v>
      </c>
      <c r="Q74" s="183"/>
      <c r="R74" s="179" t="str">
        <f t="shared" si="4"/>
        <v>0K</v>
      </c>
      <c r="S74" s="180"/>
      <c r="T74" s="184">
        <f t="shared" si="3"/>
        <v>0</v>
      </c>
      <c r="U74" s="178"/>
      <c r="V74" s="182">
        <v>0</v>
      </c>
      <c r="W74" s="178"/>
      <c r="X74" s="184">
        <f t="shared" si="5"/>
        <v>0</v>
      </c>
      <c r="Y74" s="178"/>
      <c r="Z74" s="185"/>
      <c r="AA74" s="186"/>
      <c r="AB74" s="185"/>
      <c r="AC74" s="453"/>
    </row>
    <row r="75" spans="1:29" ht="17.5">
      <c r="A75" s="451"/>
      <c r="B75" s="452"/>
      <c r="C75" s="189" t="s">
        <v>76</v>
      </c>
      <c r="D75" s="428"/>
      <c r="E75" s="174"/>
      <c r="F75" s="174"/>
      <c r="G75" s="181"/>
      <c r="H75" s="277"/>
      <c r="I75" s="175"/>
      <c r="J75" s="187" t="s">
        <v>44</v>
      </c>
      <c r="K75" s="176" t="s">
        <v>44</v>
      </c>
      <c r="L75" s="177" t="s">
        <v>44</v>
      </c>
      <c r="M75" s="178"/>
      <c r="N75" s="182">
        <v>0</v>
      </c>
      <c r="O75" s="175"/>
      <c r="P75" s="182">
        <v>0</v>
      </c>
      <c r="Q75" s="183"/>
      <c r="R75" s="179" t="str">
        <f t="shared" si="4"/>
        <v>0K</v>
      </c>
      <c r="S75" s="180"/>
      <c r="T75" s="184">
        <f t="shared" si="3"/>
        <v>0</v>
      </c>
      <c r="U75" s="178"/>
      <c r="V75" s="182">
        <v>0</v>
      </c>
      <c r="W75" s="178"/>
      <c r="X75" s="184">
        <f t="shared" si="5"/>
        <v>0</v>
      </c>
      <c r="Y75" s="178"/>
      <c r="Z75" s="185"/>
      <c r="AA75" s="186"/>
      <c r="AB75" s="185"/>
      <c r="AC75" s="453"/>
    </row>
    <row r="76" spans="1:29" ht="17.5">
      <c r="A76" s="451"/>
      <c r="B76" s="452"/>
      <c r="C76" s="189" t="s">
        <v>77</v>
      </c>
      <c r="D76" s="428"/>
      <c r="E76" s="174"/>
      <c r="F76" s="174"/>
      <c r="G76" s="181"/>
      <c r="H76" s="277"/>
      <c r="I76" s="175"/>
      <c r="J76" s="187" t="s">
        <v>44</v>
      </c>
      <c r="K76" s="176" t="s">
        <v>44</v>
      </c>
      <c r="L76" s="177" t="s">
        <v>44</v>
      </c>
      <c r="M76" s="178"/>
      <c r="N76" s="182">
        <v>0</v>
      </c>
      <c r="O76" s="175"/>
      <c r="P76" s="182">
        <v>0</v>
      </c>
      <c r="Q76" s="183"/>
      <c r="R76" s="179" t="str">
        <f t="shared" si="4"/>
        <v>0K</v>
      </c>
      <c r="S76" s="180"/>
      <c r="T76" s="184">
        <f t="shared" si="3"/>
        <v>0</v>
      </c>
      <c r="U76" s="178"/>
      <c r="V76" s="182">
        <v>0</v>
      </c>
      <c r="W76" s="178"/>
      <c r="X76" s="184">
        <f t="shared" si="5"/>
        <v>0</v>
      </c>
      <c r="Y76" s="178"/>
      <c r="Z76" s="185"/>
      <c r="AA76" s="186"/>
      <c r="AB76" s="185"/>
      <c r="AC76" s="453"/>
    </row>
    <row r="77" spans="1:29" ht="17.5">
      <c r="A77" s="451"/>
      <c r="B77" s="452"/>
      <c r="C77" s="189" t="s">
        <v>78</v>
      </c>
      <c r="D77" s="428"/>
      <c r="E77" s="174"/>
      <c r="F77" s="174"/>
      <c r="G77" s="181"/>
      <c r="H77" s="277"/>
      <c r="I77" s="175"/>
      <c r="J77" s="187" t="s">
        <v>44</v>
      </c>
      <c r="K77" s="176" t="s">
        <v>44</v>
      </c>
      <c r="L77" s="177" t="s">
        <v>44</v>
      </c>
      <c r="M77" s="178"/>
      <c r="N77" s="182">
        <v>0</v>
      </c>
      <c r="O77" s="175"/>
      <c r="P77" s="182">
        <v>0</v>
      </c>
      <c r="Q77" s="183"/>
      <c r="R77" s="179" t="str">
        <f t="shared" si="4"/>
        <v>0K</v>
      </c>
      <c r="S77" s="180"/>
      <c r="T77" s="184">
        <f t="shared" si="3"/>
        <v>0</v>
      </c>
      <c r="U77" s="178"/>
      <c r="V77" s="182">
        <v>0</v>
      </c>
      <c r="W77" s="178"/>
      <c r="X77" s="184">
        <f t="shared" si="5"/>
        <v>0</v>
      </c>
      <c r="Y77" s="178"/>
      <c r="Z77" s="185"/>
      <c r="AA77" s="186"/>
      <c r="AB77" s="185"/>
      <c r="AC77" s="453"/>
    </row>
    <row r="78" spans="1:29" ht="17.5">
      <c r="A78" s="451"/>
      <c r="B78" s="452"/>
      <c r="C78" s="189" t="s">
        <v>79</v>
      </c>
      <c r="D78" s="428"/>
      <c r="E78" s="174"/>
      <c r="F78" s="174"/>
      <c r="G78" s="181"/>
      <c r="H78" s="277"/>
      <c r="I78" s="175"/>
      <c r="J78" s="187" t="s">
        <v>44</v>
      </c>
      <c r="K78" s="176" t="s">
        <v>44</v>
      </c>
      <c r="L78" s="177" t="s">
        <v>44</v>
      </c>
      <c r="M78" s="178"/>
      <c r="N78" s="182">
        <v>0</v>
      </c>
      <c r="O78" s="175"/>
      <c r="P78" s="182">
        <v>0</v>
      </c>
      <c r="Q78" s="183"/>
      <c r="R78" s="179" t="str">
        <f t="shared" si="4"/>
        <v>0K</v>
      </c>
      <c r="S78" s="180"/>
      <c r="T78" s="184">
        <f t="shared" si="3"/>
        <v>0</v>
      </c>
      <c r="U78" s="178"/>
      <c r="V78" s="182">
        <v>0</v>
      </c>
      <c r="W78" s="178"/>
      <c r="X78" s="184">
        <f t="shared" si="5"/>
        <v>0</v>
      </c>
      <c r="Y78" s="178"/>
      <c r="Z78" s="185"/>
      <c r="AA78" s="186"/>
      <c r="AB78" s="185"/>
      <c r="AC78" s="453"/>
    </row>
    <row r="79" spans="1:29" ht="17.5">
      <c r="A79" s="451"/>
      <c r="B79" s="452"/>
      <c r="C79" s="189" t="s">
        <v>80</v>
      </c>
      <c r="D79" s="428"/>
      <c r="E79" s="174"/>
      <c r="F79" s="174"/>
      <c r="G79" s="181"/>
      <c r="H79" s="277"/>
      <c r="I79" s="175"/>
      <c r="J79" s="187" t="s">
        <v>44</v>
      </c>
      <c r="K79" s="176" t="s">
        <v>44</v>
      </c>
      <c r="L79" s="177" t="s">
        <v>44</v>
      </c>
      <c r="M79" s="178"/>
      <c r="N79" s="182">
        <v>0</v>
      </c>
      <c r="O79" s="175"/>
      <c r="P79" s="182">
        <v>0</v>
      </c>
      <c r="Q79" s="183"/>
      <c r="R79" s="179" t="str">
        <f t="shared" si="4"/>
        <v>0K</v>
      </c>
      <c r="S79" s="180"/>
      <c r="T79" s="184">
        <f t="shared" si="3"/>
        <v>0</v>
      </c>
      <c r="U79" s="178"/>
      <c r="V79" s="182">
        <v>0</v>
      </c>
      <c r="W79" s="178"/>
      <c r="X79" s="184">
        <f t="shared" si="5"/>
        <v>0</v>
      </c>
      <c r="Y79" s="178"/>
      <c r="Z79" s="185"/>
      <c r="AA79" s="186"/>
      <c r="AB79" s="185"/>
      <c r="AC79" s="453"/>
    </row>
    <row r="80" spans="1:29" ht="17.5">
      <c r="A80" s="451"/>
      <c r="B80" s="452"/>
      <c r="C80" s="189" t="s">
        <v>81</v>
      </c>
      <c r="D80" s="428"/>
      <c r="E80" s="174"/>
      <c r="F80" s="174"/>
      <c r="G80" s="181"/>
      <c r="H80" s="277"/>
      <c r="I80" s="175"/>
      <c r="J80" s="187" t="s">
        <v>44</v>
      </c>
      <c r="K80" s="176" t="s">
        <v>44</v>
      </c>
      <c r="L80" s="177" t="s">
        <v>44</v>
      </c>
      <c r="M80" s="178"/>
      <c r="N80" s="182">
        <v>0</v>
      </c>
      <c r="O80" s="175"/>
      <c r="P80" s="182">
        <v>0</v>
      </c>
      <c r="Q80" s="183"/>
      <c r="R80" s="179" t="str">
        <f t="shared" si="4"/>
        <v>0K</v>
      </c>
      <c r="S80" s="180"/>
      <c r="T80" s="184">
        <f t="shared" si="3"/>
        <v>0</v>
      </c>
      <c r="U80" s="178"/>
      <c r="V80" s="182">
        <v>0</v>
      </c>
      <c r="W80" s="178"/>
      <c r="X80" s="184">
        <f t="shared" si="5"/>
        <v>0</v>
      </c>
      <c r="Y80" s="178"/>
      <c r="Z80" s="185"/>
      <c r="AA80" s="186"/>
      <c r="AB80" s="185"/>
      <c r="AC80" s="453"/>
    </row>
    <row r="81" spans="1:29" ht="17.5">
      <c r="A81" s="451"/>
      <c r="B81" s="452"/>
      <c r="C81" s="189" t="s">
        <v>82</v>
      </c>
      <c r="D81" s="428"/>
      <c r="E81" s="174"/>
      <c r="F81" s="174"/>
      <c r="G81" s="181"/>
      <c r="H81" s="277"/>
      <c r="I81" s="175"/>
      <c r="J81" s="187" t="s">
        <v>44</v>
      </c>
      <c r="K81" s="176" t="s">
        <v>44</v>
      </c>
      <c r="L81" s="177" t="s">
        <v>44</v>
      </c>
      <c r="M81" s="178"/>
      <c r="N81" s="182">
        <v>0</v>
      </c>
      <c r="O81" s="175"/>
      <c r="P81" s="182">
        <v>0</v>
      </c>
      <c r="Q81" s="183"/>
      <c r="R81" s="179" t="str">
        <f t="shared" si="4"/>
        <v>0K</v>
      </c>
      <c r="S81" s="180"/>
      <c r="T81" s="184">
        <f t="shared" si="3"/>
        <v>0</v>
      </c>
      <c r="U81" s="178"/>
      <c r="V81" s="182">
        <v>0</v>
      </c>
      <c r="W81" s="178"/>
      <c r="X81" s="184">
        <f t="shared" si="5"/>
        <v>0</v>
      </c>
      <c r="Y81" s="178"/>
      <c r="Z81" s="185"/>
      <c r="AA81" s="186"/>
      <c r="AB81" s="185"/>
      <c r="AC81" s="453"/>
    </row>
    <row r="82" spans="1:29" ht="17.5">
      <c r="A82" s="451"/>
      <c r="B82" s="452"/>
      <c r="C82" s="189" t="s">
        <v>83</v>
      </c>
      <c r="D82" s="428"/>
      <c r="E82" s="174"/>
      <c r="F82" s="174"/>
      <c r="G82" s="181"/>
      <c r="H82" s="277"/>
      <c r="I82" s="175"/>
      <c r="J82" s="187" t="s">
        <v>44</v>
      </c>
      <c r="K82" s="176" t="s">
        <v>44</v>
      </c>
      <c r="L82" s="177" t="s">
        <v>44</v>
      </c>
      <c r="M82" s="178"/>
      <c r="N82" s="182">
        <v>0</v>
      </c>
      <c r="O82" s="175"/>
      <c r="P82" s="182">
        <v>0</v>
      </c>
      <c r="Q82" s="183"/>
      <c r="R82" s="179" t="str">
        <f t="shared" si="4"/>
        <v>0K</v>
      </c>
      <c r="S82" s="180"/>
      <c r="T82" s="184">
        <f t="shared" si="3"/>
        <v>0</v>
      </c>
      <c r="U82" s="178"/>
      <c r="V82" s="182">
        <v>0</v>
      </c>
      <c r="W82" s="178"/>
      <c r="X82" s="184">
        <f t="shared" si="5"/>
        <v>0</v>
      </c>
      <c r="Y82" s="178"/>
      <c r="Z82" s="185"/>
      <c r="AA82" s="186"/>
      <c r="AB82" s="185"/>
      <c r="AC82" s="453"/>
    </row>
    <row r="83" spans="1:29" ht="17.5">
      <c r="A83" s="451"/>
      <c r="B83" s="452"/>
      <c r="C83" s="189" t="s">
        <v>84</v>
      </c>
      <c r="D83" s="428"/>
      <c r="E83" s="174"/>
      <c r="F83" s="174"/>
      <c r="G83" s="181"/>
      <c r="H83" s="277"/>
      <c r="I83" s="175"/>
      <c r="J83" s="187" t="s">
        <v>44</v>
      </c>
      <c r="K83" s="176" t="s">
        <v>44</v>
      </c>
      <c r="L83" s="177" t="s">
        <v>44</v>
      </c>
      <c r="M83" s="178"/>
      <c r="N83" s="182">
        <v>0</v>
      </c>
      <c r="O83" s="175"/>
      <c r="P83" s="182">
        <v>0</v>
      </c>
      <c r="Q83" s="183"/>
      <c r="R83" s="179" t="str">
        <f t="shared" si="4"/>
        <v>0K</v>
      </c>
      <c r="S83" s="180"/>
      <c r="T83" s="184">
        <f t="shared" si="3"/>
        <v>0</v>
      </c>
      <c r="U83" s="178"/>
      <c r="V83" s="182">
        <v>0</v>
      </c>
      <c r="W83" s="178"/>
      <c r="X83" s="184">
        <f t="shared" si="5"/>
        <v>0</v>
      </c>
      <c r="Y83" s="178"/>
      <c r="Z83" s="185"/>
      <c r="AA83" s="186"/>
      <c r="AB83" s="185"/>
      <c r="AC83" s="453"/>
    </row>
    <row r="84" spans="1:29" ht="17.5">
      <c r="A84" s="451"/>
      <c r="B84" s="452"/>
      <c r="C84" s="189" t="s">
        <v>85</v>
      </c>
      <c r="D84" s="428"/>
      <c r="E84" s="174"/>
      <c r="F84" s="174"/>
      <c r="G84" s="181"/>
      <c r="H84" s="277"/>
      <c r="I84" s="175"/>
      <c r="J84" s="187" t="s">
        <v>44</v>
      </c>
      <c r="K84" s="176" t="s">
        <v>44</v>
      </c>
      <c r="L84" s="177" t="s">
        <v>44</v>
      </c>
      <c r="M84" s="178"/>
      <c r="N84" s="182">
        <v>0</v>
      </c>
      <c r="O84" s="175"/>
      <c r="P84" s="182">
        <v>0</v>
      </c>
      <c r="Q84" s="183"/>
      <c r="R84" s="179" t="str">
        <f t="shared" si="4"/>
        <v>0K</v>
      </c>
      <c r="S84" s="180"/>
      <c r="T84" s="184">
        <f t="shared" si="3"/>
        <v>0</v>
      </c>
      <c r="U84" s="178"/>
      <c r="V84" s="182">
        <v>0</v>
      </c>
      <c r="W84" s="178"/>
      <c r="X84" s="184">
        <f t="shared" si="5"/>
        <v>0</v>
      </c>
      <c r="Y84" s="178"/>
      <c r="Z84" s="185"/>
      <c r="AA84" s="186"/>
      <c r="AB84" s="185"/>
      <c r="AC84" s="453"/>
    </row>
    <row r="85" spans="1:29" ht="17.5">
      <c r="A85" s="451"/>
      <c r="B85" s="452"/>
      <c r="C85" s="189" t="s">
        <v>86</v>
      </c>
      <c r="D85" s="428"/>
      <c r="E85" s="174"/>
      <c r="F85" s="174"/>
      <c r="G85" s="181"/>
      <c r="H85" s="277"/>
      <c r="I85" s="175"/>
      <c r="J85" s="187" t="s">
        <v>44</v>
      </c>
      <c r="K85" s="176" t="s">
        <v>44</v>
      </c>
      <c r="L85" s="177" t="s">
        <v>44</v>
      </c>
      <c r="M85" s="178"/>
      <c r="N85" s="182">
        <v>0</v>
      </c>
      <c r="O85" s="175"/>
      <c r="P85" s="182">
        <v>0</v>
      </c>
      <c r="Q85" s="183"/>
      <c r="R85" s="179" t="str">
        <f t="shared" si="4"/>
        <v>0K</v>
      </c>
      <c r="S85" s="180"/>
      <c r="T85" s="184">
        <f t="shared" si="3"/>
        <v>0</v>
      </c>
      <c r="U85" s="178"/>
      <c r="V85" s="182">
        <v>0</v>
      </c>
      <c r="W85" s="178"/>
      <c r="X85" s="184">
        <f t="shared" si="5"/>
        <v>0</v>
      </c>
      <c r="Y85" s="178"/>
      <c r="Z85" s="185"/>
      <c r="AA85" s="186"/>
      <c r="AB85" s="185"/>
      <c r="AC85" s="453"/>
    </row>
    <row r="86" spans="1:29" ht="17.5">
      <c r="A86" s="451"/>
      <c r="B86" s="452"/>
      <c r="C86" s="189" t="s">
        <v>87</v>
      </c>
      <c r="D86" s="428"/>
      <c r="E86" s="174"/>
      <c r="F86" s="174"/>
      <c r="G86" s="181"/>
      <c r="H86" s="277"/>
      <c r="I86" s="175"/>
      <c r="J86" s="187" t="s">
        <v>44</v>
      </c>
      <c r="K86" s="176" t="s">
        <v>44</v>
      </c>
      <c r="L86" s="177" t="s">
        <v>44</v>
      </c>
      <c r="M86" s="178"/>
      <c r="N86" s="182">
        <v>0</v>
      </c>
      <c r="O86" s="175"/>
      <c r="P86" s="182">
        <v>0</v>
      </c>
      <c r="Q86" s="183"/>
      <c r="R86" s="179" t="str">
        <f t="shared" si="4"/>
        <v>0K</v>
      </c>
      <c r="S86" s="180"/>
      <c r="T86" s="184">
        <f t="shared" si="3"/>
        <v>0</v>
      </c>
      <c r="U86" s="178"/>
      <c r="V86" s="182">
        <v>0</v>
      </c>
      <c r="W86" s="178"/>
      <c r="X86" s="184">
        <f t="shared" si="5"/>
        <v>0</v>
      </c>
      <c r="Y86" s="178"/>
      <c r="Z86" s="185"/>
      <c r="AA86" s="186"/>
      <c r="AB86" s="185"/>
      <c r="AC86" s="453"/>
    </row>
    <row r="87" spans="1:29" ht="18" thickBot="1">
      <c r="A87" s="451"/>
      <c r="B87" s="452"/>
      <c r="C87" s="428"/>
      <c r="D87" s="428"/>
      <c r="E87" s="454"/>
      <c r="F87" s="455"/>
      <c r="G87" s="490"/>
      <c r="H87" s="456"/>
      <c r="I87" s="457"/>
      <c r="J87" s="458"/>
      <c r="K87" s="458"/>
      <c r="L87" s="458"/>
      <c r="M87" s="459"/>
      <c r="N87" s="460"/>
      <c r="O87" s="457"/>
      <c r="P87" s="460"/>
      <c r="Q87" s="460"/>
      <c r="R87" s="459"/>
      <c r="S87" s="461"/>
      <c r="T87" s="462"/>
      <c r="U87" s="459"/>
      <c r="V87" s="462"/>
      <c r="W87" s="459"/>
      <c r="X87" s="463"/>
      <c r="Y87" s="459"/>
      <c r="Z87" s="464"/>
      <c r="AA87" s="464"/>
      <c r="AB87" s="464"/>
      <c r="AC87" s="453"/>
    </row>
    <row r="88" spans="1:29" ht="18" thickBot="1">
      <c r="A88" s="451"/>
      <c r="B88" s="452"/>
      <c r="C88" s="428"/>
      <c r="D88" s="428"/>
      <c r="E88" s="724" t="s">
        <v>65</v>
      </c>
      <c r="F88" s="725"/>
      <c r="G88" s="725"/>
      <c r="H88" s="725"/>
      <c r="I88" s="725"/>
      <c r="J88" s="725"/>
      <c r="K88" s="726"/>
      <c r="L88" s="153">
        <f>SUM(L67:L86)</f>
        <v>0</v>
      </c>
      <c r="M88" s="459"/>
      <c r="N88" s="152">
        <f>SUM(N67:N86)</f>
        <v>0</v>
      </c>
      <c r="O88" s="457"/>
      <c r="P88" s="152">
        <f>SUM(P67:P86)</f>
        <v>0</v>
      </c>
      <c r="Q88" s="152">
        <f>SUM(Q67:Q86)</f>
        <v>0</v>
      </c>
      <c r="R88" s="459"/>
      <c r="S88" s="461"/>
      <c r="T88" s="152">
        <f>SUM(T67:T86)</f>
        <v>0</v>
      </c>
      <c r="U88" s="459"/>
      <c r="V88" s="152">
        <f>SUM(V67:V86)</f>
        <v>0</v>
      </c>
      <c r="W88" s="459"/>
      <c r="X88" s="152">
        <f>SUM(X67:X86)</f>
        <v>0</v>
      </c>
      <c r="Y88" s="459"/>
      <c r="Z88" s="464"/>
      <c r="AA88" s="464"/>
      <c r="AB88" s="464"/>
      <c r="AC88" s="453"/>
    </row>
    <row r="89" spans="1:29" ht="15.5">
      <c r="A89" s="465"/>
      <c r="B89" s="466"/>
      <c r="C89" s="467"/>
      <c r="D89" s="467"/>
      <c r="E89" s="468"/>
      <c r="F89" s="469"/>
      <c r="G89" s="469" t="s">
        <v>44</v>
      </c>
      <c r="H89" s="469"/>
      <c r="I89" s="469"/>
      <c r="J89" s="469"/>
      <c r="K89" s="469"/>
      <c r="L89" s="469"/>
      <c r="M89" s="470"/>
      <c r="N89" s="469" t="s">
        <v>44</v>
      </c>
      <c r="O89" s="469"/>
      <c r="P89" s="720" t="s">
        <v>44</v>
      </c>
      <c r="Q89" s="720"/>
      <c r="R89" s="470"/>
      <c r="S89" s="471"/>
      <c r="T89" s="470"/>
      <c r="U89" s="470"/>
      <c r="V89" s="470"/>
      <c r="W89" s="470"/>
      <c r="X89" s="471"/>
      <c r="Y89" s="470"/>
      <c r="Z89" s="471"/>
      <c r="AA89" s="471"/>
      <c r="AB89" s="471"/>
      <c r="AC89" s="472"/>
    </row>
    <row r="90" spans="1:29" ht="16" thickBot="1">
      <c r="A90" s="401"/>
      <c r="C90" s="491"/>
      <c r="D90" s="491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474"/>
      <c r="T90" s="475"/>
      <c r="U90" s="475"/>
      <c r="V90" s="475"/>
      <c r="W90" s="475"/>
      <c r="X90" s="475"/>
      <c r="Y90" s="475"/>
      <c r="Z90" s="474"/>
      <c r="AA90" s="474"/>
      <c r="AB90" s="474"/>
      <c r="AC90" s="356"/>
    </row>
    <row r="91" spans="1:29" ht="15.5">
      <c r="A91" s="401"/>
      <c r="C91" s="491"/>
      <c r="D91" s="491"/>
      <c r="E91" s="729" t="s">
        <v>16</v>
      </c>
      <c r="F91" s="730"/>
      <c r="G91" s="730"/>
      <c r="H91" s="730"/>
      <c r="I91" s="730"/>
      <c r="J91" s="730"/>
      <c r="K91" s="730"/>
      <c r="L91" s="730"/>
      <c r="M91" s="730"/>
      <c r="N91" s="730"/>
      <c r="O91" s="730"/>
      <c r="P91" s="730"/>
      <c r="Q91" s="730"/>
      <c r="R91" s="730"/>
      <c r="S91" s="730"/>
      <c r="T91" s="730"/>
      <c r="U91" s="730"/>
      <c r="V91" s="730"/>
      <c r="W91" s="730"/>
      <c r="X91" s="731"/>
      <c r="Y91" s="475"/>
      <c r="Z91" s="474"/>
      <c r="AA91" s="474"/>
      <c r="AB91" s="474"/>
      <c r="AC91" s="356"/>
    </row>
    <row r="92" spans="1:29" ht="15.5">
      <c r="A92" s="401"/>
      <c r="C92" s="491"/>
      <c r="D92" s="491"/>
      <c r="E92" s="732"/>
      <c r="F92" s="733"/>
      <c r="G92" s="733"/>
      <c r="H92" s="733"/>
      <c r="I92" s="733"/>
      <c r="J92" s="733"/>
      <c r="K92" s="733"/>
      <c r="L92" s="733"/>
      <c r="M92" s="733"/>
      <c r="N92" s="733"/>
      <c r="O92" s="733"/>
      <c r="P92" s="733"/>
      <c r="Q92" s="733"/>
      <c r="R92" s="733"/>
      <c r="S92" s="733"/>
      <c r="T92" s="733"/>
      <c r="U92" s="733"/>
      <c r="V92" s="733"/>
      <c r="W92" s="733"/>
      <c r="X92" s="734"/>
      <c r="Y92" s="475"/>
      <c r="Z92" s="474"/>
      <c r="AA92" s="474"/>
      <c r="AB92" s="474"/>
      <c r="AC92" s="356"/>
    </row>
    <row r="93" spans="1:29" ht="15" thickBot="1">
      <c r="A93" s="401"/>
      <c r="E93" s="735"/>
      <c r="F93" s="736"/>
      <c r="G93" s="736"/>
      <c r="H93" s="736"/>
      <c r="I93" s="736"/>
      <c r="J93" s="736"/>
      <c r="K93" s="736"/>
      <c r="L93" s="736"/>
      <c r="M93" s="736"/>
      <c r="N93" s="736"/>
      <c r="O93" s="736"/>
      <c r="P93" s="736"/>
      <c r="Q93" s="736"/>
      <c r="R93" s="736"/>
      <c r="S93" s="736"/>
      <c r="T93" s="736"/>
      <c r="U93" s="736"/>
      <c r="V93" s="736"/>
      <c r="W93" s="736"/>
      <c r="X93" s="737"/>
      <c r="Y93" s="475"/>
      <c r="Z93" s="474"/>
      <c r="AA93" s="474"/>
      <c r="AB93" s="474"/>
      <c r="AC93" s="356"/>
    </row>
    <row r="94" spans="1:29">
      <c r="A94" s="401"/>
      <c r="E94" s="476"/>
      <c r="F94" s="477"/>
      <c r="G94" s="474"/>
      <c r="H94" s="474"/>
      <c r="I94" s="474"/>
      <c r="J94" s="478"/>
      <c r="K94" s="478"/>
      <c r="L94" s="478"/>
      <c r="M94" s="475"/>
      <c r="N94" s="474"/>
      <c r="O94" s="477"/>
      <c r="P94" s="474"/>
      <c r="Q94" s="474"/>
      <c r="R94" s="475"/>
      <c r="S94" s="474"/>
      <c r="T94" s="475"/>
      <c r="U94" s="475"/>
      <c r="V94" s="475"/>
      <c r="W94" s="475"/>
      <c r="X94" s="474"/>
      <c r="Y94" s="475"/>
      <c r="Z94" s="474"/>
      <c r="AA94" s="474"/>
      <c r="AB94" s="474"/>
      <c r="AC94" s="356"/>
    </row>
    <row r="95" spans="1:29">
      <c r="A95" s="401"/>
      <c r="E95" s="476"/>
      <c r="F95" s="477"/>
      <c r="G95" s="474"/>
      <c r="H95" s="474"/>
      <c r="I95" s="474"/>
      <c r="J95" s="478"/>
      <c r="K95" s="478"/>
      <c r="L95" s="478"/>
      <c r="M95" s="475"/>
      <c r="N95" s="474"/>
      <c r="O95" s="477"/>
      <c r="P95" s="474"/>
      <c r="Q95" s="474"/>
      <c r="R95" s="475"/>
      <c r="S95" s="474"/>
      <c r="T95" s="475"/>
      <c r="U95" s="475"/>
      <c r="V95" s="475"/>
      <c r="W95" s="475"/>
      <c r="X95" s="474"/>
      <c r="Y95" s="475"/>
      <c r="Z95" s="474"/>
      <c r="AA95" s="474"/>
      <c r="AB95" s="474"/>
      <c r="AC95" s="356"/>
    </row>
    <row r="96" spans="1:29">
      <c r="A96" s="401"/>
      <c r="E96" s="476"/>
      <c r="F96" s="477"/>
      <c r="G96" s="474"/>
      <c r="H96" s="474"/>
      <c r="I96" s="474"/>
      <c r="J96" s="478"/>
      <c r="K96" s="478"/>
      <c r="L96" s="478"/>
      <c r="M96" s="475"/>
      <c r="N96" s="474"/>
      <c r="O96" s="477"/>
      <c r="P96" s="474"/>
      <c r="Q96" s="474"/>
      <c r="R96" s="475"/>
      <c r="S96" s="474"/>
      <c r="T96" s="475"/>
      <c r="U96" s="475"/>
      <c r="V96" s="475"/>
      <c r="W96" s="475"/>
      <c r="X96" s="474"/>
      <c r="Y96" s="475"/>
      <c r="Z96" s="474"/>
      <c r="AA96" s="474"/>
      <c r="AB96" s="474"/>
      <c r="AC96" s="356"/>
    </row>
    <row r="97" spans="1:29">
      <c r="A97" s="401"/>
      <c r="E97" s="476"/>
      <c r="F97" s="477"/>
      <c r="G97" s="474"/>
      <c r="H97" s="474"/>
      <c r="I97" s="474"/>
      <c r="J97" s="478"/>
      <c r="K97" s="478"/>
      <c r="L97" s="478"/>
      <c r="M97" s="475"/>
      <c r="N97" s="474"/>
      <c r="O97" s="477"/>
      <c r="P97" s="474"/>
      <c r="Q97" s="474"/>
      <c r="R97" s="475"/>
      <c r="S97" s="474"/>
      <c r="T97" s="475"/>
      <c r="U97" s="475"/>
      <c r="V97" s="475"/>
      <c r="W97" s="475"/>
      <c r="X97" s="474"/>
      <c r="Y97" s="475"/>
      <c r="Z97" s="474"/>
      <c r="AA97" s="474"/>
      <c r="AB97" s="474"/>
      <c r="AC97" s="356"/>
    </row>
    <row r="98" spans="1:29" ht="15" thickBot="1">
      <c r="A98" s="479"/>
      <c r="B98" s="480"/>
      <c r="C98" s="481"/>
      <c r="D98" s="481"/>
      <c r="E98" s="482"/>
      <c r="F98" s="483"/>
      <c r="G98" s="484"/>
      <c r="H98" s="484"/>
      <c r="I98" s="484"/>
      <c r="J98" s="485"/>
      <c r="K98" s="485"/>
      <c r="L98" s="485"/>
      <c r="M98" s="486"/>
      <c r="N98" s="484"/>
      <c r="O98" s="483"/>
      <c r="P98" s="484"/>
      <c r="Q98" s="484"/>
      <c r="R98" s="486"/>
      <c r="S98" s="484"/>
      <c r="T98" s="486"/>
      <c r="U98" s="486"/>
      <c r="V98" s="486"/>
      <c r="W98" s="486"/>
      <c r="X98" s="484"/>
      <c r="Y98" s="486"/>
      <c r="Z98" s="484"/>
      <c r="AA98" s="484"/>
      <c r="AB98" s="484"/>
      <c r="AC98" s="371"/>
    </row>
    <row r="99" spans="1:29">
      <c r="E99" s="476"/>
      <c r="F99" s="477"/>
      <c r="G99" s="474"/>
      <c r="H99" s="474"/>
      <c r="I99" s="474"/>
      <c r="J99" s="478"/>
      <c r="K99" s="478"/>
      <c r="L99" s="478"/>
      <c r="M99" s="475"/>
      <c r="N99" s="474"/>
      <c r="O99" s="477"/>
      <c r="P99" s="474"/>
      <c r="Q99" s="474"/>
      <c r="R99" s="475"/>
      <c r="S99" s="474"/>
      <c r="T99" s="475"/>
      <c r="U99" s="475"/>
      <c r="V99" s="475"/>
      <c r="W99" s="475"/>
      <c r="X99" s="474"/>
      <c r="Y99" s="475"/>
      <c r="Z99" s="474"/>
      <c r="AA99" s="474"/>
      <c r="AB99" s="474"/>
    </row>
    <row r="100" spans="1:29">
      <c r="E100" s="476"/>
      <c r="F100" s="477"/>
      <c r="G100" s="474"/>
      <c r="H100" s="474"/>
      <c r="I100" s="474"/>
      <c r="J100" s="478"/>
      <c r="K100" s="478"/>
      <c r="L100" s="478"/>
      <c r="M100" s="475"/>
      <c r="N100" s="474"/>
      <c r="O100" s="477"/>
      <c r="P100" s="474"/>
      <c r="Q100" s="474"/>
      <c r="R100" s="475"/>
      <c r="S100" s="474"/>
      <c r="T100" s="475"/>
      <c r="U100" s="475"/>
      <c r="V100" s="475"/>
      <c r="W100" s="475"/>
      <c r="X100" s="474"/>
      <c r="Y100" s="475"/>
      <c r="Z100" s="474"/>
      <c r="AA100" s="474"/>
      <c r="AB100" s="474"/>
    </row>
  </sheetData>
  <sheetProtection algorithmName="SHA-512" hashValue="LGvnebkaVZGxbC35XoHs0m7a89DTwcF2n/nHh34ztn7jQDRCX/bWn3ZWqzBiUFU43UxX75shM/Vw//MMz+tY6g==" saltValue="m/A7EZZSuXFeYoU2XyGY8A==" spinCount="100000" sheet="1" objects="1" scenarios="1"/>
  <mergeCells count="85">
    <mergeCell ref="Q8:R8"/>
    <mergeCell ref="U8:X8"/>
    <mergeCell ref="B8:E8"/>
    <mergeCell ref="F8:H8"/>
    <mergeCell ref="J8:K8"/>
    <mergeCell ref="L8:N8"/>
    <mergeCell ref="E91:X93"/>
    <mergeCell ref="N23:N27"/>
    <mergeCell ref="B4:X4"/>
    <mergeCell ref="B2:X2"/>
    <mergeCell ref="E53:X55"/>
    <mergeCell ref="J61:L61"/>
    <mergeCell ref="N61:N65"/>
    <mergeCell ref="K62:K64"/>
    <mergeCell ref="L62:L65"/>
    <mergeCell ref="G63:G64"/>
    <mergeCell ref="E88:K88"/>
    <mergeCell ref="P89:Q89"/>
    <mergeCell ref="B6:E6"/>
    <mergeCell ref="X23:X25"/>
    <mergeCell ref="H25:H26"/>
    <mergeCell ref="E23:H24"/>
    <mergeCell ref="J24:J25"/>
    <mergeCell ref="J26:J27"/>
    <mergeCell ref="C61:C63"/>
    <mergeCell ref="E50:K50"/>
    <mergeCell ref="E25:E27"/>
    <mergeCell ref="E63:E65"/>
    <mergeCell ref="F63:F65"/>
    <mergeCell ref="Z61:Z63"/>
    <mergeCell ref="AB23:AB25"/>
    <mergeCell ref="K24:K26"/>
    <mergeCell ref="L24:L27"/>
    <mergeCell ref="AB61:AB63"/>
    <mergeCell ref="P51:Q51"/>
    <mergeCell ref="P61:R62"/>
    <mergeCell ref="P63:P65"/>
    <mergeCell ref="Q63:Q65"/>
    <mergeCell ref="R63:R65"/>
    <mergeCell ref="T64:T65"/>
    <mergeCell ref="V64:V65"/>
    <mergeCell ref="T61:T63"/>
    <mergeCell ref="V61:V63"/>
    <mergeCell ref="X61:X63"/>
    <mergeCell ref="X64:X65"/>
    <mergeCell ref="B18:X18"/>
    <mergeCell ref="B20:AB20"/>
    <mergeCell ref="G25:G26"/>
    <mergeCell ref="P25:P27"/>
    <mergeCell ref="Q25:Q27"/>
    <mergeCell ref="R25:R27"/>
    <mergeCell ref="T26:T27"/>
    <mergeCell ref="V26:V27"/>
    <mergeCell ref="X26:X27"/>
    <mergeCell ref="P23:R24"/>
    <mergeCell ref="T23:T25"/>
    <mergeCell ref="V23:V25"/>
    <mergeCell ref="Z23:Z25"/>
    <mergeCell ref="F25:F27"/>
    <mergeCell ref="C23:C25"/>
    <mergeCell ref="J23:L23"/>
    <mergeCell ref="U6:X6"/>
    <mergeCell ref="H63:H64"/>
    <mergeCell ref="E61:H62"/>
    <mergeCell ref="J62:J63"/>
    <mergeCell ref="J64:J65"/>
    <mergeCell ref="F6:H6"/>
    <mergeCell ref="F11:H14"/>
    <mergeCell ref="B16:G16"/>
    <mergeCell ref="J16:L16"/>
    <mergeCell ref="N13:O13"/>
    <mergeCell ref="N14:O14"/>
    <mergeCell ref="J11:M14"/>
    <mergeCell ref="B11:E14"/>
    <mergeCell ref="Q6:R6"/>
    <mergeCell ref="J6:K6"/>
    <mergeCell ref="L6:N6"/>
    <mergeCell ref="M16:N16"/>
    <mergeCell ref="P16:Q16"/>
    <mergeCell ref="T16:U16"/>
    <mergeCell ref="R11:R14"/>
    <mergeCell ref="V16:X16"/>
    <mergeCell ref="N11:O11"/>
    <mergeCell ref="N12:O12"/>
    <mergeCell ref="Q11:Q14"/>
  </mergeCells>
  <conditionalFormatting sqref="J29:L49">
    <cfRule type="containsText" dxfId="3" priority="5" operator="containsText" text="NO">
      <formula>NOT(ISERROR(SEARCH("NO",J29)))</formula>
    </cfRule>
  </conditionalFormatting>
  <conditionalFormatting sqref="J67:L87">
    <cfRule type="containsText" dxfId="2" priority="3" operator="containsText" text="NO">
      <formula>NOT(ISERROR(SEARCH("NO",J67)))</formula>
    </cfRule>
  </conditionalFormatting>
  <conditionalFormatting sqref="K29:K49">
    <cfRule type="cellIs" dxfId="1" priority="6" operator="equal">
      <formula>"NO m."</formula>
    </cfRule>
  </conditionalFormatting>
  <conditionalFormatting sqref="K67:K87">
    <cfRule type="cellIs" dxfId="0" priority="4" operator="equal">
      <formula>"NO m."</formula>
    </cfRule>
  </conditionalFormatting>
  <dataValidations xWindow="268" yWindow="468" count="10">
    <dataValidation type="decimal" operator="greaterThanOrEqual" allowBlank="1" showInputMessage="1" showErrorMessage="1" sqref="T50 X88 N29:N50 V50 X50 T88 N67:N88 Q49:Q50 V88 P29:P50 P67:P88 Q87:Q88" xr:uid="{00000000-0002-0000-0000-000000000000}">
      <formula1>0</formula1>
      <formula2>0</formula2>
    </dataValidation>
    <dataValidation type="list" allowBlank="1" showInputMessage="1" showErrorMessage="1" sqref="Z29:AB50 Z67:AB88" xr:uid="{00000000-0002-0000-0000-000001000000}">
      <formula1>"SI,-"</formula1>
      <formula2>0</formula2>
    </dataValidation>
    <dataValidation type="list" allowBlank="1" showInputMessage="1" showErrorMessage="1" sqref="J29:J48" xr:uid="{00000000-0002-0000-0000-000003000000}">
      <formula1>"elettrico,"</formula1>
    </dataValidation>
    <dataValidation type="list" allowBlank="1" showInputMessage="1" showErrorMessage="1" sqref="J67:J86" xr:uid="{00000000-0002-0000-0000-000004000000}">
      <formula1>"idrogeno"</formula1>
    </dataValidation>
    <dataValidation type="list" allowBlank="1" showInputMessage="1" showErrorMessage="1" sqref="K29:K48 K67:K86" xr:uid="{00000000-0002-0000-0000-000005000000}">
      <formula1>"classe I, classe A"</formula1>
    </dataValidation>
    <dataValidation type="list" allowBlank="1" showInputMessage="1" showErrorMessage="1" sqref="E29:E48 E67:E86" xr:uid="{00000000-0002-0000-0000-000006000000}">
      <formula1>$N$11:$N$14</formula1>
    </dataValidation>
    <dataValidation type="date" operator="lessThanOrEqual" allowBlank="1" showInputMessage="1" showErrorMessage="1" prompt="data precedente al 31/12/2023_x000a_" sqref="H29:H48 H67:H86" xr:uid="{00000000-0002-0000-0000-000007000000}">
      <formula1>45291</formula1>
    </dataValidation>
    <dataValidation type="list" allowBlank="1" showInputMessage="1" showErrorMessage="1" prompt="Scegliere il comune beneficiario dal menù a tendina_x000a_" sqref="I6" xr:uid="{00000000-0002-0000-0000-000008000000}">
      <formula1>$C$5:$C$77</formula1>
    </dataValidation>
    <dataValidation type="date" operator="greaterThanOrEqual" allowBlank="1" showInputMessage="1" showErrorMessage="1" prompt="data successiva al 01/03/2020 (art. 3 c.3 dm 530/2021)" sqref="G29:G48 G67:G86" xr:uid="{D87EFB94-B1A2-45B4-BEF9-0487AD71A611}">
      <formula1>43891</formula1>
    </dataValidation>
    <dataValidation operator="greaterThanOrEqual" allowBlank="1" showInputMessage="1" showErrorMessage="1" sqref="Q29:Q48 Q67:Q86" xr:uid="{E811B3C4-02C9-4EDC-9AF9-7153C8B35392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268" yWindow="468" count="2">
        <x14:dataValidation type="list" allowBlank="1" showInputMessage="1" showErrorMessage="1" xr:uid="{00000000-0002-0000-0000-000009000000}">
          <x14:formula1>
            <xm:f>'C:\Nuova condivisa div3\condivisa div3\PSNMS\Contabilità\art 4 comuni\format rendicontazione\faBBBio\[Anticipazione_DI_345_2016_annualita_2015_e_2016_agg._DI 19_2022_v04.3.2021.xlsx]Foglio1'!#REF!</xm:f>
          </x14:formula1>
          <x14:formula2>
            <xm:f>0</xm:f>
          </x14:formula2>
          <xm:sqref>G49:H49 G87:H87</xm:sqref>
        </x14:dataValidation>
        <x14:dataValidation type="list" allowBlank="1" showInputMessage="1" showErrorMessage="1" prompt="Scegliere il comune beneficiario dal menù a tendina_x000a_" xr:uid="{00000000-0002-0000-0000-00000A000000}">
          <x14:formula1>
            <xm:f>'cup e responsabili'!$D$5:$D$72</xm:f>
          </x14:formula1>
          <xm:sqref>F6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>
    <tabColor theme="6" tint="0.59999389629810485"/>
  </sheetPr>
  <dimension ref="A1:AE93"/>
  <sheetViews>
    <sheetView topLeftCell="A59" zoomScale="91" zoomScaleNormal="91" workbookViewId="0">
      <selection activeCell="H60" sqref="H60:I60"/>
    </sheetView>
  </sheetViews>
  <sheetFormatPr defaultColWidth="8.7265625" defaultRowHeight="14.5"/>
  <cols>
    <col min="1" max="1" width="2.81640625" style="27" customWidth="1"/>
    <col min="2" max="2" width="8.7265625" style="27"/>
    <col min="3" max="3" width="2.54296875" style="27" customWidth="1"/>
    <col min="4" max="4" width="15.453125" style="27" customWidth="1"/>
    <col min="5" max="5" width="33.81640625" style="27" bestFit="1" customWidth="1"/>
    <col min="6" max="7" width="26.453125" style="27" customWidth="1"/>
    <col min="8" max="9" width="29.54296875" style="27" customWidth="1"/>
    <col min="10" max="10" width="30.1796875" style="27" customWidth="1"/>
    <col min="11" max="11" width="8.54296875" style="1050" customWidth="1"/>
    <col min="12" max="16384" width="8.7265625" style="27"/>
  </cols>
  <sheetData>
    <row r="1" spans="1:31">
      <c r="A1" s="397"/>
      <c r="B1" s="353"/>
      <c r="C1" s="398"/>
      <c r="D1" s="399"/>
      <c r="E1" s="399"/>
      <c r="F1" s="399"/>
      <c r="G1" s="352"/>
      <c r="H1" s="494"/>
      <c r="I1" s="494"/>
      <c r="J1" s="353"/>
      <c r="K1" s="1043"/>
      <c r="L1" s="353"/>
      <c r="M1" s="400"/>
      <c r="N1" s="400"/>
      <c r="O1" s="400"/>
      <c r="P1" s="400"/>
      <c r="Q1" s="400"/>
      <c r="R1" s="398"/>
      <c r="S1" s="353"/>
      <c r="T1" s="352"/>
      <c r="U1" s="353"/>
      <c r="V1" s="353"/>
      <c r="W1" s="353"/>
      <c r="X1" s="398"/>
      <c r="Y1" s="398"/>
      <c r="Z1" s="353"/>
      <c r="AA1" s="398"/>
      <c r="AB1" s="398"/>
      <c r="AC1" s="398"/>
      <c r="AD1" s="398"/>
      <c r="AE1" s="353"/>
    </row>
    <row r="2" spans="1:31" ht="36.75" customHeight="1">
      <c r="A2" s="747" t="s">
        <v>0</v>
      </c>
      <c r="B2" s="748"/>
      <c r="C2" s="748"/>
      <c r="D2" s="748"/>
      <c r="E2" s="748"/>
      <c r="F2" s="748"/>
      <c r="G2" s="748"/>
      <c r="H2" s="748"/>
      <c r="I2" s="748"/>
      <c r="J2" s="748"/>
      <c r="K2" s="748"/>
      <c r="L2" s="748"/>
      <c r="M2" s="748"/>
      <c r="N2" s="74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</row>
    <row r="3" spans="1:31" ht="22.5">
      <c r="A3" s="401"/>
      <c r="C3" s="402"/>
      <c r="D3" s="402"/>
      <c r="E3" s="402"/>
      <c r="F3" s="402"/>
      <c r="G3" s="402"/>
      <c r="H3" s="402"/>
      <c r="I3" s="402"/>
      <c r="J3" s="402"/>
      <c r="K3" s="1044"/>
      <c r="L3" s="402"/>
      <c r="M3" s="402"/>
      <c r="N3" s="402"/>
      <c r="O3" s="402"/>
      <c r="P3" s="402"/>
      <c r="Q3" s="402"/>
      <c r="R3" s="402"/>
      <c r="S3" s="402"/>
      <c r="T3" s="402"/>
      <c r="U3" s="402"/>
      <c r="V3" s="402"/>
      <c r="W3" s="402"/>
      <c r="X3" s="402"/>
      <c r="Y3" s="402"/>
      <c r="Z3" s="402"/>
      <c r="AA3" s="402"/>
      <c r="AB3" s="402"/>
      <c r="AC3" s="402"/>
      <c r="AD3" s="402"/>
      <c r="AE3" s="402"/>
    </row>
    <row r="4" spans="1:31" ht="17.5">
      <c r="A4" s="754" t="s">
        <v>481</v>
      </c>
      <c r="B4" s="755"/>
      <c r="C4" s="755"/>
      <c r="D4" s="755"/>
      <c r="E4" s="755"/>
      <c r="F4" s="755"/>
      <c r="G4" s="755"/>
      <c r="H4" s="755"/>
      <c r="I4" s="755"/>
      <c r="J4" s="755"/>
      <c r="K4" s="755"/>
      <c r="L4" s="755"/>
      <c r="M4" s="755"/>
      <c r="N4" s="755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</row>
    <row r="5" spans="1:31" ht="17.5">
      <c r="A5" s="116"/>
      <c r="B5" s="17"/>
      <c r="C5" s="17"/>
      <c r="D5" s="17"/>
      <c r="E5" s="17"/>
      <c r="F5" s="17"/>
      <c r="G5" s="17"/>
      <c r="H5" s="17"/>
      <c r="I5" s="17"/>
      <c r="J5" s="29"/>
      <c r="K5" s="1045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</row>
    <row r="6" spans="1:31" ht="42" customHeight="1">
      <c r="A6" s="752" t="s">
        <v>88</v>
      </c>
      <c r="B6" s="753"/>
      <c r="C6" s="753"/>
      <c r="D6" s="753"/>
      <c r="E6" s="753"/>
      <c r="F6" s="753"/>
      <c r="G6" s="753"/>
      <c r="H6" s="753"/>
      <c r="I6" s="753"/>
      <c r="J6" s="753"/>
      <c r="K6" s="753"/>
      <c r="L6" s="753"/>
      <c r="M6" s="753"/>
      <c r="N6" s="753"/>
      <c r="O6" s="495"/>
      <c r="P6" s="495"/>
      <c r="Q6" s="495"/>
      <c r="R6" s="495"/>
      <c r="S6" s="495"/>
      <c r="T6" s="495"/>
      <c r="U6" s="495"/>
      <c r="V6" s="495"/>
      <c r="W6" s="495"/>
      <c r="X6" s="495"/>
      <c r="Y6" s="495"/>
      <c r="Z6" s="495"/>
      <c r="AA6" s="495"/>
      <c r="AB6" s="495"/>
      <c r="AC6" s="495"/>
      <c r="AD6" s="29"/>
      <c r="AE6" s="29"/>
    </row>
    <row r="7" spans="1:31" ht="28" thickBot="1">
      <c r="A7" s="401"/>
      <c r="D7" s="13"/>
      <c r="E7" s="13"/>
      <c r="F7" s="13"/>
      <c r="G7" s="13"/>
      <c r="H7" s="13"/>
      <c r="I7" s="13"/>
      <c r="J7" s="13"/>
      <c r="K7" s="1046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</row>
    <row r="8" spans="1:31" ht="40.5" customHeight="1" thickBot="1">
      <c r="A8" s="401"/>
      <c r="B8" s="741" t="s">
        <v>1</v>
      </c>
      <c r="C8" s="742"/>
      <c r="D8" s="742"/>
      <c r="E8" s="742"/>
      <c r="F8" s="749" t="s">
        <v>89</v>
      </c>
      <c r="G8" s="750"/>
      <c r="H8" s="750"/>
      <c r="I8" s="750"/>
      <c r="J8" s="750"/>
      <c r="K8" s="750"/>
      <c r="L8" s="750"/>
      <c r="M8" s="750"/>
      <c r="N8" s="751"/>
      <c r="Q8" s="41"/>
    </row>
    <row r="9" spans="1:31" ht="12.75" customHeight="1" thickBot="1">
      <c r="A9" s="401"/>
      <c r="C9" s="290"/>
      <c r="D9" s="290"/>
      <c r="E9" s="290"/>
      <c r="F9" s="290"/>
      <c r="G9" s="496"/>
      <c r="H9" s="496"/>
      <c r="I9" s="496"/>
      <c r="J9" s="496"/>
      <c r="K9" s="1047"/>
      <c r="L9" s="496"/>
      <c r="M9" s="496"/>
      <c r="N9" s="496"/>
      <c r="O9" s="497"/>
      <c r="P9" s="497"/>
      <c r="Q9" s="497"/>
      <c r="R9" s="497"/>
      <c r="S9" s="497"/>
      <c r="T9" s="497"/>
      <c r="U9" s="497"/>
      <c r="V9" s="497"/>
      <c r="W9" s="497"/>
      <c r="X9" s="498"/>
      <c r="Y9" s="498"/>
      <c r="Z9" s="498"/>
      <c r="AA9" s="403"/>
      <c r="AB9" s="499"/>
      <c r="AC9" s="12"/>
      <c r="AD9" s="12"/>
      <c r="AE9" s="12"/>
    </row>
    <row r="10" spans="1:31" ht="30.65" customHeight="1" thickBot="1">
      <c r="A10" s="407"/>
      <c r="B10" s="756" t="s">
        <v>90</v>
      </c>
      <c r="C10" s="757"/>
      <c r="D10" s="757"/>
      <c r="E10" s="757"/>
      <c r="F10" s="317"/>
      <c r="G10" s="318" t="s">
        <v>4</v>
      </c>
      <c r="H10" s="744"/>
      <c r="I10" s="793"/>
      <c r="J10" s="318" t="s">
        <v>91</v>
      </c>
      <c r="K10" s="1048"/>
      <c r="L10" s="744"/>
      <c r="M10" s="745"/>
      <c r="N10" s="746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</row>
    <row r="14" spans="1:31" ht="16" thickBot="1">
      <c r="B14" s="314"/>
      <c r="C14" s="314"/>
      <c r="D14" s="314"/>
      <c r="E14" s="314"/>
      <c r="F14" s="314"/>
      <c r="G14" s="287" t="s">
        <v>9</v>
      </c>
      <c r="H14" s="743" t="s">
        <v>10</v>
      </c>
      <c r="I14" s="743"/>
      <c r="J14" s="743"/>
      <c r="K14" s="743"/>
      <c r="L14" s="743"/>
      <c r="M14" s="743"/>
      <c r="N14" s="743"/>
      <c r="O14" s="41"/>
      <c r="P14" s="41"/>
      <c r="Q14" s="41"/>
      <c r="R14" s="41"/>
      <c r="S14" s="41"/>
    </row>
    <row r="15" spans="1:31" ht="15.5">
      <c r="B15" s="664" t="s">
        <v>13</v>
      </c>
      <c r="C15" s="665"/>
      <c r="D15" s="665"/>
      <c r="E15" s="665"/>
      <c r="F15" s="308" t="str">
        <f>VLOOKUP(F8,'dati cup e milestone'!$B$3:$G$57,3,FALSE)</f>
        <v>B30J22000000001</v>
      </c>
      <c r="G15" s="284">
        <f>VLOOKUP(F15,'cup e responsabili'!$F$5:$G$72,2,FALSE)</f>
        <v>5261178</v>
      </c>
      <c r="H15" s="775">
        <f>SUM(G15:G18)</f>
        <v>5261178</v>
      </c>
      <c r="I15" s="776"/>
      <c r="J15" s="776"/>
      <c r="K15" s="776"/>
      <c r="L15" s="776"/>
      <c r="M15" s="776"/>
      <c r="N15" s="777"/>
    </row>
    <row r="16" spans="1:31" ht="15.5">
      <c r="B16" s="666"/>
      <c r="C16" s="667"/>
      <c r="D16" s="667"/>
      <c r="E16" s="667"/>
      <c r="F16" s="307" t="str">
        <f>IF(VLOOKUP(F8,'dati cup e milestone'!$B$3:$G$57,4,FALSE)="","",(VLOOKUP(F8,'dati cup e milestone'!$B$3:$G$57,4,FALSE)))</f>
        <v/>
      </c>
      <c r="G16" s="281" t="str">
        <f>IF(F16="","",VLOOKUP(F16,'cup e responsabili'!$F$5:$G$72,2,FALSE))</f>
        <v/>
      </c>
      <c r="H16" s="778"/>
      <c r="I16" s="779"/>
      <c r="J16" s="779"/>
      <c r="K16" s="779"/>
      <c r="L16" s="779"/>
      <c r="M16" s="779"/>
      <c r="N16" s="780"/>
    </row>
    <row r="17" spans="1:14" ht="15.5">
      <c r="B17" s="666"/>
      <c r="C17" s="667"/>
      <c r="D17" s="667"/>
      <c r="E17" s="667"/>
      <c r="F17" s="307" t="str">
        <f>IF(VLOOKUP(F8,'dati cup e milestone'!$B$3:$G$57,5,FALSE)="","",(VLOOKUP(F8,'dati cup e milestone'!$B$3:$G$57,5,FALSE)))</f>
        <v/>
      </c>
      <c r="G17" s="281" t="str">
        <f>IF(F17="","",VLOOKUP(F17,'cup e responsabili'!$F$5:$G$72,2,FALSE))</f>
        <v/>
      </c>
      <c r="H17" s="778"/>
      <c r="I17" s="779"/>
      <c r="J17" s="779"/>
      <c r="K17" s="779"/>
      <c r="L17" s="779"/>
      <c r="M17" s="779"/>
      <c r="N17" s="780"/>
    </row>
    <row r="18" spans="1:14" ht="16" thickBot="1">
      <c r="B18" s="668"/>
      <c r="C18" s="669"/>
      <c r="D18" s="669"/>
      <c r="E18" s="669"/>
      <c r="F18" s="309" t="str">
        <f>IF(VLOOKUP(F8,'dati cup e milestone'!$B$3:$G$57,6,FALSE)="","",VLOOKUP(F8,'dati cup e milestone'!$B$3:$G$57,6,FALSE))</f>
        <v/>
      </c>
      <c r="G18" s="285" t="str">
        <f>IF(F18="","",VLOOKUP(F18,'cup e responsabili'!$F$5:$G$72,2,FALSE))</f>
        <v/>
      </c>
      <c r="H18" s="781"/>
      <c r="I18" s="782"/>
      <c r="J18" s="782"/>
      <c r="K18" s="782"/>
      <c r="L18" s="782"/>
      <c r="M18" s="782"/>
      <c r="N18" s="783"/>
    </row>
    <row r="19" spans="1:14" ht="29.25" customHeight="1" thickBot="1">
      <c r="A19" s="19"/>
      <c r="B19" s="20"/>
      <c r="C19" s="20"/>
      <c r="D19" s="20"/>
      <c r="E19" s="20"/>
      <c r="G19" s="20"/>
      <c r="H19" s="20"/>
      <c r="I19" s="20"/>
      <c r="J19" s="475"/>
      <c r="K19" s="1049"/>
    </row>
    <row r="20" spans="1:14" ht="30" customHeight="1" thickBot="1">
      <c r="A20" s="19"/>
      <c r="B20" s="760" t="s">
        <v>92</v>
      </c>
      <c r="D20" s="594" t="s">
        <v>93</v>
      </c>
      <c r="E20" s="595"/>
      <c r="F20" s="595"/>
      <c r="G20" s="596"/>
      <c r="H20" s="795" t="s">
        <v>378</v>
      </c>
      <c r="I20" s="746"/>
      <c r="J20" s="291" t="s">
        <v>95</v>
      </c>
      <c r="K20" s="1068">
        <f>VLOOKUP(H20,'cup e responsabili'!$F$5:$G$72,2,FALSE)</f>
        <v>5261178</v>
      </c>
      <c r="L20" s="1068"/>
      <c r="M20" s="1068"/>
      <c r="N20" s="1069"/>
    </row>
    <row r="21" spans="1:14" ht="15" customHeight="1" thickBot="1">
      <c r="A21" s="19"/>
      <c r="B21" s="761"/>
    </row>
    <row r="22" spans="1:14" ht="27" customHeight="1" thickBot="1">
      <c r="A22" s="19"/>
      <c r="B22" s="761"/>
      <c r="D22" s="791" t="s">
        <v>96</v>
      </c>
      <c r="E22" s="792"/>
      <c r="F22" s="289"/>
      <c r="G22" s="291" t="s">
        <v>4</v>
      </c>
      <c r="H22" s="744"/>
      <c r="I22" s="745"/>
      <c r="J22" s="1070" t="s">
        <v>91</v>
      </c>
      <c r="K22" s="744"/>
      <c r="L22" s="745"/>
      <c r="M22" s="745"/>
      <c r="N22" s="746"/>
    </row>
    <row r="23" spans="1:14" ht="15" customHeight="1" thickBot="1">
      <c r="A23" s="19"/>
      <c r="B23" s="761"/>
    </row>
    <row r="24" spans="1:14" ht="30" customHeight="1" thickBot="1">
      <c r="A24" s="19"/>
      <c r="B24" s="761"/>
      <c r="D24" s="791" t="s">
        <v>97</v>
      </c>
      <c r="E24" s="792"/>
      <c r="F24" s="289"/>
      <c r="G24" s="291" t="s">
        <v>98</v>
      </c>
      <c r="H24" s="744"/>
      <c r="I24" s="745"/>
      <c r="J24" s="1070" t="s">
        <v>91</v>
      </c>
      <c r="K24" s="744"/>
      <c r="L24" s="745"/>
      <c r="M24" s="745"/>
      <c r="N24" s="746"/>
    </row>
    <row r="25" spans="1:14" ht="15" customHeight="1" thickBot="1">
      <c r="A25" s="19"/>
      <c r="B25" s="761"/>
    </row>
    <row r="26" spans="1:14" ht="43.5" customHeight="1">
      <c r="A26" s="19"/>
      <c r="B26" s="761"/>
      <c r="E26" s="789" t="s">
        <v>103</v>
      </c>
      <c r="F26" s="789" t="s">
        <v>99</v>
      </c>
      <c r="G26" s="789" t="s">
        <v>100</v>
      </c>
      <c r="H26" s="578" t="s">
        <v>101</v>
      </c>
      <c r="I26" s="566" t="s">
        <v>31</v>
      </c>
      <c r="J26" s="568" t="s">
        <v>533</v>
      </c>
      <c r="K26" s="1066"/>
      <c r="L26" s="763" t="s">
        <v>16</v>
      </c>
      <c r="M26" s="764"/>
      <c r="N26" s="765"/>
    </row>
    <row r="27" spans="1:14" ht="15" customHeight="1">
      <c r="A27" s="19"/>
      <c r="B27" s="761"/>
      <c r="D27" s="22" t="s">
        <v>102</v>
      </c>
      <c r="E27" s="790"/>
      <c r="F27" s="790"/>
      <c r="G27" s="790"/>
      <c r="H27" s="794"/>
      <c r="I27" s="1055"/>
      <c r="J27" s="1056"/>
      <c r="K27" s="1051"/>
      <c r="L27" s="766"/>
      <c r="M27" s="1067"/>
      <c r="N27" s="768"/>
    </row>
    <row r="28" spans="1:14" ht="15" customHeight="1">
      <c r="A28" s="19"/>
      <c r="B28" s="761"/>
      <c r="D28" s="10" t="s">
        <v>104</v>
      </c>
      <c r="E28" s="359" t="s">
        <v>110</v>
      </c>
      <c r="F28" s="493">
        <v>0</v>
      </c>
      <c r="G28" s="493">
        <v>0</v>
      </c>
      <c r="H28" s="1059">
        <f>F28-G28</f>
        <v>0</v>
      </c>
      <c r="I28" s="1057"/>
      <c r="J28" s="1058"/>
      <c r="K28" s="1052"/>
      <c r="L28" s="766"/>
      <c r="M28" s="1067"/>
      <c r="N28" s="768"/>
    </row>
    <row r="29" spans="1:14" ht="15" customHeight="1">
      <c r="A29" s="19"/>
      <c r="B29" s="761"/>
      <c r="D29" s="10" t="s">
        <v>506</v>
      </c>
      <c r="E29" s="359" t="s">
        <v>110</v>
      </c>
      <c r="F29" s="493">
        <v>0</v>
      </c>
      <c r="G29" s="493">
        <v>0</v>
      </c>
      <c r="H29" s="1059">
        <f t="shared" ref="H29:H36" si="0">F29-G29</f>
        <v>0</v>
      </c>
      <c r="I29" s="1057"/>
      <c r="J29" s="1058"/>
      <c r="K29" s="1052"/>
      <c r="L29" s="766"/>
      <c r="M29" s="1067"/>
      <c r="N29" s="768"/>
    </row>
    <row r="30" spans="1:14" ht="15" customHeight="1">
      <c r="A30" s="19"/>
      <c r="B30" s="761"/>
      <c r="D30" s="10" t="s">
        <v>507</v>
      </c>
      <c r="E30" s="359" t="s">
        <v>110</v>
      </c>
      <c r="F30" s="493">
        <v>0</v>
      </c>
      <c r="G30" s="493">
        <v>0</v>
      </c>
      <c r="H30" s="1059">
        <f t="shared" si="0"/>
        <v>0</v>
      </c>
      <c r="I30" s="1057"/>
      <c r="J30" s="1058"/>
      <c r="K30" s="1052"/>
      <c r="L30" s="766"/>
      <c r="M30" s="1067"/>
      <c r="N30" s="768"/>
    </row>
    <row r="31" spans="1:14" ht="15" customHeight="1">
      <c r="A31" s="19"/>
      <c r="B31" s="761"/>
      <c r="D31" s="10" t="s">
        <v>508</v>
      </c>
      <c r="E31" s="359" t="s">
        <v>110</v>
      </c>
      <c r="F31" s="493">
        <v>0</v>
      </c>
      <c r="G31" s="493">
        <v>0</v>
      </c>
      <c r="H31" s="1059">
        <f t="shared" si="0"/>
        <v>0</v>
      </c>
      <c r="I31" s="1057"/>
      <c r="J31" s="1058"/>
      <c r="K31" s="1052"/>
      <c r="L31" s="766"/>
      <c r="M31" s="1067"/>
      <c r="N31" s="768"/>
    </row>
    <row r="32" spans="1:14" ht="15" customHeight="1">
      <c r="A32" s="19"/>
      <c r="B32" s="761"/>
      <c r="D32" s="10" t="s">
        <v>509</v>
      </c>
      <c r="E32" s="359" t="s">
        <v>110</v>
      </c>
      <c r="F32" s="493">
        <v>0</v>
      </c>
      <c r="G32" s="493">
        <v>0</v>
      </c>
      <c r="H32" s="1059">
        <f t="shared" si="0"/>
        <v>0</v>
      </c>
      <c r="I32" s="1057"/>
      <c r="J32" s="1058"/>
      <c r="K32" s="1052"/>
      <c r="L32" s="766"/>
      <c r="M32" s="1067"/>
      <c r="N32" s="768"/>
    </row>
    <row r="33" spans="1:14" ht="15" customHeight="1">
      <c r="A33" s="19"/>
      <c r="B33" s="761"/>
      <c r="D33" s="10" t="s">
        <v>510</v>
      </c>
      <c r="E33" s="359" t="s">
        <v>110</v>
      </c>
      <c r="F33" s="493">
        <v>0</v>
      </c>
      <c r="G33" s="493">
        <v>0</v>
      </c>
      <c r="H33" s="1059">
        <f t="shared" si="0"/>
        <v>0</v>
      </c>
      <c r="I33" s="1057"/>
      <c r="J33" s="1058"/>
      <c r="K33" s="1052"/>
      <c r="L33" s="766"/>
      <c r="M33" s="1067"/>
      <c r="N33" s="768"/>
    </row>
    <row r="34" spans="1:14" ht="15" customHeight="1">
      <c r="A34" s="19"/>
      <c r="B34" s="761"/>
      <c r="D34" s="10" t="s">
        <v>511</v>
      </c>
      <c r="E34" s="359" t="s">
        <v>110</v>
      </c>
      <c r="F34" s="493">
        <v>0</v>
      </c>
      <c r="G34" s="493">
        <v>0</v>
      </c>
      <c r="H34" s="1059">
        <f t="shared" si="0"/>
        <v>0</v>
      </c>
      <c r="I34" s="1057"/>
      <c r="J34" s="1058"/>
      <c r="K34" s="1052"/>
      <c r="L34" s="766"/>
      <c r="M34" s="1067"/>
      <c r="N34" s="768"/>
    </row>
    <row r="35" spans="1:14" ht="15" customHeight="1">
      <c r="A35" s="19"/>
      <c r="B35" s="761"/>
      <c r="D35" s="10" t="s">
        <v>512</v>
      </c>
      <c r="E35" s="359" t="s">
        <v>110</v>
      </c>
      <c r="F35" s="493">
        <v>0</v>
      </c>
      <c r="G35" s="493">
        <v>0</v>
      </c>
      <c r="H35" s="1059">
        <f t="shared" si="0"/>
        <v>0</v>
      </c>
      <c r="I35" s="1057"/>
      <c r="J35" s="1058"/>
      <c r="K35" s="1052"/>
      <c r="L35" s="766"/>
      <c r="M35" s="1067"/>
      <c r="N35" s="768"/>
    </row>
    <row r="36" spans="1:14" ht="15" customHeight="1">
      <c r="A36" s="19"/>
      <c r="B36" s="761"/>
      <c r="D36" s="10" t="s">
        <v>513</v>
      </c>
      <c r="E36" s="359" t="s">
        <v>110</v>
      </c>
      <c r="F36" s="493">
        <v>0</v>
      </c>
      <c r="G36" s="493">
        <v>0</v>
      </c>
      <c r="H36" s="1059">
        <f t="shared" si="0"/>
        <v>0</v>
      </c>
      <c r="I36" s="1057"/>
      <c r="J36" s="1058"/>
      <c r="K36" s="1052"/>
      <c r="L36" s="766"/>
      <c r="M36" s="1067"/>
      <c r="N36" s="768"/>
    </row>
    <row r="37" spans="1:14" ht="15" customHeight="1">
      <c r="A37" s="19"/>
      <c r="B37" s="761"/>
      <c r="D37" s="4" t="s">
        <v>105</v>
      </c>
      <c r="E37" s="5" t="s">
        <v>106</v>
      </c>
      <c r="F37" s="6">
        <f>SUM(F28:F36)</f>
        <v>0</v>
      </c>
      <c r="G37" s="6">
        <f>SUM(G28:G36)</f>
        <v>0</v>
      </c>
      <c r="H37" s="1060">
        <f>F37-G37</f>
        <v>0</v>
      </c>
      <c r="I37" s="1055" t="s">
        <v>31</v>
      </c>
      <c r="J37" s="1056" t="s">
        <v>533</v>
      </c>
      <c r="K37" s="1053"/>
      <c r="L37" s="766"/>
      <c r="M37" s="1067"/>
      <c r="N37" s="768"/>
    </row>
    <row r="38" spans="1:14" ht="18" customHeight="1">
      <c r="B38" s="761"/>
      <c r="D38" s="21" t="s">
        <v>107</v>
      </c>
      <c r="E38" s="23" t="s">
        <v>108</v>
      </c>
      <c r="F38" s="2" t="s">
        <v>108</v>
      </c>
      <c r="G38" s="2" t="s">
        <v>108</v>
      </c>
      <c r="H38" s="1061" t="s">
        <v>108</v>
      </c>
      <c r="I38" s="1055"/>
      <c r="J38" s="1056"/>
      <c r="K38" s="1053"/>
      <c r="L38" s="766"/>
      <c r="M38" s="1067"/>
      <c r="N38" s="768"/>
    </row>
    <row r="39" spans="1:14" ht="15" customHeight="1">
      <c r="B39" s="761"/>
      <c r="D39" s="10" t="s">
        <v>109</v>
      </c>
      <c r="E39" s="66" t="s">
        <v>110</v>
      </c>
      <c r="F39" s="67">
        <v>0</v>
      </c>
      <c r="G39" s="67">
        <v>0</v>
      </c>
      <c r="H39" s="1062">
        <f t="shared" ref="H39:H56" si="1">F39-G39</f>
        <v>0</v>
      </c>
      <c r="I39" s="1057"/>
      <c r="J39" s="1058"/>
      <c r="K39" s="1052"/>
      <c r="L39" s="766"/>
      <c r="M39" s="1067"/>
      <c r="N39" s="768"/>
    </row>
    <row r="40" spans="1:14" ht="15" customHeight="1">
      <c r="B40" s="761"/>
      <c r="D40" s="10" t="s">
        <v>111</v>
      </c>
      <c r="E40" s="66" t="s">
        <v>110</v>
      </c>
      <c r="F40" s="67">
        <v>0</v>
      </c>
      <c r="G40" s="67">
        <v>0</v>
      </c>
      <c r="H40" s="1062">
        <f t="shared" si="1"/>
        <v>0</v>
      </c>
      <c r="I40" s="1057"/>
      <c r="J40" s="1058"/>
      <c r="K40" s="1052"/>
      <c r="L40" s="766"/>
      <c r="M40" s="1067"/>
      <c r="N40" s="768"/>
    </row>
    <row r="41" spans="1:14" ht="15" customHeight="1">
      <c r="B41" s="761"/>
      <c r="D41" s="10" t="s">
        <v>112</v>
      </c>
      <c r="E41" s="66" t="s">
        <v>110</v>
      </c>
      <c r="F41" s="67">
        <v>0</v>
      </c>
      <c r="G41" s="67">
        <v>0</v>
      </c>
      <c r="H41" s="1062">
        <f t="shared" ref="H41:H45" si="2">F41-G41</f>
        <v>0</v>
      </c>
      <c r="I41" s="1057"/>
      <c r="J41" s="1058"/>
      <c r="K41" s="1052"/>
      <c r="L41" s="766"/>
      <c r="M41" s="1067"/>
      <c r="N41" s="768"/>
    </row>
    <row r="42" spans="1:14" ht="15" customHeight="1">
      <c r="B42" s="761"/>
      <c r="D42" s="10" t="s">
        <v>113</v>
      </c>
      <c r="E42" s="66" t="s">
        <v>110</v>
      </c>
      <c r="F42" s="67">
        <v>0</v>
      </c>
      <c r="G42" s="67">
        <v>0</v>
      </c>
      <c r="H42" s="1062">
        <f t="shared" si="2"/>
        <v>0</v>
      </c>
      <c r="I42" s="1057"/>
      <c r="J42" s="1058"/>
      <c r="K42" s="1052"/>
      <c r="L42" s="766"/>
      <c r="M42" s="1067"/>
      <c r="N42" s="768"/>
    </row>
    <row r="43" spans="1:14" ht="15" customHeight="1">
      <c r="B43" s="761"/>
      <c r="D43" s="10" t="s">
        <v>114</v>
      </c>
      <c r="E43" s="66" t="s">
        <v>110</v>
      </c>
      <c r="F43" s="67">
        <v>0</v>
      </c>
      <c r="G43" s="67">
        <v>0</v>
      </c>
      <c r="H43" s="1062">
        <f t="shared" si="2"/>
        <v>0</v>
      </c>
      <c r="I43" s="1057"/>
      <c r="J43" s="1058"/>
      <c r="K43" s="1052"/>
      <c r="L43" s="766"/>
      <c r="M43" s="1067"/>
      <c r="N43" s="768"/>
    </row>
    <row r="44" spans="1:14" ht="15" customHeight="1">
      <c r="B44" s="761"/>
      <c r="D44" s="10" t="s">
        <v>115</v>
      </c>
      <c r="E44" s="66" t="s">
        <v>110</v>
      </c>
      <c r="F44" s="67">
        <v>0</v>
      </c>
      <c r="G44" s="67">
        <v>0</v>
      </c>
      <c r="H44" s="1062">
        <f t="shared" si="2"/>
        <v>0</v>
      </c>
      <c r="I44" s="1057"/>
      <c r="J44" s="1058"/>
      <c r="K44" s="1052"/>
      <c r="L44" s="766"/>
      <c r="M44" s="1067"/>
      <c r="N44" s="768"/>
    </row>
    <row r="45" spans="1:14" ht="15" customHeight="1">
      <c r="B45" s="761"/>
      <c r="D45" s="10" t="s">
        <v>116</v>
      </c>
      <c r="E45" s="66" t="s">
        <v>110</v>
      </c>
      <c r="F45" s="67">
        <v>0</v>
      </c>
      <c r="G45" s="67">
        <v>0</v>
      </c>
      <c r="H45" s="1062">
        <f t="shared" si="2"/>
        <v>0</v>
      </c>
      <c r="I45" s="1057"/>
      <c r="J45" s="1058"/>
      <c r="K45" s="1052"/>
      <c r="L45" s="766"/>
      <c r="M45" s="1067"/>
      <c r="N45" s="768"/>
    </row>
    <row r="46" spans="1:14" ht="15" customHeight="1">
      <c r="B46" s="761"/>
      <c r="D46" s="10" t="s">
        <v>117</v>
      </c>
      <c r="E46" s="66" t="s">
        <v>110</v>
      </c>
      <c r="F46" s="67">
        <v>0</v>
      </c>
      <c r="G46" s="67">
        <v>0</v>
      </c>
      <c r="H46" s="1062">
        <f t="shared" ref="H46:H49" si="3">F46-G46</f>
        <v>0</v>
      </c>
      <c r="I46" s="1057"/>
      <c r="J46" s="1058"/>
      <c r="K46" s="1052"/>
      <c r="L46" s="766"/>
      <c r="M46" s="1067"/>
      <c r="N46" s="768"/>
    </row>
    <row r="47" spans="1:14" ht="15" customHeight="1">
      <c r="B47" s="761"/>
      <c r="D47" s="10" t="s">
        <v>118</v>
      </c>
      <c r="E47" s="66" t="s">
        <v>110</v>
      </c>
      <c r="F47" s="67">
        <v>0</v>
      </c>
      <c r="G47" s="67">
        <v>0</v>
      </c>
      <c r="H47" s="1062">
        <f t="shared" si="3"/>
        <v>0</v>
      </c>
      <c r="I47" s="1057"/>
      <c r="J47" s="1058"/>
      <c r="K47" s="1052"/>
      <c r="L47" s="766"/>
      <c r="M47" s="1067"/>
      <c r="N47" s="768"/>
    </row>
    <row r="48" spans="1:14" ht="15" customHeight="1">
      <c r="B48" s="761"/>
      <c r="D48" s="10" t="s">
        <v>505</v>
      </c>
      <c r="E48" s="66" t="s">
        <v>110</v>
      </c>
      <c r="F48" s="67">
        <v>0</v>
      </c>
      <c r="G48" s="67">
        <v>0</v>
      </c>
      <c r="H48" s="1062">
        <f t="shared" si="3"/>
        <v>0</v>
      </c>
      <c r="I48" s="1057"/>
      <c r="J48" s="1058"/>
      <c r="K48" s="1052"/>
      <c r="L48" s="766"/>
      <c r="M48" s="1067"/>
      <c r="N48" s="768"/>
    </row>
    <row r="49" spans="2:14" ht="15" customHeight="1">
      <c r="B49" s="761"/>
      <c r="D49" s="10" t="s">
        <v>504</v>
      </c>
      <c r="E49" s="66" t="s">
        <v>110</v>
      </c>
      <c r="F49" s="67">
        <v>0</v>
      </c>
      <c r="G49" s="67">
        <v>0</v>
      </c>
      <c r="H49" s="1062">
        <f t="shared" si="3"/>
        <v>0</v>
      </c>
      <c r="I49" s="1057"/>
      <c r="J49" s="1058"/>
      <c r="K49" s="1052"/>
      <c r="L49" s="766"/>
      <c r="M49" s="1067"/>
      <c r="N49" s="768"/>
    </row>
    <row r="50" spans="2:14" ht="15" customHeight="1">
      <c r="B50" s="761"/>
      <c r="D50" s="10" t="s">
        <v>503</v>
      </c>
      <c r="E50" s="66" t="s">
        <v>110</v>
      </c>
      <c r="F50" s="67">
        <v>0</v>
      </c>
      <c r="G50" s="67">
        <v>0</v>
      </c>
      <c r="H50" s="1062">
        <f t="shared" si="1"/>
        <v>0</v>
      </c>
      <c r="I50" s="1057"/>
      <c r="J50" s="1058"/>
      <c r="K50" s="1052"/>
      <c r="L50" s="766"/>
      <c r="M50" s="1067"/>
      <c r="N50" s="768"/>
    </row>
    <row r="51" spans="2:14" ht="15" customHeight="1">
      <c r="B51" s="761"/>
      <c r="D51" s="10" t="s">
        <v>502</v>
      </c>
      <c r="E51" s="66" t="s">
        <v>110</v>
      </c>
      <c r="F51" s="67">
        <v>0</v>
      </c>
      <c r="G51" s="67">
        <v>0</v>
      </c>
      <c r="H51" s="1062">
        <f t="shared" si="1"/>
        <v>0</v>
      </c>
      <c r="I51" s="1057"/>
      <c r="J51" s="1058"/>
      <c r="K51" s="1052"/>
      <c r="L51" s="766"/>
      <c r="M51" s="1067"/>
      <c r="N51" s="768"/>
    </row>
    <row r="52" spans="2:14" ht="15" customHeight="1">
      <c r="B52" s="761"/>
      <c r="D52" s="10" t="s">
        <v>501</v>
      </c>
      <c r="E52" s="66" t="s">
        <v>110</v>
      </c>
      <c r="F52" s="67">
        <v>0</v>
      </c>
      <c r="G52" s="67">
        <v>0</v>
      </c>
      <c r="H52" s="1062">
        <f t="shared" si="1"/>
        <v>0</v>
      </c>
      <c r="I52" s="1057"/>
      <c r="J52" s="1058"/>
      <c r="K52" s="1052"/>
      <c r="L52" s="766"/>
      <c r="M52" s="1067"/>
      <c r="N52" s="768"/>
    </row>
    <row r="53" spans="2:14" ht="15" customHeight="1">
      <c r="B53" s="761"/>
      <c r="D53" s="10" t="s">
        <v>500</v>
      </c>
      <c r="E53" s="66" t="s">
        <v>110</v>
      </c>
      <c r="F53" s="67">
        <v>0</v>
      </c>
      <c r="G53" s="67">
        <v>0</v>
      </c>
      <c r="H53" s="1062">
        <f t="shared" si="1"/>
        <v>0</v>
      </c>
      <c r="I53" s="1057"/>
      <c r="J53" s="1058"/>
      <c r="K53" s="1052"/>
      <c r="L53" s="766"/>
      <c r="M53" s="1067"/>
      <c r="N53" s="768"/>
    </row>
    <row r="54" spans="2:14" ht="15" customHeight="1">
      <c r="B54" s="761"/>
      <c r="D54" s="10" t="s">
        <v>499</v>
      </c>
      <c r="E54" s="66" t="s">
        <v>110</v>
      </c>
      <c r="F54" s="67">
        <v>0</v>
      </c>
      <c r="G54" s="67">
        <v>0</v>
      </c>
      <c r="H54" s="1062">
        <f t="shared" si="1"/>
        <v>0</v>
      </c>
      <c r="I54" s="1057"/>
      <c r="J54" s="1058"/>
      <c r="K54" s="1052"/>
      <c r="L54" s="766"/>
      <c r="M54" s="1067"/>
      <c r="N54" s="768"/>
    </row>
    <row r="55" spans="2:14" ht="15" customHeight="1" thickBot="1">
      <c r="B55" s="761"/>
      <c r="D55" s="10" t="s">
        <v>498</v>
      </c>
      <c r="E55" s="66" t="s">
        <v>110</v>
      </c>
      <c r="F55" s="67">
        <v>0</v>
      </c>
      <c r="G55" s="67">
        <v>0</v>
      </c>
      <c r="H55" s="1062">
        <f t="shared" si="1"/>
        <v>0</v>
      </c>
      <c r="I55" s="1064"/>
      <c r="J55" s="1065"/>
      <c r="K55" s="1052"/>
      <c r="L55" s="766"/>
      <c r="M55" s="1067"/>
      <c r="N55" s="768"/>
    </row>
    <row r="56" spans="2:14" ht="18" customHeight="1">
      <c r="B56" s="761"/>
      <c r="D56" s="10"/>
      <c r="E56" s="8" t="s">
        <v>119</v>
      </c>
      <c r="F56" s="9">
        <f>SUM(F39:F55)</f>
        <v>0</v>
      </c>
      <c r="G56" s="9">
        <f>SUM(G39:G55)</f>
        <v>0</v>
      </c>
      <c r="H56" s="30">
        <f t="shared" si="1"/>
        <v>0</v>
      </c>
      <c r="I56" s="391"/>
      <c r="J56" s="392"/>
      <c r="K56" s="1053"/>
      <c r="L56" s="766"/>
      <c r="M56" s="1067"/>
      <c r="N56" s="768"/>
    </row>
    <row r="57" spans="2:14" ht="18.75" customHeight="1" thickBot="1">
      <c r="B57" s="761"/>
      <c r="F57" s="3"/>
      <c r="G57" s="3"/>
      <c r="H57" s="3"/>
      <c r="L57" s="766"/>
      <c r="M57" s="1067"/>
      <c r="N57" s="768"/>
    </row>
    <row r="58" spans="2:14" ht="18.75" customHeight="1" thickBot="1">
      <c r="B58" s="762"/>
      <c r="D58" s="758" t="s">
        <v>120</v>
      </c>
      <c r="E58" s="759"/>
      <c r="F58" s="7">
        <f>F37+F56</f>
        <v>0</v>
      </c>
      <c r="G58" s="7">
        <f>G37+G56</f>
        <v>0</v>
      </c>
      <c r="H58" s="7">
        <f>H37+H56</f>
        <v>0</v>
      </c>
      <c r="I58" s="393"/>
      <c r="L58" s="769"/>
      <c r="M58" s="770"/>
      <c r="N58" s="771"/>
    </row>
    <row r="59" spans="2:14" ht="45.75" customHeight="1" thickBot="1">
      <c r="B59" s="201"/>
      <c r="D59" s="200"/>
      <c r="E59" s="200"/>
      <c r="F59" s="200"/>
      <c r="G59" s="200"/>
      <c r="H59" s="200"/>
      <c r="I59" s="200"/>
    </row>
    <row r="60" spans="2:14" ht="30.75" customHeight="1" thickBot="1">
      <c r="B60" s="772" t="s">
        <v>121</v>
      </c>
      <c r="D60" s="786" t="s">
        <v>122</v>
      </c>
      <c r="E60" s="787"/>
      <c r="F60" s="787"/>
      <c r="G60" s="788"/>
      <c r="H60" s="795" t="s">
        <v>123</v>
      </c>
      <c r="I60" s="746"/>
      <c r="J60" s="291" t="s">
        <v>95</v>
      </c>
      <c r="K60" s="1068">
        <f>VLOOKUP(H60,'cup e responsabili'!$F$5:$G$72,2,FALSE)</f>
        <v>6057765</v>
      </c>
      <c r="L60" s="1068"/>
      <c r="M60" s="1068"/>
      <c r="N60" s="1069"/>
    </row>
    <row r="61" spans="2:14" ht="20.25" customHeight="1" thickBot="1">
      <c r="B61" s="773"/>
    </row>
    <row r="62" spans="2:14" ht="20.25" customHeight="1" thickBot="1">
      <c r="B62" s="773"/>
      <c r="D62" s="791" t="s">
        <v>96</v>
      </c>
      <c r="E62" s="792"/>
      <c r="F62" s="289"/>
      <c r="G62" s="291" t="s">
        <v>4</v>
      </c>
      <c r="H62" s="744"/>
      <c r="I62" s="745"/>
      <c r="J62" s="1070" t="s">
        <v>91</v>
      </c>
      <c r="K62" s="744"/>
      <c r="L62" s="745"/>
      <c r="M62" s="745"/>
      <c r="N62" s="746"/>
    </row>
    <row r="63" spans="2:14" ht="20.25" customHeight="1" thickBot="1">
      <c r="B63" s="773"/>
    </row>
    <row r="64" spans="2:14" ht="23.25" customHeight="1" thickBot="1">
      <c r="B64" s="773"/>
      <c r="D64" s="756" t="s">
        <v>97</v>
      </c>
      <c r="E64" s="757"/>
      <c r="F64" s="319"/>
      <c r="G64" s="318" t="s">
        <v>98</v>
      </c>
      <c r="H64" s="744"/>
      <c r="I64" s="745"/>
      <c r="J64" s="1070" t="s">
        <v>91</v>
      </c>
      <c r="K64" s="744"/>
      <c r="L64" s="745"/>
      <c r="M64" s="745"/>
      <c r="N64" s="746"/>
    </row>
    <row r="65" spans="2:14" ht="18.75" customHeight="1" thickBot="1">
      <c r="B65" s="773"/>
      <c r="D65" s="200"/>
      <c r="K65" s="1043"/>
    </row>
    <row r="66" spans="2:14" ht="36.75" customHeight="1">
      <c r="B66" s="773"/>
      <c r="C66" s="24"/>
      <c r="E66" s="784" t="s">
        <v>103</v>
      </c>
      <c r="F66" s="784" t="s">
        <v>99</v>
      </c>
      <c r="G66" s="784" t="s">
        <v>100</v>
      </c>
      <c r="H66" s="784" t="s">
        <v>101</v>
      </c>
      <c r="I66" s="784" t="s">
        <v>31</v>
      </c>
      <c r="J66" s="784" t="s">
        <v>533</v>
      </c>
      <c r="K66" s="1051"/>
      <c r="L66" s="763" t="s">
        <v>16</v>
      </c>
      <c r="M66" s="764"/>
      <c r="N66" s="765"/>
    </row>
    <row r="67" spans="2:14" ht="36.65" customHeight="1">
      <c r="B67" s="773"/>
      <c r="C67" s="469"/>
      <c r="E67" s="785"/>
      <c r="F67" s="785"/>
      <c r="G67" s="785"/>
      <c r="H67" s="785"/>
      <c r="I67" s="785"/>
      <c r="J67" s="785"/>
      <c r="K67" s="1051"/>
      <c r="L67" s="766"/>
      <c r="M67" s="767"/>
      <c r="N67" s="768"/>
    </row>
    <row r="68" spans="2:14" ht="18" customHeight="1">
      <c r="B68" s="773"/>
      <c r="C68" s="24"/>
      <c r="D68" s="22" t="s">
        <v>124</v>
      </c>
      <c r="E68" s="66" t="s">
        <v>110</v>
      </c>
      <c r="F68" s="67">
        <v>0</v>
      </c>
      <c r="G68" s="67">
        <v>0</v>
      </c>
      <c r="H68" s="30">
        <f>F68-G68</f>
        <v>0</v>
      </c>
      <c r="I68" s="1057"/>
      <c r="J68" s="1058"/>
      <c r="K68" s="1054"/>
      <c r="L68" s="766"/>
      <c r="M68" s="767"/>
      <c r="N68" s="768"/>
    </row>
    <row r="69" spans="2:14" ht="18.75" customHeight="1">
      <c r="B69" s="773"/>
      <c r="C69" s="24"/>
      <c r="D69" s="10" t="s">
        <v>125</v>
      </c>
      <c r="E69" s="66" t="s">
        <v>110</v>
      </c>
      <c r="F69" s="67">
        <v>0</v>
      </c>
      <c r="G69" s="67">
        <v>0</v>
      </c>
      <c r="H69" s="30">
        <f t="shared" ref="H69:H76" si="4">F69-G69</f>
        <v>0</v>
      </c>
      <c r="I69" s="1057"/>
      <c r="J69" s="1058"/>
      <c r="K69" s="1054"/>
      <c r="L69" s="766"/>
      <c r="M69" s="767"/>
      <c r="N69" s="768"/>
    </row>
    <row r="70" spans="2:14" ht="18.75" customHeight="1">
      <c r="B70" s="773"/>
      <c r="C70" s="24"/>
      <c r="D70" s="10" t="s">
        <v>126</v>
      </c>
      <c r="E70" s="66" t="s">
        <v>110</v>
      </c>
      <c r="F70" s="67">
        <v>0</v>
      </c>
      <c r="G70" s="67">
        <v>0</v>
      </c>
      <c r="H70" s="30">
        <f t="shared" si="4"/>
        <v>0</v>
      </c>
      <c r="I70" s="1057"/>
      <c r="J70" s="1058"/>
      <c r="K70" s="1054"/>
      <c r="L70" s="766"/>
      <c r="M70" s="767"/>
      <c r="N70" s="768"/>
    </row>
    <row r="71" spans="2:14" ht="18.75" customHeight="1">
      <c r="B71" s="773"/>
      <c r="C71" s="24"/>
      <c r="D71" s="10" t="s">
        <v>127</v>
      </c>
      <c r="E71" s="66" t="s">
        <v>110</v>
      </c>
      <c r="F71" s="67">
        <v>0</v>
      </c>
      <c r="G71" s="67">
        <v>0</v>
      </c>
      <c r="H71" s="30">
        <f t="shared" si="4"/>
        <v>0</v>
      </c>
      <c r="I71" s="1057"/>
      <c r="J71" s="1058"/>
      <c r="K71" s="1054"/>
      <c r="L71" s="766"/>
      <c r="M71" s="767"/>
      <c r="N71" s="768"/>
    </row>
    <row r="72" spans="2:14" ht="18.75" customHeight="1">
      <c r="B72" s="773"/>
      <c r="C72" s="24"/>
      <c r="D72" s="10" t="s">
        <v>514</v>
      </c>
      <c r="E72" s="66" t="s">
        <v>110</v>
      </c>
      <c r="F72" s="67">
        <v>0</v>
      </c>
      <c r="G72" s="67">
        <v>0</v>
      </c>
      <c r="H72" s="30">
        <f t="shared" si="4"/>
        <v>0</v>
      </c>
      <c r="I72" s="1057"/>
      <c r="J72" s="1058"/>
      <c r="K72" s="1054"/>
      <c r="L72" s="766"/>
      <c r="M72" s="767"/>
      <c r="N72" s="768"/>
    </row>
    <row r="73" spans="2:14" ht="18.75" customHeight="1">
      <c r="B73" s="773"/>
      <c r="C73" s="24"/>
      <c r="D73" s="10" t="s">
        <v>515</v>
      </c>
      <c r="E73" s="66" t="s">
        <v>110</v>
      </c>
      <c r="F73" s="67">
        <v>0</v>
      </c>
      <c r="G73" s="67">
        <v>0</v>
      </c>
      <c r="H73" s="30">
        <f t="shared" si="4"/>
        <v>0</v>
      </c>
      <c r="I73" s="1057"/>
      <c r="J73" s="1058"/>
      <c r="K73" s="1054"/>
      <c r="L73" s="766"/>
      <c r="M73" s="767"/>
      <c r="N73" s="768"/>
    </row>
    <row r="74" spans="2:14" ht="18.75" customHeight="1">
      <c r="B74" s="773"/>
      <c r="C74" s="24"/>
      <c r="D74" s="10" t="s">
        <v>516</v>
      </c>
      <c r="E74" s="66" t="s">
        <v>110</v>
      </c>
      <c r="F74" s="67">
        <v>0</v>
      </c>
      <c r="G74" s="67">
        <v>0</v>
      </c>
      <c r="H74" s="30">
        <f t="shared" si="4"/>
        <v>0</v>
      </c>
      <c r="I74" s="1057"/>
      <c r="J74" s="1058"/>
      <c r="K74" s="1054"/>
      <c r="L74" s="766"/>
      <c r="M74" s="767"/>
      <c r="N74" s="768"/>
    </row>
    <row r="75" spans="2:14" ht="18.75" customHeight="1">
      <c r="B75" s="773"/>
      <c r="C75" s="24"/>
      <c r="D75" s="10" t="s">
        <v>517</v>
      </c>
      <c r="E75" s="66" t="s">
        <v>110</v>
      </c>
      <c r="F75" s="67">
        <v>0</v>
      </c>
      <c r="G75" s="67">
        <v>0</v>
      </c>
      <c r="H75" s="30">
        <f t="shared" si="4"/>
        <v>0</v>
      </c>
      <c r="I75" s="1057"/>
      <c r="J75" s="1058"/>
      <c r="K75" s="1054"/>
      <c r="L75" s="766"/>
      <c r="M75" s="767"/>
      <c r="N75" s="768"/>
    </row>
    <row r="76" spans="2:14" ht="18.75" customHeight="1" thickBot="1">
      <c r="B76" s="773"/>
      <c r="C76" s="24"/>
      <c r="D76" s="10" t="s">
        <v>518</v>
      </c>
      <c r="E76" s="66" t="s">
        <v>110</v>
      </c>
      <c r="F76" s="67">
        <v>0</v>
      </c>
      <c r="G76" s="67">
        <v>0</v>
      </c>
      <c r="H76" s="30">
        <f t="shared" si="4"/>
        <v>0</v>
      </c>
      <c r="I76" s="1057"/>
      <c r="J76" s="1058"/>
      <c r="K76" s="1054"/>
      <c r="L76" s="766"/>
      <c r="M76" s="767"/>
      <c r="N76" s="768"/>
    </row>
    <row r="77" spans="2:14" ht="18" customHeight="1">
      <c r="B77" s="773"/>
      <c r="C77" s="24"/>
      <c r="D77" s="10"/>
      <c r="E77" s="5" t="s">
        <v>106</v>
      </c>
      <c r="F77" s="6">
        <f>SUM(F68:F76)</f>
        <v>0</v>
      </c>
      <c r="G77" s="6">
        <f>SUM(G68:G76)</f>
        <v>0</v>
      </c>
      <c r="H77" s="6">
        <f>F77-G77</f>
        <v>0</v>
      </c>
      <c r="I77" s="784" t="s">
        <v>31</v>
      </c>
      <c r="J77" s="784" t="s">
        <v>533</v>
      </c>
      <c r="K77" s="1053"/>
      <c r="L77" s="766"/>
      <c r="M77" s="767"/>
      <c r="N77" s="768"/>
    </row>
    <row r="78" spans="2:14" ht="15" customHeight="1">
      <c r="B78" s="773"/>
      <c r="D78" s="4" t="s">
        <v>128</v>
      </c>
      <c r="E78" s="23" t="s">
        <v>108</v>
      </c>
      <c r="F78" s="2" t="s">
        <v>108</v>
      </c>
      <c r="G78" s="2" t="s">
        <v>108</v>
      </c>
      <c r="H78" s="2" t="s">
        <v>108</v>
      </c>
      <c r="I78" s="785"/>
      <c r="J78" s="785"/>
      <c r="K78" s="1053"/>
      <c r="L78" s="766"/>
      <c r="M78" s="767"/>
      <c r="N78" s="768"/>
    </row>
    <row r="79" spans="2:14" ht="15" customHeight="1">
      <c r="B79" s="773"/>
      <c r="D79" s="21" t="s">
        <v>129</v>
      </c>
      <c r="E79" s="66" t="s">
        <v>110</v>
      </c>
      <c r="F79" s="67">
        <v>0</v>
      </c>
      <c r="G79" s="67">
        <v>0</v>
      </c>
      <c r="H79" s="30">
        <f t="shared" ref="H79:H91" si="5">F79-G79</f>
        <v>0</v>
      </c>
      <c r="I79" s="1057"/>
      <c r="J79" s="1058"/>
      <c r="K79" s="1052"/>
      <c r="L79" s="766"/>
      <c r="M79" s="767"/>
      <c r="N79" s="768"/>
    </row>
    <row r="80" spans="2:14" ht="15" customHeight="1">
      <c r="B80" s="773"/>
      <c r="D80" s="68" t="s">
        <v>130</v>
      </c>
      <c r="E80" s="66" t="s">
        <v>110</v>
      </c>
      <c r="F80" s="67">
        <v>0</v>
      </c>
      <c r="G80" s="67">
        <v>0</v>
      </c>
      <c r="H80" s="30">
        <f t="shared" si="5"/>
        <v>0</v>
      </c>
      <c r="I80" s="1057"/>
      <c r="J80" s="1058"/>
      <c r="K80" s="1052"/>
      <c r="L80" s="766"/>
      <c r="M80" s="767"/>
      <c r="N80" s="768"/>
    </row>
    <row r="81" spans="2:14" ht="15" customHeight="1">
      <c r="B81" s="773"/>
      <c r="D81" s="68" t="s">
        <v>131</v>
      </c>
      <c r="E81" s="66" t="s">
        <v>110</v>
      </c>
      <c r="F81" s="67">
        <v>0</v>
      </c>
      <c r="G81" s="67">
        <v>0</v>
      </c>
      <c r="H81" s="30">
        <f t="shared" si="5"/>
        <v>0</v>
      </c>
      <c r="I81" s="1057"/>
      <c r="J81" s="1058"/>
      <c r="K81" s="1052"/>
      <c r="L81" s="766"/>
      <c r="M81" s="767"/>
      <c r="N81" s="768"/>
    </row>
    <row r="82" spans="2:14" ht="15" customHeight="1">
      <c r="B82" s="773"/>
      <c r="D82" s="68" t="s">
        <v>132</v>
      </c>
      <c r="E82" s="66" t="s">
        <v>110</v>
      </c>
      <c r="F82" s="67">
        <v>0</v>
      </c>
      <c r="G82" s="67">
        <v>0</v>
      </c>
      <c r="H82" s="30">
        <f t="shared" si="5"/>
        <v>0</v>
      </c>
      <c r="I82" s="1057"/>
      <c r="J82" s="1058"/>
      <c r="K82" s="1052"/>
      <c r="L82" s="766"/>
      <c r="M82" s="767"/>
      <c r="N82" s="768"/>
    </row>
    <row r="83" spans="2:14" ht="15" customHeight="1">
      <c r="B83" s="773"/>
      <c r="D83" s="68" t="s">
        <v>133</v>
      </c>
      <c r="E83" s="66" t="s">
        <v>110</v>
      </c>
      <c r="F83" s="67">
        <v>0</v>
      </c>
      <c r="G83" s="67">
        <v>0</v>
      </c>
      <c r="H83" s="30">
        <f t="shared" ref="H83:H87" si="6">F83-G83</f>
        <v>0</v>
      </c>
      <c r="I83" s="1057"/>
      <c r="J83" s="1058"/>
      <c r="K83" s="1052"/>
      <c r="L83" s="766"/>
      <c r="M83" s="767"/>
      <c r="N83" s="768"/>
    </row>
    <row r="84" spans="2:14" ht="15" customHeight="1">
      <c r="B84" s="773"/>
      <c r="D84" s="68" t="s">
        <v>134</v>
      </c>
      <c r="E84" s="66" t="s">
        <v>110</v>
      </c>
      <c r="F84" s="67">
        <v>0</v>
      </c>
      <c r="G84" s="67">
        <v>0</v>
      </c>
      <c r="H84" s="30">
        <f t="shared" si="6"/>
        <v>0</v>
      </c>
      <c r="I84" s="1057"/>
      <c r="J84" s="1058"/>
      <c r="K84" s="1052"/>
      <c r="L84" s="766"/>
      <c r="M84" s="767"/>
      <c r="N84" s="768"/>
    </row>
    <row r="85" spans="2:14" ht="15" customHeight="1">
      <c r="B85" s="773"/>
      <c r="D85" s="68" t="s">
        <v>135</v>
      </c>
      <c r="E85" s="66" t="s">
        <v>110</v>
      </c>
      <c r="F85" s="67">
        <v>0</v>
      </c>
      <c r="G85" s="67">
        <v>0</v>
      </c>
      <c r="H85" s="30">
        <f t="shared" si="6"/>
        <v>0</v>
      </c>
      <c r="I85" s="1057"/>
      <c r="J85" s="1058"/>
      <c r="K85" s="1052"/>
      <c r="L85" s="766"/>
      <c r="M85" s="767"/>
      <c r="N85" s="768"/>
    </row>
    <row r="86" spans="2:14" ht="15" customHeight="1">
      <c r="B86" s="773"/>
      <c r="D86" s="68" t="s">
        <v>136</v>
      </c>
      <c r="E86" s="66" t="s">
        <v>110</v>
      </c>
      <c r="F86" s="67">
        <v>0</v>
      </c>
      <c r="G86" s="67">
        <v>0</v>
      </c>
      <c r="H86" s="30">
        <f t="shared" si="6"/>
        <v>0</v>
      </c>
      <c r="I86" s="1057"/>
      <c r="J86" s="1058"/>
      <c r="K86" s="1052"/>
      <c r="L86" s="766"/>
      <c r="M86" s="767"/>
      <c r="N86" s="768"/>
    </row>
    <row r="87" spans="2:14" ht="15" customHeight="1">
      <c r="B87" s="773"/>
      <c r="D87" s="68" t="s">
        <v>137</v>
      </c>
      <c r="E87" s="66" t="s">
        <v>110</v>
      </c>
      <c r="F87" s="67">
        <v>0</v>
      </c>
      <c r="G87" s="67">
        <v>0</v>
      </c>
      <c r="H87" s="30">
        <f t="shared" si="6"/>
        <v>0</v>
      </c>
      <c r="I87" s="1057"/>
      <c r="J87" s="1058"/>
      <c r="K87" s="1052"/>
      <c r="L87" s="766"/>
      <c r="M87" s="767"/>
      <c r="N87" s="768"/>
    </row>
    <row r="88" spans="2:14" ht="15" customHeight="1">
      <c r="B88" s="773"/>
      <c r="D88" s="68" t="s">
        <v>135</v>
      </c>
      <c r="E88" s="66" t="s">
        <v>110</v>
      </c>
      <c r="F88" s="67">
        <v>0</v>
      </c>
      <c r="G88" s="67">
        <v>0</v>
      </c>
      <c r="H88" s="30">
        <f t="shared" si="5"/>
        <v>0</v>
      </c>
      <c r="I88" s="1057"/>
      <c r="J88" s="1058"/>
      <c r="K88" s="1052"/>
      <c r="L88" s="766"/>
      <c r="M88" s="767"/>
      <c r="N88" s="768"/>
    </row>
    <row r="89" spans="2:14" ht="15" customHeight="1">
      <c r="B89" s="773"/>
      <c r="D89" s="68" t="s">
        <v>136</v>
      </c>
      <c r="E89" s="66" t="s">
        <v>110</v>
      </c>
      <c r="F89" s="67">
        <v>0</v>
      </c>
      <c r="G89" s="67">
        <v>0</v>
      </c>
      <c r="H89" s="30">
        <f t="shared" si="5"/>
        <v>0</v>
      </c>
      <c r="I89" s="1057"/>
      <c r="J89" s="1058"/>
      <c r="K89" s="1052"/>
      <c r="L89" s="766"/>
      <c r="M89" s="767"/>
      <c r="N89" s="768"/>
    </row>
    <row r="90" spans="2:14" ht="15" customHeight="1">
      <c r="B90" s="773"/>
      <c r="D90" s="68" t="s">
        <v>137</v>
      </c>
      <c r="E90" s="66" t="s">
        <v>110</v>
      </c>
      <c r="F90" s="67">
        <v>0</v>
      </c>
      <c r="G90" s="67">
        <v>0</v>
      </c>
      <c r="H90" s="30">
        <f t="shared" si="5"/>
        <v>0</v>
      </c>
      <c r="I90" s="1057"/>
      <c r="J90" s="1058"/>
      <c r="K90" s="1052"/>
      <c r="L90" s="766"/>
      <c r="M90" s="767"/>
      <c r="N90" s="768"/>
    </row>
    <row r="91" spans="2:14" ht="15" customHeight="1">
      <c r="B91" s="773"/>
      <c r="D91" s="68" t="s">
        <v>138</v>
      </c>
      <c r="E91" s="8" t="s">
        <v>119</v>
      </c>
      <c r="F91" s="9">
        <f>SUM(F79:F90)</f>
        <v>0</v>
      </c>
      <c r="G91" s="9">
        <f>SUM(G79:G90)</f>
        <v>0</v>
      </c>
      <c r="H91" s="30">
        <f t="shared" si="5"/>
        <v>0</v>
      </c>
      <c r="I91" s="1071"/>
      <c r="L91" s="766"/>
      <c r="M91" s="767"/>
      <c r="N91" s="768"/>
    </row>
    <row r="92" spans="2:14" ht="15.75" customHeight="1" thickBot="1">
      <c r="B92" s="773"/>
      <c r="I92" s="1050"/>
      <c r="L92" s="766"/>
      <c r="M92" s="767"/>
      <c r="N92" s="768"/>
    </row>
    <row r="93" spans="2:14" ht="15" thickBot="1">
      <c r="B93" s="774"/>
      <c r="D93" s="758" t="s">
        <v>139</v>
      </c>
      <c r="E93" s="759"/>
      <c r="F93" s="7">
        <f>F77+F91</f>
        <v>0</v>
      </c>
      <c r="G93" s="7">
        <f>G77+G91</f>
        <v>0</v>
      </c>
      <c r="H93" s="7">
        <f>H77+H91</f>
        <v>0</v>
      </c>
      <c r="I93" s="1072"/>
      <c r="L93" s="769"/>
      <c r="M93" s="770"/>
      <c r="N93" s="771"/>
    </row>
  </sheetData>
  <sheetProtection algorithmName="SHA-512" hashValue="IsCt7Eido68e8jJ/B9glRw2+VdRXdSGpMYqfYU4TOlN+Y2i+JyyRWSDE9i8TB0+L/yPFONayLS2t9rW7qnIloA==" saltValue="CHwvgSstGNO9hd+xV1c1+A==" spinCount="100000" sheet="1" objects="1" scenarios="1"/>
  <dataConsolidate/>
  <mergeCells count="51">
    <mergeCell ref="I77:I78"/>
    <mergeCell ref="J77:J78"/>
    <mergeCell ref="K20:N20"/>
    <mergeCell ref="K60:N60"/>
    <mergeCell ref="K62:N62"/>
    <mergeCell ref="I66:I67"/>
    <mergeCell ref="J66:J67"/>
    <mergeCell ref="E66:E67"/>
    <mergeCell ref="E26:E27"/>
    <mergeCell ref="K64:N64"/>
    <mergeCell ref="I26:I27"/>
    <mergeCell ref="J26:J27"/>
    <mergeCell ref="I37:I38"/>
    <mergeCell ref="J37:J38"/>
    <mergeCell ref="H20:I20"/>
    <mergeCell ref="H10:I10"/>
    <mergeCell ref="H62:I62"/>
    <mergeCell ref="H64:I64"/>
    <mergeCell ref="D22:E22"/>
    <mergeCell ref="D62:E62"/>
    <mergeCell ref="H26:H27"/>
    <mergeCell ref="G26:G27"/>
    <mergeCell ref="D24:E24"/>
    <mergeCell ref="H24:I24"/>
    <mergeCell ref="H22:I22"/>
    <mergeCell ref="H60:I60"/>
    <mergeCell ref="K22:N22"/>
    <mergeCell ref="K24:N24"/>
    <mergeCell ref="D93:E93"/>
    <mergeCell ref="B20:B58"/>
    <mergeCell ref="L66:N93"/>
    <mergeCell ref="B60:B93"/>
    <mergeCell ref="H15:N18"/>
    <mergeCell ref="H66:H67"/>
    <mergeCell ref="G66:G67"/>
    <mergeCell ref="F66:F67"/>
    <mergeCell ref="D60:G60"/>
    <mergeCell ref="D64:E64"/>
    <mergeCell ref="L26:N58"/>
    <mergeCell ref="D20:G20"/>
    <mergeCell ref="D58:E58"/>
    <mergeCell ref="F26:F27"/>
    <mergeCell ref="B15:E18"/>
    <mergeCell ref="B8:E8"/>
    <mergeCell ref="H14:N14"/>
    <mergeCell ref="L10:N10"/>
    <mergeCell ref="A2:N2"/>
    <mergeCell ref="F8:N8"/>
    <mergeCell ref="A6:N6"/>
    <mergeCell ref="A4:N4"/>
    <mergeCell ref="B10:E10"/>
  </mergeCells>
  <phoneticPr fontId="30" type="noConversion"/>
  <dataValidations count="3">
    <dataValidation allowBlank="1" showInputMessage="1" showErrorMessage="1" promptTitle="Inserire nominativo RUP" prompt="Inserire nominativo RUP" sqref="F24 F64 F22 F62" xr:uid="{00000000-0002-0000-0100-000000000000}"/>
    <dataValidation type="list" allowBlank="1" showInputMessage="1" showErrorMessage="1" sqref="H60 H20" xr:uid="{00000000-0002-0000-0100-000001000000}">
      <formula1>$F$15:$F$18</formula1>
    </dataValidation>
    <dataValidation type="date" operator="lessThan" allowBlank="1" showInputMessage="1" showErrorMessage="1" prompt="Data precedente al 30/06/2026_x000a_" sqref="J28:J36 J39:J55 J68:J76 J79:J90" xr:uid="{1FCB9001-1952-483F-BF23-15804CB96C84}">
      <formula1>46203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cegliere il comune beneficiario dal menù a tendina_x000a_" xr:uid="{00000000-0002-0000-0100-000002000000}">
          <x14:formula1>
            <xm:f>'cup e responsabili'!$D$5:$D$72</xm:f>
          </x14:formula1>
          <xm:sqref>F8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3">
    <tabColor theme="6" tint="0.39997558519241921"/>
    <pageSetUpPr fitToPage="1"/>
  </sheetPr>
  <dimension ref="A1:BO45"/>
  <sheetViews>
    <sheetView topLeftCell="M38" zoomScale="62" zoomScaleNormal="62" workbookViewId="0">
      <selection activeCell="Y7" sqref="Y7"/>
    </sheetView>
  </sheetViews>
  <sheetFormatPr defaultColWidth="8.54296875" defaultRowHeight="40.5" customHeight="1"/>
  <cols>
    <col min="1" max="1" width="3.1796875" style="403" customWidth="1"/>
    <col min="2" max="2" width="18.54296875" style="473" bestFit="1" customWidth="1"/>
    <col min="3" max="3" width="16.81640625" style="473" bestFit="1" customWidth="1"/>
    <col min="4" max="4" width="20.81640625" style="349" customWidth="1"/>
    <col min="5" max="5" width="37.26953125" style="492" customWidth="1"/>
    <col min="6" max="6" width="18" style="492" customWidth="1"/>
    <col min="7" max="7" width="16.81640625" style="27" bestFit="1" customWidth="1"/>
    <col min="8" max="8" width="17.6328125" style="27" customWidth="1"/>
    <col min="9" max="9" width="19.54296875" style="27" customWidth="1"/>
    <col min="10" max="10" width="22.81640625" style="403" customWidth="1"/>
    <col min="11" max="11" width="37.26953125" style="403" customWidth="1"/>
    <col min="12" max="12" width="38.26953125" style="403" customWidth="1"/>
    <col min="13" max="13" width="21.54296875" style="27" customWidth="1"/>
    <col min="14" max="14" width="22.453125" style="27" customWidth="1"/>
    <col min="15" max="15" width="46.1796875" style="27" customWidth="1"/>
    <col min="16" max="16" width="9.1796875" style="27" customWidth="1"/>
    <col min="17" max="17" width="10.54296875" style="27" customWidth="1"/>
    <col min="18" max="18" width="16.1796875" style="27" customWidth="1"/>
    <col min="19" max="918" width="9.1796875" style="27" customWidth="1"/>
    <col min="919" max="16384" width="8.54296875" style="27"/>
  </cols>
  <sheetData>
    <row r="1" spans="1:67" ht="40.5" customHeight="1" thickBot="1">
      <c r="A1" s="500"/>
      <c r="B1" s="399"/>
      <c r="C1" s="399"/>
      <c r="D1" s="352"/>
      <c r="E1" s="400"/>
      <c r="F1" s="400"/>
      <c r="G1" s="353"/>
      <c r="H1" s="353"/>
      <c r="I1" s="353"/>
      <c r="J1" s="398"/>
      <c r="K1" s="398"/>
      <c r="L1" s="398"/>
      <c r="M1" s="353"/>
      <c r="N1" s="353"/>
      <c r="O1" s="353"/>
      <c r="P1" s="354"/>
    </row>
    <row r="2" spans="1:67" ht="40.5" customHeight="1" thickBot="1">
      <c r="A2" s="401"/>
      <c r="B2" s="853" t="s">
        <v>0</v>
      </c>
      <c r="C2" s="854"/>
      <c r="D2" s="854"/>
      <c r="E2" s="854"/>
      <c r="F2" s="854"/>
      <c r="G2" s="854"/>
      <c r="H2" s="854"/>
      <c r="I2" s="854"/>
      <c r="J2" s="854"/>
      <c r="K2" s="854"/>
      <c r="L2" s="854"/>
      <c r="M2" s="854"/>
      <c r="N2" s="854"/>
      <c r="O2" s="855"/>
      <c r="P2" s="356"/>
    </row>
    <row r="3" spans="1:67" ht="40.5" customHeight="1" thickBot="1">
      <c r="A3" s="501"/>
      <c r="B3" s="1099"/>
      <c r="C3" s="1099"/>
      <c r="D3" s="1099"/>
      <c r="E3" s="1099"/>
      <c r="F3" s="1099"/>
      <c r="G3" s="1099"/>
      <c r="H3" s="1099"/>
      <c r="I3" s="1099"/>
      <c r="J3" s="1099"/>
      <c r="K3" s="1099"/>
      <c r="L3" s="1099"/>
      <c r="M3" s="1098"/>
      <c r="N3" s="1098"/>
      <c r="O3" s="1098"/>
      <c r="P3" s="356"/>
    </row>
    <row r="4" spans="1:67" ht="40.5" customHeight="1" thickBot="1">
      <c r="A4" s="401"/>
      <c r="B4" s="616" t="s">
        <v>489</v>
      </c>
      <c r="C4" s="617"/>
      <c r="D4" s="617"/>
      <c r="E4" s="617"/>
      <c r="F4" s="617"/>
      <c r="G4" s="617"/>
      <c r="H4" s="617"/>
      <c r="I4" s="617"/>
      <c r="J4" s="617"/>
      <c r="K4" s="617"/>
      <c r="L4" s="617"/>
      <c r="M4" s="617"/>
      <c r="N4" s="617"/>
      <c r="O4" s="618"/>
      <c r="P4" s="356"/>
    </row>
    <row r="5" spans="1:67" ht="40.5" customHeight="1" thickBot="1">
      <c r="A5" s="401"/>
      <c r="B5" s="1100"/>
      <c r="C5" s="1100"/>
      <c r="D5" s="1100"/>
      <c r="E5" s="1100"/>
      <c r="F5" s="1100"/>
      <c r="G5" s="1100"/>
      <c r="H5" s="1100"/>
      <c r="I5" s="1100"/>
      <c r="J5" s="1101"/>
      <c r="K5" s="1101"/>
      <c r="L5" s="1101"/>
      <c r="M5" s="1098"/>
      <c r="N5" s="1098"/>
      <c r="O5" s="1098"/>
      <c r="P5" s="356"/>
    </row>
    <row r="6" spans="1:67" ht="40.5" customHeight="1" thickBot="1">
      <c r="A6" s="401"/>
      <c r="B6" s="850" t="s">
        <v>140</v>
      </c>
      <c r="C6" s="851"/>
      <c r="D6" s="850" t="s">
        <v>529</v>
      </c>
      <c r="E6" s="852"/>
      <c r="F6" s="1102"/>
      <c r="G6" s="798" t="s">
        <v>90</v>
      </c>
      <c r="H6" s="799"/>
      <c r="I6" s="799"/>
      <c r="J6" s="804"/>
      <c r="K6" s="805"/>
      <c r="L6" s="1103"/>
      <c r="M6" s="810" t="s">
        <v>6</v>
      </c>
      <c r="N6" s="812"/>
      <c r="O6" s="396"/>
      <c r="P6" s="1104"/>
    </row>
    <row r="7" spans="1:67" ht="21" customHeight="1" thickBot="1">
      <c r="A7" s="401"/>
      <c r="B7" s="1100"/>
      <c r="C7" s="1100"/>
      <c r="D7" s="1100"/>
      <c r="E7" s="1100"/>
      <c r="F7" s="1100"/>
      <c r="G7" s="800"/>
      <c r="H7" s="801"/>
      <c r="I7" s="801"/>
      <c r="J7" s="806"/>
      <c r="K7" s="807"/>
      <c r="L7" s="1098"/>
      <c r="M7" s="1098"/>
      <c r="N7" s="1098"/>
      <c r="O7" s="1098"/>
      <c r="P7" s="356"/>
    </row>
    <row r="8" spans="1:67" ht="40.5" customHeight="1" thickBot="1">
      <c r="A8" s="401"/>
      <c r="B8" s="814" t="s">
        <v>141</v>
      </c>
      <c r="C8" s="815"/>
      <c r="D8" s="679"/>
      <c r="E8" s="680"/>
      <c r="F8" s="1100"/>
      <c r="G8" s="802"/>
      <c r="H8" s="803"/>
      <c r="I8" s="803"/>
      <c r="J8" s="808"/>
      <c r="K8" s="809"/>
      <c r="L8" s="1103"/>
      <c r="M8" s="810" t="s">
        <v>528</v>
      </c>
      <c r="N8" s="811"/>
      <c r="O8" s="394"/>
      <c r="P8" s="1106"/>
    </row>
    <row r="9" spans="1:67" ht="23.25" customHeight="1" thickBot="1">
      <c r="A9" s="401"/>
      <c r="B9" s="1107"/>
      <c r="C9" s="1107"/>
      <c r="D9" s="1108"/>
      <c r="E9" s="1108"/>
      <c r="F9" s="1100"/>
      <c r="G9" s="1109"/>
      <c r="H9" s="1109"/>
      <c r="I9" s="1109"/>
      <c r="J9" s="1103"/>
      <c r="K9" s="1103"/>
      <c r="L9" s="1103"/>
      <c r="M9" s="1110"/>
      <c r="N9" s="1110"/>
      <c r="O9" s="1105"/>
      <c r="P9" s="356"/>
    </row>
    <row r="10" spans="1:67" ht="40.5" customHeight="1" thickBot="1">
      <c r="A10" s="401"/>
      <c r="B10" s="814" t="s">
        <v>496</v>
      </c>
      <c r="C10" s="815"/>
      <c r="D10" s="816"/>
      <c r="E10" s="817"/>
      <c r="F10" s="1100"/>
      <c r="G10" s="810" t="s">
        <v>4</v>
      </c>
      <c r="H10" s="813"/>
      <c r="I10" s="813"/>
      <c r="J10" s="821"/>
      <c r="K10" s="680"/>
      <c r="L10" s="1103"/>
      <c r="M10" s="796" t="s">
        <v>497</v>
      </c>
      <c r="N10" s="797"/>
      <c r="O10" s="394"/>
      <c r="P10" s="356"/>
    </row>
    <row r="11" spans="1:67" ht="18.75" customHeight="1" thickBot="1">
      <c r="A11" s="401"/>
      <c r="B11" s="1100"/>
      <c r="C11" s="1100"/>
      <c r="D11" s="1100"/>
      <c r="E11" s="1100"/>
      <c r="F11" s="1100"/>
      <c r="G11" s="1109"/>
      <c r="H11" s="1109"/>
      <c r="I11" s="1109"/>
      <c r="J11" s="1103"/>
      <c r="K11" s="1103"/>
      <c r="L11" s="1098"/>
      <c r="M11" s="1098"/>
      <c r="N11" s="1098"/>
      <c r="O11" s="1098"/>
      <c r="P11" s="356"/>
    </row>
    <row r="12" spans="1:67" ht="40.5" customHeight="1" thickBot="1">
      <c r="A12" s="502"/>
      <c r="B12" s="843" t="s">
        <v>1</v>
      </c>
      <c r="C12" s="844"/>
      <c r="D12" s="867" t="s">
        <v>270</v>
      </c>
      <c r="E12" s="868"/>
      <c r="F12" s="1111"/>
      <c r="G12" s="810" t="s">
        <v>5</v>
      </c>
      <c r="H12" s="813"/>
      <c r="I12" s="811"/>
      <c r="J12" s="818"/>
      <c r="K12" s="819"/>
      <c r="L12" s="1112"/>
      <c r="M12" s="810" t="s">
        <v>5</v>
      </c>
      <c r="N12" s="811"/>
      <c r="O12" s="395"/>
      <c r="P12" s="356"/>
    </row>
    <row r="13" spans="1:67" ht="40.5" customHeight="1">
      <c r="A13" s="69"/>
      <c r="B13" s="1113"/>
      <c r="C13" s="1113"/>
      <c r="D13" s="1114"/>
      <c r="E13" s="1114"/>
      <c r="F13" s="1114"/>
      <c r="G13" s="1114"/>
      <c r="H13" s="1114"/>
      <c r="I13" s="1114"/>
      <c r="J13" s="1115"/>
      <c r="K13" s="1115"/>
      <c r="L13" s="1115"/>
      <c r="M13" s="1098"/>
      <c r="N13" s="1098"/>
      <c r="O13" s="1098"/>
      <c r="P13" s="356"/>
    </row>
    <row r="14" spans="1:67" ht="40.5" customHeight="1" thickBot="1">
      <c r="A14" s="69"/>
      <c r="B14" s="1113"/>
      <c r="C14" s="1113"/>
      <c r="D14" s="1114"/>
      <c r="E14" s="1114"/>
      <c r="F14" s="1114"/>
      <c r="G14" s="1114"/>
      <c r="H14" s="1115"/>
      <c r="I14" s="1115"/>
      <c r="J14" s="1116" t="s">
        <v>478</v>
      </c>
      <c r="K14" s="1116"/>
      <c r="L14" s="1117" t="s">
        <v>476</v>
      </c>
      <c r="M14" s="1118" t="s">
        <v>477</v>
      </c>
      <c r="N14" s="1119" t="s">
        <v>10</v>
      </c>
      <c r="O14" s="1119" t="s">
        <v>11</v>
      </c>
      <c r="P14" s="356"/>
    </row>
    <row r="15" spans="1:67" s="504" customFormat="1" ht="40.5" customHeight="1">
      <c r="A15" s="503"/>
      <c r="B15" s="670" t="s">
        <v>12</v>
      </c>
      <c r="C15" s="671"/>
      <c r="D15" s="652">
        <f>VLOOKUP(D12,'dati cup e milestone'!B3:C57,2, FALSE)</f>
        <v>3836349</v>
      </c>
      <c r="E15" s="654"/>
      <c r="F15" s="1120"/>
      <c r="G15" s="798" t="s">
        <v>13</v>
      </c>
      <c r="H15" s="632" t="str">
        <f>VLOOKUP(D12,'dati cup e milestone'!$B$3:$G$57,3,FALSE)</f>
        <v>E30J22000000001</v>
      </c>
      <c r="I15" s="632"/>
      <c r="J15" s="848">
        <f>VLOOKUP(H15,'cup e responsabili'!$F$5:$G$72,2,FALSE)</f>
        <v>3836349</v>
      </c>
      <c r="K15" s="848"/>
      <c r="L15" s="388">
        <v>0.1</v>
      </c>
      <c r="M15" s="1040">
        <f>J15*L15</f>
        <v>383634.9</v>
      </c>
      <c r="N15" s="848">
        <f>J15+J16+J17+J18</f>
        <v>3836349</v>
      </c>
      <c r="O15" s="879" t="str">
        <f>IF(K15=C15,"ok","importo cup diverso da finanziamento")</f>
        <v>ok</v>
      </c>
      <c r="P15" s="410"/>
      <c r="Q15" s="408"/>
      <c r="R15" s="408"/>
      <c r="S15" s="408"/>
      <c r="T15" s="408"/>
      <c r="U15" s="408"/>
      <c r="V15" s="408"/>
      <c r="W15" s="408"/>
      <c r="X15" s="408"/>
      <c r="Y15" s="408"/>
      <c r="Z15" s="408"/>
      <c r="AA15" s="408"/>
      <c r="AB15" s="408"/>
      <c r="AC15" s="408"/>
      <c r="AD15" s="408"/>
      <c r="AE15" s="408"/>
      <c r="AF15" s="408"/>
      <c r="AG15" s="408"/>
      <c r="AH15" s="408"/>
      <c r="AI15" s="408"/>
      <c r="AJ15" s="408"/>
      <c r="AK15" s="408"/>
      <c r="AL15" s="408"/>
      <c r="AM15" s="408"/>
      <c r="AN15" s="408"/>
      <c r="AO15" s="408"/>
      <c r="AP15" s="408"/>
      <c r="AQ15" s="408"/>
      <c r="AR15" s="408"/>
      <c r="AS15" s="408"/>
      <c r="AT15" s="408"/>
      <c r="AU15" s="408"/>
      <c r="AV15" s="408"/>
      <c r="AW15" s="408"/>
      <c r="AX15" s="408"/>
      <c r="AY15" s="408"/>
      <c r="AZ15" s="408"/>
      <c r="BA15" s="408"/>
      <c r="BB15" s="408"/>
      <c r="BC15" s="408"/>
      <c r="BD15" s="408"/>
      <c r="BE15" s="408"/>
      <c r="BF15" s="408"/>
      <c r="BG15" s="408"/>
      <c r="BH15" s="408"/>
      <c r="BI15" s="408"/>
      <c r="BJ15" s="408"/>
      <c r="BK15" s="408"/>
      <c r="BL15" s="408"/>
      <c r="BM15" s="408"/>
      <c r="BN15" s="408"/>
      <c r="BO15" s="408"/>
    </row>
    <row r="16" spans="1:67" s="504" customFormat="1" ht="40.5" customHeight="1">
      <c r="A16" s="503"/>
      <c r="B16" s="673"/>
      <c r="C16" s="1122"/>
      <c r="D16" s="655"/>
      <c r="E16" s="657"/>
      <c r="F16" s="1120"/>
      <c r="G16" s="800"/>
      <c r="H16" s="633" t="str">
        <f>IF(VLOOKUP(D12,'dati cup e milestone'!$B$3:$G$57,4,FALSE)="","",VLOOKUP(D12,'dati cup e milestone'!$B$3:$G$57,4,FALSE))</f>
        <v/>
      </c>
      <c r="I16" s="633"/>
      <c r="J16" s="849">
        <f>IF(H16="", 0, VLOOKUP(H16,'cup e responsabili'!$F$5:$G$72,2,FALSE))</f>
        <v>0</v>
      </c>
      <c r="K16" s="849"/>
      <c r="L16" s="389">
        <v>0.1</v>
      </c>
      <c r="M16" s="1041">
        <f t="shared" ref="M16:M18" si="0">J16*L16</f>
        <v>0</v>
      </c>
      <c r="N16" s="849"/>
      <c r="O16" s="880"/>
      <c r="P16" s="410"/>
      <c r="Q16" s="408"/>
      <c r="R16" s="408"/>
      <c r="S16" s="408"/>
      <c r="T16" s="408"/>
      <c r="U16" s="408"/>
      <c r="V16" s="408"/>
      <c r="W16" s="408"/>
      <c r="X16" s="408"/>
      <c r="Y16" s="408"/>
      <c r="Z16" s="408"/>
      <c r="AA16" s="408"/>
      <c r="AB16" s="408"/>
      <c r="AC16" s="408"/>
      <c r="AD16" s="408"/>
      <c r="AE16" s="408"/>
      <c r="AF16" s="408"/>
      <c r="AG16" s="408"/>
      <c r="AH16" s="408"/>
      <c r="AI16" s="408"/>
      <c r="AJ16" s="408"/>
      <c r="AK16" s="408"/>
      <c r="AL16" s="408"/>
      <c r="AM16" s="408"/>
      <c r="AN16" s="408"/>
      <c r="AO16" s="408"/>
      <c r="AP16" s="408"/>
      <c r="AQ16" s="408"/>
      <c r="AR16" s="408"/>
      <c r="AS16" s="408"/>
      <c r="AT16" s="408"/>
      <c r="AU16" s="408"/>
      <c r="AV16" s="408"/>
      <c r="AW16" s="408"/>
      <c r="AX16" s="408"/>
      <c r="AY16" s="408"/>
      <c r="AZ16" s="408"/>
      <c r="BA16" s="408"/>
      <c r="BB16" s="408"/>
      <c r="BC16" s="408"/>
      <c r="BD16" s="408"/>
      <c r="BE16" s="408"/>
      <c r="BF16" s="408"/>
      <c r="BG16" s="408"/>
      <c r="BH16" s="408"/>
      <c r="BI16" s="408"/>
      <c r="BJ16" s="408"/>
      <c r="BK16" s="408"/>
      <c r="BL16" s="408"/>
      <c r="BM16" s="408"/>
      <c r="BN16" s="408"/>
      <c r="BO16" s="408"/>
    </row>
    <row r="17" spans="1:16" ht="40.5" customHeight="1">
      <c r="A17" s="502"/>
      <c r="B17" s="673"/>
      <c r="C17" s="1122"/>
      <c r="D17" s="655"/>
      <c r="E17" s="657"/>
      <c r="F17" s="1120"/>
      <c r="G17" s="800"/>
      <c r="H17" s="633" t="str">
        <f>IF(VLOOKUP(D12,'dati cup e milestone'!$B$3:$G$57,5,FALSE)="","",VLOOKUP(D12,'dati cup e milestone'!$B$3:$G$57,5,FALSE))</f>
        <v/>
      </c>
      <c r="I17" s="633"/>
      <c r="J17" s="849">
        <f>IF(H17="", 0, VLOOKUP(H17,'cup e responsabili'!$F$5:$G$72,2,FALSE))</f>
        <v>0</v>
      </c>
      <c r="K17" s="849"/>
      <c r="L17" s="389">
        <v>0.1</v>
      </c>
      <c r="M17" s="1041">
        <f t="shared" si="0"/>
        <v>0</v>
      </c>
      <c r="N17" s="849"/>
      <c r="O17" s="880"/>
      <c r="P17" s="356"/>
    </row>
    <row r="18" spans="1:16" s="408" customFormat="1" ht="40.5" customHeight="1" thickBot="1">
      <c r="A18" s="505"/>
      <c r="B18" s="676"/>
      <c r="C18" s="677"/>
      <c r="D18" s="658"/>
      <c r="E18" s="660"/>
      <c r="F18" s="1120"/>
      <c r="G18" s="802"/>
      <c r="H18" s="663" t="str">
        <f>IF(VLOOKUP(D12,'dati cup e milestone'!$B$3:$G$57,6,FALSE)="","",VLOOKUP(D12,'dati cup e milestone'!$B$3:$G$57,6,FALSE))</f>
        <v/>
      </c>
      <c r="I18" s="663"/>
      <c r="J18" s="866">
        <f>IF(H18="", 0, VLOOKUP(H18,'cup e responsabili'!$F$5:$G$72,2,FALSE))</f>
        <v>0</v>
      </c>
      <c r="K18" s="866"/>
      <c r="L18" s="390">
        <v>0.1</v>
      </c>
      <c r="M18" s="1042">
        <f t="shared" si="0"/>
        <v>0</v>
      </c>
      <c r="N18" s="866"/>
      <c r="O18" s="881"/>
      <c r="P18" s="410"/>
    </row>
    <row r="19" spans="1:16" s="408" customFormat="1" ht="29.25" customHeight="1" thickBot="1">
      <c r="A19" s="505"/>
      <c r="B19" s="1121"/>
      <c r="C19" s="1121"/>
      <c r="D19" s="1121"/>
      <c r="E19" s="1121"/>
      <c r="F19" s="1121"/>
      <c r="G19" s="1121"/>
      <c r="H19" s="1121"/>
      <c r="I19" s="1121"/>
      <c r="J19" s="1121"/>
      <c r="K19" s="1121"/>
      <c r="L19" s="1121"/>
      <c r="M19" s="1121"/>
      <c r="N19" s="1121"/>
      <c r="O19" s="1121"/>
      <c r="P19" s="410"/>
    </row>
    <row r="20" spans="1:16" ht="40.5" customHeight="1">
      <c r="A20" s="502"/>
      <c r="B20" s="863" t="s">
        <v>143</v>
      </c>
      <c r="C20" s="864"/>
      <c r="D20" s="864"/>
      <c r="E20" s="864"/>
      <c r="F20" s="864"/>
      <c r="G20" s="864"/>
      <c r="H20" s="864"/>
      <c r="I20" s="864"/>
      <c r="J20" s="865"/>
      <c r="K20" s="1098"/>
      <c r="L20" s="856" t="s">
        <v>22</v>
      </c>
      <c r="M20" s="857"/>
      <c r="N20" s="857"/>
      <c r="O20" s="858"/>
      <c r="P20" s="356"/>
    </row>
    <row r="21" spans="1:16" ht="60.5" customHeight="1">
      <c r="A21" s="502"/>
      <c r="B21" s="161" t="s">
        <v>144</v>
      </c>
      <c r="C21" s="162" t="s">
        <v>145</v>
      </c>
      <c r="D21" s="162" t="s">
        <v>146</v>
      </c>
      <c r="E21" s="162" t="s">
        <v>147</v>
      </c>
      <c r="F21" s="162" t="s">
        <v>148</v>
      </c>
      <c r="G21" s="162" t="s">
        <v>149</v>
      </c>
      <c r="H21" s="298" t="s">
        <v>534</v>
      </c>
      <c r="I21" s="1073" t="s">
        <v>150</v>
      </c>
      <c r="J21" s="301" t="s">
        <v>535</v>
      </c>
      <c r="K21" s="1103"/>
      <c r="L21" s="161" t="s">
        <v>144</v>
      </c>
      <c r="M21" s="162" t="s">
        <v>151</v>
      </c>
      <c r="N21" s="292" t="s">
        <v>152</v>
      </c>
      <c r="O21" s="163" t="s">
        <v>153</v>
      </c>
      <c r="P21" s="356"/>
    </row>
    <row r="22" spans="1:16" ht="40.5" customHeight="1">
      <c r="A22" s="502"/>
      <c r="B22" s="160" t="s">
        <v>154</v>
      </c>
      <c r="C22" s="859">
        <f>VLOOKUP(D12,'dati cup e milestone'!B3:I58,7,FALSE)</f>
        <v>1</v>
      </c>
      <c r="D22" s="859">
        <f>VLOOKUP(D12,'dati cup e milestone'!B3:I58,8,FALSE)</f>
        <v>5</v>
      </c>
      <c r="E22" s="299">
        <f>'Urbano.Piano inv. forn'!L50</f>
        <v>0</v>
      </c>
      <c r="F22" s="861" t="str">
        <f>IF((E22+E23)&gt;=D22,"ok","Piano forniture non sufficiente a garantire raggiun. obiettivo")</f>
        <v>Piano forniture non sufficiente a garantire raggiun. obiettivo</v>
      </c>
      <c r="G22" s="305">
        <f>URB_REND_FORN_ELET!E15</f>
        <v>0</v>
      </c>
      <c r="H22" s="305">
        <f>URB_REND_FORN_ELET!O15</f>
        <v>0</v>
      </c>
      <c r="I22" s="1092">
        <f>(D22-H22-H23)</f>
        <v>5</v>
      </c>
      <c r="J22" s="1093" t="str">
        <f>IF(I22&lt;=0,"target raggiunto", "obiettivo target non raggiunto")</f>
        <v>obiettivo target non raggiunto</v>
      </c>
      <c r="K22" s="1103"/>
      <c r="L22" s="160" t="s">
        <v>154</v>
      </c>
      <c r="M22" s="164">
        <f>'Urbano.Piano inv. forn'!T50</f>
        <v>0</v>
      </c>
      <c r="N22" s="293">
        <f>URB_REND_FORN_ELET!P12</f>
        <v>0</v>
      </c>
      <c r="O22" s="165">
        <f>M22-N22</f>
        <v>0</v>
      </c>
      <c r="P22" s="356"/>
    </row>
    <row r="23" spans="1:16" ht="40.5" customHeight="1" thickBot="1">
      <c r="A23" s="502"/>
      <c r="B23" s="302" t="s">
        <v>66</v>
      </c>
      <c r="C23" s="860"/>
      <c r="D23" s="860"/>
      <c r="E23" s="303">
        <f>'Urbano.Piano inv. forn'!L88</f>
        <v>0</v>
      </c>
      <c r="F23" s="862"/>
      <c r="G23" s="306">
        <f>urb_rend_forn_idr!E15</f>
        <v>0</v>
      </c>
      <c r="H23" s="306">
        <f>urb_rend_forn_idr!N15</f>
        <v>0</v>
      </c>
      <c r="I23" s="1094"/>
      <c r="J23" s="1095"/>
      <c r="K23" s="1103"/>
      <c r="L23" s="294" t="s">
        <v>66</v>
      </c>
      <c r="M23" s="164">
        <f>'Urbano.Piano inv. forn'!T88</f>
        <v>0</v>
      </c>
      <c r="N23" s="293">
        <f>urb_rend_forn_idr!P12</f>
        <v>0</v>
      </c>
      <c r="O23" s="165">
        <f>M23-N23</f>
        <v>0</v>
      </c>
      <c r="P23" s="356"/>
    </row>
    <row r="24" spans="1:16" ht="21" customHeight="1" thickBot="1">
      <c r="A24" s="502"/>
      <c r="B24" s="1123"/>
      <c r="C24" s="1123"/>
      <c r="D24" s="1124"/>
      <c r="E24" s="1125"/>
      <c r="F24" s="1125"/>
      <c r="G24" s="1098"/>
      <c r="H24" s="1098"/>
      <c r="I24" s="1098"/>
      <c r="J24" s="1103"/>
      <c r="K24" s="1103"/>
      <c r="L24" s="295" t="s">
        <v>155</v>
      </c>
      <c r="M24" s="296">
        <f>M22+M23</f>
        <v>0</v>
      </c>
      <c r="N24" s="296">
        <f>N22+N23</f>
        <v>0</v>
      </c>
      <c r="O24" s="297">
        <f>O22+O23</f>
        <v>0</v>
      </c>
      <c r="P24" s="356"/>
    </row>
    <row r="25" spans="1:16" ht="40.5" customHeight="1" thickBot="1">
      <c r="A25" s="502"/>
      <c r="B25" s="885" t="s">
        <v>156</v>
      </c>
      <c r="C25" s="886"/>
      <c r="D25" s="886"/>
      <c r="E25" s="886"/>
      <c r="F25" s="886"/>
      <c r="G25" s="886"/>
      <c r="H25" s="887"/>
      <c r="I25" s="891">
        <f>SUM(M15:M18)</f>
        <v>383634.9</v>
      </c>
      <c r="J25" s="892"/>
      <c r="K25" s="1103"/>
      <c r="L25" s="1103"/>
      <c r="M25" s="1098"/>
      <c r="N25" s="1098"/>
      <c r="O25" s="1098"/>
      <c r="P25" s="356"/>
    </row>
    <row r="26" spans="1:16" ht="21" customHeight="1" thickBot="1">
      <c r="A26" s="502"/>
      <c r="B26" s="1126"/>
      <c r="C26" s="1126"/>
      <c r="D26" s="1127"/>
      <c r="E26" s="1128"/>
      <c r="F26" s="1098"/>
      <c r="G26" s="1098"/>
      <c r="H26" s="1121"/>
      <c r="I26" s="1128"/>
      <c r="J26" s="1129"/>
      <c r="K26" s="1103"/>
      <c r="L26" s="856" t="s">
        <v>157</v>
      </c>
      <c r="M26" s="857"/>
      <c r="N26" s="857"/>
      <c r="O26" s="858"/>
      <c r="P26" s="356"/>
    </row>
    <row r="27" spans="1:16" ht="40.5" customHeight="1" thickBot="1">
      <c r="A27" s="502"/>
      <c r="B27" s="888" t="s">
        <v>485</v>
      </c>
      <c r="C27" s="889"/>
      <c r="D27" s="889"/>
      <c r="E27" s="889"/>
      <c r="F27" s="889"/>
      <c r="G27" s="889"/>
      <c r="H27" s="890"/>
      <c r="I27" s="895">
        <f>N36</f>
        <v>0</v>
      </c>
      <c r="J27" s="896"/>
      <c r="K27" s="1103"/>
      <c r="L27" s="161" t="s">
        <v>144</v>
      </c>
      <c r="M27" s="162" t="s">
        <v>151</v>
      </c>
      <c r="N27" s="292" t="s">
        <v>152</v>
      </c>
      <c r="O27" s="163" t="s">
        <v>153</v>
      </c>
      <c r="P27" s="356"/>
    </row>
    <row r="28" spans="1:16" ht="15" thickBot="1">
      <c r="A28" s="502"/>
      <c r="B28" s="1130"/>
      <c r="C28" s="1130"/>
      <c r="D28" s="1131"/>
      <c r="E28" s="1132"/>
      <c r="F28" s="1098"/>
      <c r="G28" s="1098"/>
      <c r="H28" s="1133"/>
      <c r="I28" s="1132"/>
      <c r="J28" s="1132"/>
      <c r="K28" s="1103"/>
      <c r="L28" s="160" t="s">
        <v>154</v>
      </c>
      <c r="M28" s="164">
        <f>'urbano_PIANO_INV-INFR'!G58</f>
        <v>0</v>
      </c>
      <c r="N28" s="300">
        <f>'urbano rend_infr_elet'!P9</f>
        <v>0</v>
      </c>
      <c r="O28" s="165">
        <f>M28-N28</f>
        <v>0</v>
      </c>
      <c r="P28" s="356"/>
    </row>
    <row r="29" spans="1:16" ht="40.5" customHeight="1" thickBot="1">
      <c r="A29" s="502"/>
      <c r="B29" s="888" t="s">
        <v>158</v>
      </c>
      <c r="C29" s="889"/>
      <c r="D29" s="889"/>
      <c r="E29" s="889"/>
      <c r="F29" s="889"/>
      <c r="G29" s="889"/>
      <c r="H29" s="890"/>
      <c r="I29" s="893">
        <v>0</v>
      </c>
      <c r="J29" s="894"/>
      <c r="K29" s="1103"/>
      <c r="L29" s="294" t="s">
        <v>66</v>
      </c>
      <c r="M29" s="164">
        <f>'urbano_PIANO_INV-INFR'!G93</f>
        <v>0</v>
      </c>
      <c r="N29" s="300">
        <f>'urbano rend_infr_idrogeno'!P9</f>
        <v>0</v>
      </c>
      <c r="O29" s="165">
        <f>M29-N29</f>
        <v>0</v>
      </c>
      <c r="P29" s="356"/>
    </row>
    <row r="30" spans="1:16" ht="18" thickBot="1">
      <c r="A30" s="502"/>
      <c r="B30" s="1134"/>
      <c r="C30" s="1134"/>
      <c r="D30" s="1134"/>
      <c r="E30" s="1134"/>
      <c r="F30" s="1098"/>
      <c r="G30" s="1098"/>
      <c r="H30" s="1135"/>
      <c r="I30" s="1136"/>
      <c r="J30" s="1136"/>
      <c r="K30" s="1103"/>
      <c r="L30" s="295" t="s">
        <v>159</v>
      </c>
      <c r="M30" s="296">
        <f>M28+M29</f>
        <v>0</v>
      </c>
      <c r="N30" s="296">
        <f>N28+N29</f>
        <v>0</v>
      </c>
      <c r="O30" s="297">
        <f>O28+O29</f>
        <v>0</v>
      </c>
      <c r="P30" s="356"/>
    </row>
    <row r="31" spans="1:16" ht="40.5" customHeight="1" thickBot="1">
      <c r="A31" s="502"/>
      <c r="B31" s="888" t="s">
        <v>486</v>
      </c>
      <c r="C31" s="889"/>
      <c r="D31" s="889"/>
      <c r="E31" s="889"/>
      <c r="F31" s="889"/>
      <c r="G31" s="897">
        <f>I31/D15</f>
        <v>0</v>
      </c>
      <c r="H31" s="898"/>
      <c r="I31" s="895">
        <f>I27-I29</f>
        <v>0</v>
      </c>
      <c r="J31" s="896"/>
      <c r="K31" s="1103"/>
      <c r="L31" s="1098"/>
      <c r="M31" s="1098"/>
      <c r="N31" s="1098"/>
      <c r="O31" s="1098"/>
      <c r="P31" s="356"/>
    </row>
    <row r="32" spans="1:16" ht="40.5" customHeight="1" thickBot="1">
      <c r="A32" s="502"/>
      <c r="B32" s="1134"/>
      <c r="C32" s="1134"/>
      <c r="D32" s="1134"/>
      <c r="E32" s="1134"/>
      <c r="F32" s="1098"/>
      <c r="G32" s="1098"/>
      <c r="H32" s="1133"/>
      <c r="I32" s="1136"/>
      <c r="J32" s="1136"/>
      <c r="K32" s="1103"/>
      <c r="L32" s="882" t="s">
        <v>160</v>
      </c>
      <c r="M32" s="883"/>
      <c r="N32" s="883"/>
      <c r="O32" s="884"/>
      <c r="P32" s="356"/>
    </row>
    <row r="33" spans="1:16" ht="25.5" thickBot="1">
      <c r="A33" s="502"/>
      <c r="B33" s="845" t="s">
        <v>487</v>
      </c>
      <c r="C33" s="846"/>
      <c r="D33" s="846"/>
      <c r="E33" s="846"/>
      <c r="F33" s="846"/>
      <c r="G33" s="846"/>
      <c r="H33" s="847"/>
      <c r="I33" s="899">
        <f>I27-I29-I25</f>
        <v>-383634.9</v>
      </c>
      <c r="J33" s="900"/>
      <c r="K33" s="1103"/>
      <c r="L33" s="161" t="s">
        <v>144</v>
      </c>
      <c r="M33" s="162" t="s">
        <v>151</v>
      </c>
      <c r="N33" s="292" t="s">
        <v>152</v>
      </c>
      <c r="O33" s="163" t="s">
        <v>153</v>
      </c>
      <c r="P33" s="356"/>
    </row>
    <row r="34" spans="1:16" ht="40.5" customHeight="1" thickBot="1">
      <c r="A34" s="502"/>
      <c r="B34" s="1098"/>
      <c r="C34" s="1098"/>
      <c r="D34" s="1098"/>
      <c r="E34" s="1098"/>
      <c r="F34" s="1098"/>
      <c r="G34" s="1098"/>
      <c r="H34" s="1098"/>
      <c r="I34" s="1098"/>
      <c r="J34" s="1098"/>
      <c r="K34" s="1103"/>
      <c r="L34" s="160" t="s">
        <v>154</v>
      </c>
      <c r="M34" s="164">
        <f>M22+M28</f>
        <v>0</v>
      </c>
      <c r="N34" s="164">
        <f>N22+N28</f>
        <v>0</v>
      </c>
      <c r="O34" s="165">
        <f>M34-N34</f>
        <v>0</v>
      </c>
      <c r="P34" s="356"/>
    </row>
    <row r="35" spans="1:16" ht="40.5" customHeight="1">
      <c r="A35" s="502"/>
      <c r="B35" s="869" t="s">
        <v>488</v>
      </c>
      <c r="C35" s="870"/>
      <c r="D35" s="870"/>
      <c r="E35" s="870"/>
      <c r="F35" s="870"/>
      <c r="G35" s="870"/>
      <c r="H35" s="871"/>
      <c r="I35" s="875">
        <f>N15-I27</f>
        <v>3836349</v>
      </c>
      <c r="J35" s="876"/>
      <c r="K35" s="1103"/>
      <c r="L35" s="294" t="s">
        <v>66</v>
      </c>
      <c r="M35" s="164">
        <f>M23+M29</f>
        <v>0</v>
      </c>
      <c r="N35" s="164">
        <f>N23+N29</f>
        <v>0</v>
      </c>
      <c r="O35" s="165">
        <f>M35-N35</f>
        <v>0</v>
      </c>
      <c r="P35" s="356"/>
    </row>
    <row r="36" spans="1:16" ht="15" thickBot="1">
      <c r="A36" s="502"/>
      <c r="B36" s="872"/>
      <c r="C36" s="873"/>
      <c r="D36" s="873"/>
      <c r="E36" s="873"/>
      <c r="F36" s="873"/>
      <c r="G36" s="873"/>
      <c r="H36" s="874"/>
      <c r="I36" s="877"/>
      <c r="J36" s="878"/>
      <c r="K36" s="1103"/>
      <c r="L36" s="295" t="s">
        <v>161</v>
      </c>
      <c r="M36" s="296">
        <f>M30+M24</f>
        <v>0</v>
      </c>
      <c r="N36" s="296">
        <f>N30+N24</f>
        <v>0</v>
      </c>
      <c r="O36" s="297">
        <f>M36-N36</f>
        <v>0</v>
      </c>
      <c r="P36" s="356"/>
    </row>
    <row r="37" spans="1:16" ht="40.5" customHeight="1">
      <c r="A37" s="502"/>
      <c r="B37" s="1098"/>
      <c r="C37" s="1098"/>
      <c r="D37" s="1098"/>
      <c r="E37" s="1098"/>
      <c r="F37" s="1098"/>
      <c r="G37" s="1098"/>
      <c r="H37" s="1098"/>
      <c r="I37" s="1098"/>
      <c r="J37" s="1103"/>
      <c r="K37" s="1103"/>
      <c r="L37" s="1098"/>
      <c r="M37" s="1098"/>
      <c r="N37" s="1098"/>
      <c r="O37" s="1098"/>
      <c r="P37" s="356"/>
    </row>
    <row r="38" spans="1:16" ht="40.5" customHeight="1" thickBot="1">
      <c r="A38" s="502"/>
      <c r="B38" s="1098"/>
      <c r="C38" s="1098"/>
      <c r="D38" s="1098"/>
      <c r="E38" s="1098"/>
      <c r="F38" s="1098"/>
      <c r="G38" s="1098"/>
      <c r="H38" s="1098"/>
      <c r="I38" s="1098"/>
      <c r="J38" s="1103"/>
      <c r="K38" s="1103"/>
      <c r="L38" s="1098"/>
      <c r="M38" s="1098"/>
      <c r="N38" s="1098"/>
      <c r="O38" s="1098"/>
      <c r="P38" s="356"/>
    </row>
    <row r="39" spans="1:16" ht="40.5" customHeight="1">
      <c r="A39" s="502"/>
      <c r="B39" s="822"/>
      <c r="C39" s="823"/>
      <c r="D39" s="823"/>
      <c r="E39" s="823"/>
      <c r="F39" s="823"/>
      <c r="G39" s="823"/>
      <c r="H39" s="823"/>
      <c r="I39" s="823"/>
      <c r="J39" s="824"/>
      <c r="K39" s="1137"/>
      <c r="L39" s="830" t="s">
        <v>495</v>
      </c>
      <c r="M39" s="831"/>
      <c r="N39" s="831"/>
      <c r="O39" s="832"/>
      <c r="P39" s="356"/>
    </row>
    <row r="40" spans="1:16" ht="40.5" customHeight="1">
      <c r="A40" s="502"/>
      <c r="B40" s="825"/>
      <c r="C40" s="1138"/>
      <c r="D40" s="1138"/>
      <c r="E40" s="1138"/>
      <c r="F40" s="1138"/>
      <c r="G40" s="1138"/>
      <c r="H40" s="1138"/>
      <c r="I40" s="1138"/>
      <c r="J40" s="826"/>
      <c r="K40" s="1137"/>
      <c r="L40" s="835" t="s">
        <v>491</v>
      </c>
      <c r="M40" s="833"/>
      <c r="N40" s="833" t="s">
        <v>492</v>
      </c>
      <c r="O40" s="834"/>
      <c r="P40" s="356"/>
    </row>
    <row r="41" spans="1:16" ht="14.5">
      <c r="A41" s="502"/>
      <c r="B41" s="825"/>
      <c r="C41" s="1138"/>
      <c r="D41" s="1138"/>
      <c r="E41" s="1138"/>
      <c r="F41" s="1138"/>
      <c r="G41" s="1138"/>
      <c r="H41" s="1138"/>
      <c r="I41" s="1138"/>
      <c r="J41" s="826"/>
      <c r="K41" s="1098"/>
      <c r="L41" s="836" t="s">
        <v>493</v>
      </c>
      <c r="M41" s="837"/>
      <c r="N41" s="837" t="s">
        <v>494</v>
      </c>
      <c r="O41" s="841"/>
      <c r="P41" s="356"/>
    </row>
    <row r="42" spans="1:16" ht="40.5" customHeight="1">
      <c r="A42" s="502"/>
      <c r="B42" s="825"/>
      <c r="C42" s="1138"/>
      <c r="D42" s="1138"/>
      <c r="E42" s="1138"/>
      <c r="F42" s="1138"/>
      <c r="G42" s="1138"/>
      <c r="H42" s="1138"/>
      <c r="I42" s="1138"/>
      <c r="J42" s="826"/>
      <c r="K42" s="1098"/>
      <c r="L42" s="836"/>
      <c r="M42" s="837"/>
      <c r="N42" s="837"/>
      <c r="O42" s="841"/>
      <c r="P42" s="356"/>
    </row>
    <row r="43" spans="1:16" ht="14.5">
      <c r="A43" s="502"/>
      <c r="B43" s="825"/>
      <c r="C43" s="1138"/>
      <c r="D43" s="1138"/>
      <c r="E43" s="1138"/>
      <c r="F43" s="1138"/>
      <c r="G43" s="1138"/>
      <c r="H43" s="1138"/>
      <c r="I43" s="1138"/>
      <c r="J43" s="826"/>
      <c r="K43" s="1098"/>
      <c r="L43" s="838" t="s">
        <v>228</v>
      </c>
      <c r="M43" s="839"/>
      <c r="N43" s="839" t="s">
        <v>228</v>
      </c>
      <c r="O43" s="842"/>
      <c r="P43" s="356"/>
    </row>
    <row r="44" spans="1:16" ht="30" customHeight="1" thickBot="1">
      <c r="A44" s="502"/>
      <c r="B44" s="827"/>
      <c r="C44" s="828"/>
      <c r="D44" s="828"/>
      <c r="E44" s="828"/>
      <c r="F44" s="828"/>
      <c r="G44" s="828"/>
      <c r="H44" s="828"/>
      <c r="I44" s="828"/>
      <c r="J44" s="829"/>
      <c r="K44" s="1098"/>
      <c r="L44" s="840"/>
      <c r="M44" s="548"/>
      <c r="N44" s="548"/>
      <c r="O44" s="820"/>
      <c r="P44" s="356"/>
    </row>
    <row r="45" spans="1:16" ht="40.5" customHeight="1" thickBot="1">
      <c r="A45" s="1139"/>
      <c r="B45" s="481"/>
      <c r="C45" s="481"/>
      <c r="D45" s="369"/>
      <c r="E45" s="1140"/>
      <c r="F45" s="1140"/>
      <c r="G45" s="370"/>
      <c r="H45" s="370"/>
      <c r="I45" s="370"/>
      <c r="J45" s="480"/>
      <c r="K45" s="480"/>
      <c r="L45" s="480"/>
      <c r="M45" s="370"/>
      <c r="N45" s="370"/>
      <c r="O45" s="370"/>
      <c r="P45" s="371"/>
    </row>
  </sheetData>
  <sheetProtection algorithmName="SHA-512" hashValue="198/MCZBhbo8vB5OcoYTgCxrLC/NItAaYqbbtGoSfa+yfgOwKhWX9B6vwK0aATeMFxdsp1uTVAZKwyVwxAW6VA==" saltValue="5GFh7nrzhhl7sHZRuG0/Bw==" spinCount="100000" sheet="1" objects="1" scenarios="1"/>
  <mergeCells count="66">
    <mergeCell ref="B35:H36"/>
    <mergeCell ref="I35:J36"/>
    <mergeCell ref="N15:N18"/>
    <mergeCell ref="O15:O18"/>
    <mergeCell ref="L32:O32"/>
    <mergeCell ref="B25:H25"/>
    <mergeCell ref="B27:H27"/>
    <mergeCell ref="I25:J25"/>
    <mergeCell ref="B29:H29"/>
    <mergeCell ref="I29:J29"/>
    <mergeCell ref="I31:J31"/>
    <mergeCell ref="I27:J27"/>
    <mergeCell ref="B31:F31"/>
    <mergeCell ref="G31:H31"/>
    <mergeCell ref="H18:I18"/>
    <mergeCell ref="I33:J33"/>
    <mergeCell ref="B6:C6"/>
    <mergeCell ref="D6:E6"/>
    <mergeCell ref="B4:O4"/>
    <mergeCell ref="B2:O2"/>
    <mergeCell ref="L26:O26"/>
    <mergeCell ref="C22:C23"/>
    <mergeCell ref="D22:D23"/>
    <mergeCell ref="B8:C8"/>
    <mergeCell ref="D8:E8"/>
    <mergeCell ref="F22:F23"/>
    <mergeCell ref="B20:J20"/>
    <mergeCell ref="J17:K17"/>
    <mergeCell ref="J18:K18"/>
    <mergeCell ref="L20:O20"/>
    <mergeCell ref="D12:E12"/>
    <mergeCell ref="B33:H33"/>
    <mergeCell ref="J14:K14"/>
    <mergeCell ref="J15:K15"/>
    <mergeCell ref="J16:K16"/>
    <mergeCell ref="D15:E18"/>
    <mergeCell ref="B15:C18"/>
    <mergeCell ref="J22:J23"/>
    <mergeCell ref="G15:G18"/>
    <mergeCell ref="H15:I15"/>
    <mergeCell ref="H16:I16"/>
    <mergeCell ref="H17:I17"/>
    <mergeCell ref="I22:I23"/>
    <mergeCell ref="B10:C10"/>
    <mergeCell ref="D10:E10"/>
    <mergeCell ref="G10:I10"/>
    <mergeCell ref="J12:K12"/>
    <mergeCell ref="N44:O44"/>
    <mergeCell ref="J10:K10"/>
    <mergeCell ref="B39:J44"/>
    <mergeCell ref="L39:O39"/>
    <mergeCell ref="N40:O40"/>
    <mergeCell ref="L40:M40"/>
    <mergeCell ref="L41:M42"/>
    <mergeCell ref="L43:M43"/>
    <mergeCell ref="L44:M44"/>
    <mergeCell ref="N41:O42"/>
    <mergeCell ref="N43:O43"/>
    <mergeCell ref="B12:C12"/>
    <mergeCell ref="M10:N10"/>
    <mergeCell ref="G6:I8"/>
    <mergeCell ref="J6:K8"/>
    <mergeCell ref="M12:N12"/>
    <mergeCell ref="M6:N6"/>
    <mergeCell ref="M8:N8"/>
    <mergeCell ref="G12:I12"/>
  </mergeCells>
  <dataValidations count="2">
    <dataValidation allowBlank="1" showInputMessage="1" showErrorMessage="1" prompt="Modificare % di anticipazione se diverso da 10%" sqref="L15:L18" xr:uid="{F8A92E60-1DF0-4EC0-B8F1-C82BA8B9382B}"/>
    <dataValidation type="list" allowBlank="1" showInputMessage="1" showErrorMessage="1" sqref="L44 N44" xr:uid="{CCF45EA0-3AEF-4C1E-B84B-BCDE0ADBCD45}">
      <formula1>"si,"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cegliere il comune beneficiario dal menù a tendina_x000a_" xr:uid="{00000000-0002-0000-0200-000000000000}">
          <x14:formula1>
            <xm:f>'dati cup e milestone'!$B$3:$B$57</xm:f>
          </x14:formula1>
          <xm:sqref>D12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glio4">
    <tabColor rgb="FF99FFCC"/>
  </sheetPr>
  <dimension ref="A1:Y758"/>
  <sheetViews>
    <sheetView topLeftCell="E10" zoomScale="70" zoomScaleNormal="70" workbookViewId="0">
      <selection activeCell="I17" sqref="I17"/>
    </sheetView>
  </sheetViews>
  <sheetFormatPr defaultColWidth="8.54296875" defaultRowHeight="14.5"/>
  <cols>
    <col min="1" max="1" width="10" style="33" customWidth="1"/>
    <col min="2" max="2" width="7.1796875" style="349" customWidth="1"/>
    <col min="3" max="3" width="26.453125" style="27" customWidth="1"/>
    <col min="4" max="4" width="16.1796875" style="27" customWidth="1"/>
    <col min="5" max="5" width="29.54296875" style="27" customWidth="1"/>
    <col min="6" max="6" width="16.90625" style="349" customWidth="1"/>
    <col min="7" max="7" width="27" style="27" customWidth="1"/>
    <col min="8" max="8" width="11.81640625" style="27" customWidth="1"/>
    <col min="9" max="9" width="11.54296875" style="349" bestFit="1" customWidth="1"/>
    <col min="10" max="10" width="24.81640625" style="349" customWidth="1"/>
    <col min="11" max="11" width="17.81640625" style="349" customWidth="1"/>
    <col min="12" max="12" width="21.6328125" style="27" customWidth="1"/>
    <col min="13" max="13" width="15.81640625" style="27" customWidth="1"/>
    <col min="14" max="14" width="4" style="27" customWidth="1"/>
    <col min="15" max="15" width="13.81640625" style="27" customWidth="1"/>
    <col min="16" max="16" width="26.1796875" style="27" customWidth="1"/>
    <col min="17" max="17" width="20.54296875" style="27" customWidth="1"/>
    <col min="18" max="18" width="5.54296875" style="27" customWidth="1"/>
    <col min="19" max="19" width="15.54296875" style="27" customWidth="1"/>
    <col min="20" max="20" width="1" style="506" customWidth="1"/>
    <col min="21" max="21" width="27.81640625" style="506" customWidth="1"/>
    <col min="22" max="22" width="6.1796875" style="27" customWidth="1"/>
    <col min="23" max="23" width="18.54296875" style="27" customWidth="1"/>
    <col min="24" max="24" width="12.81640625" style="27" bestFit="1" customWidth="1"/>
    <col min="25" max="25" width="15.1796875" style="27" bestFit="1" customWidth="1"/>
    <col min="26" max="26" width="15.1796875" style="27" customWidth="1"/>
    <col min="27" max="27" width="15.54296875" style="27" customWidth="1"/>
    <col min="28" max="16384" width="8.54296875" style="27"/>
  </cols>
  <sheetData>
    <row r="1" spans="1:25" ht="27.75" customHeight="1" thickBot="1">
      <c r="A1" s="619" t="s">
        <v>0</v>
      </c>
      <c r="B1" s="620"/>
      <c r="C1" s="620"/>
      <c r="D1" s="620"/>
      <c r="E1" s="620"/>
      <c r="F1" s="620"/>
      <c r="G1" s="620"/>
      <c r="H1" s="620"/>
      <c r="I1" s="620"/>
      <c r="J1" s="620"/>
      <c r="K1" s="620"/>
      <c r="L1" s="620"/>
      <c r="M1" s="620"/>
      <c r="N1" s="620"/>
      <c r="O1" s="620"/>
      <c r="P1" s="620"/>
      <c r="Q1" s="620"/>
      <c r="R1" s="620"/>
      <c r="S1" s="620"/>
      <c r="T1" s="620"/>
      <c r="U1" s="621"/>
      <c r="V1" s="28"/>
      <c r="W1" s="28"/>
      <c r="X1" s="28"/>
      <c r="Y1" s="28"/>
    </row>
    <row r="2" spans="1:25" ht="23" thickBot="1">
      <c r="A2" s="402"/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2"/>
      <c r="T2" s="517"/>
      <c r="U2" s="517"/>
      <c r="V2" s="402"/>
      <c r="W2" s="402"/>
      <c r="X2" s="402"/>
      <c r="Y2" s="402"/>
    </row>
    <row r="3" spans="1:25" ht="25.5" customHeight="1" thickBot="1">
      <c r="A3" s="616" t="s">
        <v>482</v>
      </c>
      <c r="B3" s="617"/>
      <c r="C3" s="617"/>
      <c r="D3" s="617"/>
      <c r="E3" s="617"/>
      <c r="F3" s="617"/>
      <c r="G3" s="617"/>
      <c r="H3" s="617"/>
      <c r="I3" s="617"/>
      <c r="J3" s="617"/>
      <c r="K3" s="617"/>
      <c r="L3" s="617"/>
      <c r="M3" s="617"/>
      <c r="N3" s="617"/>
      <c r="O3" s="617"/>
      <c r="P3" s="617"/>
      <c r="Q3" s="617"/>
      <c r="R3" s="617"/>
      <c r="S3" s="617"/>
      <c r="T3" s="617"/>
      <c r="U3" s="618"/>
      <c r="V3" s="168"/>
      <c r="W3" s="29"/>
      <c r="X3" s="29"/>
      <c r="Y3" s="29"/>
    </row>
    <row r="4" spans="1:25" ht="17.5">
      <c r="A4" s="2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2"/>
      <c r="U4" s="12"/>
      <c r="V4" s="17"/>
      <c r="W4" s="17"/>
      <c r="X4" s="17"/>
      <c r="Y4" s="17"/>
    </row>
    <row r="5" spans="1:25" ht="18" thickBot="1">
      <c r="A5" s="2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2"/>
      <c r="U5" s="12"/>
      <c r="V5" s="17"/>
      <c r="W5" s="17"/>
      <c r="X5" s="17"/>
      <c r="Y5" s="17"/>
    </row>
    <row r="6" spans="1:25" ht="47.25" customHeight="1" thickBot="1">
      <c r="A6" s="570" t="s">
        <v>1</v>
      </c>
      <c r="B6" s="571"/>
      <c r="C6" s="571"/>
      <c r="D6" s="572"/>
      <c r="E6" s="573" t="s">
        <v>297</v>
      </c>
      <c r="F6" s="574"/>
      <c r="G6" s="574"/>
      <c r="H6" s="574"/>
      <c r="I6" s="574"/>
      <c r="J6" s="574"/>
      <c r="K6" s="575"/>
      <c r="M6" s="610" t="s">
        <v>163</v>
      </c>
      <c r="N6" s="571"/>
      <c r="O6" s="571"/>
      <c r="P6" s="611"/>
      <c r="Q6" s="612"/>
      <c r="R6" s="612"/>
      <c r="S6" s="612"/>
      <c r="T6" s="612"/>
      <c r="U6" s="613"/>
      <c r="V6" s="167"/>
      <c r="W6" s="166"/>
      <c r="X6" s="166"/>
      <c r="Y6" s="166"/>
    </row>
    <row r="7" spans="1:25" ht="15" thickBot="1">
      <c r="M7" s="350"/>
      <c r="N7" s="350"/>
      <c r="O7" s="350"/>
    </row>
    <row r="8" spans="1:25" ht="48" customHeight="1" thickBot="1">
      <c r="A8" s="570" t="s">
        <v>164</v>
      </c>
      <c r="B8" s="571"/>
      <c r="C8" s="571"/>
      <c r="D8" s="572"/>
      <c r="E8" s="573"/>
      <c r="F8" s="574"/>
      <c r="G8" s="574"/>
      <c r="H8" s="574"/>
      <c r="I8" s="574"/>
      <c r="J8" s="574"/>
      <c r="K8" s="575"/>
      <c r="M8" s="610" t="s">
        <v>165</v>
      </c>
      <c r="N8" s="571"/>
      <c r="O8" s="571"/>
      <c r="P8" s="611"/>
      <c r="Q8" s="612"/>
      <c r="R8" s="612"/>
      <c r="S8" s="612"/>
      <c r="T8" s="612"/>
      <c r="U8" s="613"/>
    </row>
    <row r="9" spans="1:25" ht="15" thickBot="1"/>
    <row r="10" spans="1:25" ht="26.25" customHeight="1" thickBot="1">
      <c r="A10" s="594" t="s">
        <v>92</v>
      </c>
      <c r="B10" s="595"/>
      <c r="C10" s="595"/>
      <c r="D10" s="595"/>
      <c r="E10" s="595"/>
      <c r="F10" s="595"/>
      <c r="G10" s="595"/>
      <c r="H10" s="595"/>
      <c r="I10" s="595"/>
      <c r="J10" s="595"/>
      <c r="K10" s="595"/>
      <c r="L10" s="595"/>
      <c r="M10" s="595"/>
      <c r="N10" s="595"/>
      <c r="O10" s="595"/>
      <c r="P10" s="595"/>
      <c r="Q10" s="595"/>
      <c r="R10" s="595"/>
      <c r="S10" s="595"/>
      <c r="T10" s="595"/>
      <c r="U10" s="596"/>
    </row>
    <row r="11" spans="1:25" ht="12.75" customHeight="1" thickBot="1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507"/>
      <c r="U11" s="507"/>
    </row>
    <row r="12" spans="1:25" ht="17.5">
      <c r="A12" s="578" t="s">
        <v>166</v>
      </c>
      <c r="B12" s="579"/>
      <c r="C12" s="579"/>
      <c r="D12" s="580"/>
      <c r="E12" s="584"/>
      <c r="F12" s="585"/>
      <c r="G12" s="585"/>
      <c r="H12" s="586"/>
      <c r="I12" s="27"/>
      <c r="J12" s="566" t="s">
        <v>167</v>
      </c>
      <c r="K12" s="1074"/>
      <c r="L12" s="567"/>
      <c r="M12" s="567"/>
      <c r="N12" s="567"/>
      <c r="O12" s="567"/>
      <c r="P12" s="590">
        <f>P35+P54+P73+P92+P111+P130+P149+P168+P187+P206+P225+P244+P263+P282+P301+P320+P339+P358+P377+P396+P415+P434+P453+P472+P491+P510+P529+P548+P567+P586+P605+P624+P643+P662+P681+P700+P719+P738+P757</f>
        <v>0</v>
      </c>
      <c r="Q12" s="591"/>
      <c r="R12" s="61"/>
      <c r="S12" s="61"/>
      <c r="T12" s="507"/>
      <c r="U12" s="507"/>
    </row>
    <row r="13" spans="1:25" ht="15" thickBot="1">
      <c r="A13" s="581"/>
      <c r="B13" s="582"/>
      <c r="C13" s="582"/>
      <c r="D13" s="583"/>
      <c r="E13" s="587"/>
      <c r="F13" s="588"/>
      <c r="G13" s="588"/>
      <c r="H13" s="589"/>
      <c r="I13" s="27"/>
      <c r="J13" s="615" t="s">
        <v>168</v>
      </c>
      <c r="K13" s="1075"/>
      <c r="L13" s="569"/>
      <c r="M13" s="569"/>
      <c r="N13" s="569"/>
      <c r="O13" s="569"/>
      <c r="P13" s="592"/>
      <c r="Q13" s="593"/>
    </row>
    <row r="14" spans="1:25" ht="15" thickBot="1">
      <c r="A14" s="62"/>
      <c r="B14" s="63"/>
      <c r="C14" s="63"/>
      <c r="D14" s="63"/>
      <c r="E14" s="64"/>
      <c r="F14" s="64"/>
      <c r="G14" s="64"/>
      <c r="H14" s="64"/>
      <c r="I14" s="27"/>
      <c r="J14" s="65"/>
      <c r="K14" s="65"/>
      <c r="L14" s="65"/>
      <c r="M14" s="65"/>
      <c r="N14" s="65"/>
      <c r="O14" s="65"/>
      <c r="P14" s="52"/>
      <c r="Q14" s="52"/>
    </row>
    <row r="15" spans="1:25" ht="26.5" customHeight="1" thickBot="1">
      <c r="A15" s="604" t="s">
        <v>169</v>
      </c>
      <c r="B15" s="605"/>
      <c r="C15" s="605"/>
      <c r="D15" s="606"/>
      <c r="E15" s="607">
        <f>F35+F54++F73+F92+F111+F130+F149+F168+F187+F206+F225+F244+F263+F282+F301+F320+F339+F358+F377+F396+F415+F434+F472+F491+F510+F529+F453+F548+F567+F586+F605+F624+F643+F662+F757+F738+F719+F700+F681</f>
        <v>0</v>
      </c>
      <c r="F15" s="608"/>
      <c r="G15" s="608"/>
      <c r="H15" s="609"/>
      <c r="I15" s="27"/>
      <c r="J15" s="604" t="s">
        <v>538</v>
      </c>
      <c r="K15" s="1091"/>
      <c r="L15" s="605"/>
      <c r="M15" s="605"/>
      <c r="N15" s="606"/>
      <c r="O15" s="607">
        <f>K35+K54+K73+K92+K111+K130+K149+K168+K187+K206+K225+K244+K263+K282+K301+K320+K339+K358+K377+K396+K415+K434+K453+K472+K491+K510+K529+K548+K567+K586+K605+K624+K643+K662+K757+K738+K719+K700+K681</f>
        <v>0</v>
      </c>
      <c r="P15" s="608"/>
      <c r="Q15" s="608"/>
      <c r="R15" s="609"/>
    </row>
    <row r="16" spans="1:25" ht="15" thickBot="1">
      <c r="A16" s="62"/>
      <c r="B16" s="63"/>
      <c r="C16" s="63"/>
      <c r="D16" s="63"/>
      <c r="E16" s="64"/>
      <c r="F16" s="64"/>
      <c r="G16" s="64"/>
      <c r="H16" s="64"/>
      <c r="I16" s="27"/>
      <c r="J16" s="65"/>
      <c r="K16" s="65"/>
      <c r="L16" s="65"/>
      <c r="M16" s="65"/>
      <c r="N16" s="65"/>
      <c r="O16" s="65"/>
      <c r="P16" s="52"/>
      <c r="Q16" s="52"/>
    </row>
    <row r="17" spans="1:23" ht="31.5" customHeight="1" thickBot="1">
      <c r="A17" s="351"/>
      <c r="B17" s="352"/>
      <c r="C17" s="353"/>
      <c r="D17" s="353"/>
      <c r="E17" s="353"/>
      <c r="F17" s="352"/>
      <c r="G17" s="353"/>
      <c r="H17" s="353"/>
      <c r="I17" s="352"/>
      <c r="J17" s="352"/>
      <c r="K17" s="352"/>
      <c r="L17" s="353"/>
      <c r="M17" s="353"/>
      <c r="N17" s="353"/>
      <c r="O17" s="353"/>
      <c r="P17" s="353"/>
      <c r="Q17" s="353"/>
      <c r="R17" s="353"/>
      <c r="S17" s="353"/>
      <c r="T17" s="508"/>
      <c r="U17" s="508"/>
      <c r="V17" s="354"/>
    </row>
    <row r="18" spans="1:23" ht="32.25" customHeight="1" thickBot="1">
      <c r="A18" s="55" t="s">
        <v>17</v>
      </c>
      <c r="B18" s="597" t="s">
        <v>45</v>
      </c>
      <c r="C18" s="551"/>
      <c r="E18" s="552" t="s">
        <v>170</v>
      </c>
      <c r="F18" s="598"/>
      <c r="G18" s="603">
        <f>VLOOKUP(B18,'Urbano.Piano inv. forn'!$C$29:$G$48,3,FALSE)</f>
        <v>0</v>
      </c>
      <c r="H18" s="555"/>
      <c r="I18" s="304"/>
      <c r="J18" s="599" t="s">
        <v>171</v>
      </c>
      <c r="K18" s="553"/>
      <c r="L18" s="600"/>
      <c r="M18" s="601">
        <f>VLOOKUP(B18,'Urbano.Piano inv. forn'!$C$29:$G$48,4,FALSE)</f>
        <v>0</v>
      </c>
      <c r="N18" s="602"/>
      <c r="P18" s="59" t="s">
        <v>172</v>
      </c>
      <c r="Q18" s="355"/>
      <c r="S18" s="60" t="s">
        <v>173</v>
      </c>
      <c r="T18" s="556"/>
      <c r="U18" s="557"/>
      <c r="V18" s="356"/>
    </row>
    <row r="19" spans="1:23" ht="13.5" customHeight="1">
      <c r="A19" s="47"/>
      <c r="B19" s="34"/>
      <c r="C19" s="34"/>
      <c r="E19" s="35"/>
      <c r="F19" s="35"/>
      <c r="G19" s="36"/>
      <c r="H19" s="36"/>
      <c r="I19" s="27"/>
      <c r="J19" s="35"/>
      <c r="K19" s="35"/>
      <c r="L19" s="35"/>
      <c r="M19" s="36"/>
      <c r="N19" s="36"/>
      <c r="P19" s="37"/>
      <c r="S19" s="33"/>
      <c r="T19" s="509"/>
      <c r="V19" s="48"/>
      <c r="W19" s="357"/>
    </row>
    <row r="20" spans="1:23" ht="13.5" customHeight="1" thickBot="1">
      <c r="A20" s="47"/>
      <c r="B20" s="34"/>
      <c r="C20" s="34"/>
      <c r="E20" s="35"/>
      <c r="F20" s="35"/>
      <c r="G20" s="36"/>
      <c r="H20" s="36"/>
      <c r="I20" s="27"/>
      <c r="J20" s="35"/>
      <c r="K20" s="35"/>
      <c r="L20" s="35"/>
      <c r="M20" s="36"/>
      <c r="N20" s="36"/>
      <c r="P20" s="37"/>
      <c r="S20" s="33"/>
      <c r="T20" s="509"/>
      <c r="V20" s="48"/>
      <c r="W20" s="357"/>
    </row>
    <row r="21" spans="1:23" ht="33.75" customHeight="1" thickBot="1">
      <c r="A21" s="558" t="s">
        <v>174</v>
      </c>
      <c r="B21" s="576"/>
      <c r="C21" s="576"/>
      <c r="D21" s="577"/>
      <c r="E21" s="561">
        <f>VLOOKUP(B18,'Urbano.Piano inv. forn'!$C$29:$V$48,18,FALSE)</f>
        <v>0</v>
      </c>
      <c r="F21" s="562"/>
      <c r="G21" s="562"/>
      <c r="H21" s="563"/>
      <c r="I21" s="27"/>
      <c r="J21" s="564" t="s">
        <v>175</v>
      </c>
      <c r="K21" s="1076"/>
      <c r="L21" s="565"/>
      <c r="M21" s="561">
        <f>VLOOKUP(B18,'Urbano.Piano inv. forn'!$C$29:$V$48,20,FALSE)</f>
        <v>0</v>
      </c>
      <c r="N21" s="563"/>
      <c r="O21" s="44"/>
      <c r="P21" s="320" t="s">
        <v>176</v>
      </c>
      <c r="Q21" s="49">
        <f>M21+E21</f>
        <v>0</v>
      </c>
      <c r="S21" s="60" t="s">
        <v>177</v>
      </c>
      <c r="T21" s="556"/>
      <c r="U21" s="557"/>
      <c r="V21" s="48"/>
      <c r="W21" s="357"/>
    </row>
    <row r="22" spans="1:23" ht="21.75" customHeight="1" thickBot="1">
      <c r="A22" s="50"/>
      <c r="B22" s="51"/>
      <c r="C22" s="51"/>
      <c r="D22" s="51"/>
      <c r="E22" s="52"/>
      <c r="F22" s="52"/>
      <c r="G22" s="52"/>
      <c r="H22" s="52"/>
      <c r="I22" s="27"/>
      <c r="J22" s="35"/>
      <c r="K22" s="35"/>
      <c r="L22" s="35"/>
      <c r="M22" s="52"/>
      <c r="N22" s="52"/>
      <c r="O22" s="44"/>
      <c r="P22" s="33"/>
      <c r="Q22" s="44"/>
      <c r="S22" s="33"/>
      <c r="T22" s="510"/>
      <c r="U22" s="510"/>
      <c r="V22" s="48"/>
      <c r="W22" s="357"/>
    </row>
    <row r="23" spans="1:23" s="63" customFormat="1" ht="72" customHeight="1">
      <c r="A23" s="566" t="s">
        <v>178</v>
      </c>
      <c r="B23" s="567" t="s">
        <v>179</v>
      </c>
      <c r="C23" s="567" t="s">
        <v>180</v>
      </c>
      <c r="D23" s="57" t="s">
        <v>181</v>
      </c>
      <c r="E23" s="56" t="s">
        <v>182</v>
      </c>
      <c r="F23" s="57" t="s">
        <v>183</v>
      </c>
      <c r="G23" s="57" t="s">
        <v>184</v>
      </c>
      <c r="H23" s="57" t="s">
        <v>144</v>
      </c>
      <c r="I23" s="57" t="s">
        <v>185</v>
      </c>
      <c r="J23" s="57" t="s">
        <v>186</v>
      </c>
      <c r="K23" s="57" t="s">
        <v>536</v>
      </c>
      <c r="L23" s="57" t="s">
        <v>187</v>
      </c>
      <c r="M23" s="567" t="s">
        <v>470</v>
      </c>
      <c r="N23" s="567"/>
      <c r="O23" s="567"/>
      <c r="P23" s="567" t="s">
        <v>188</v>
      </c>
      <c r="Q23" s="567"/>
      <c r="R23" s="567"/>
      <c r="S23" s="567" t="s">
        <v>189</v>
      </c>
      <c r="T23" s="567"/>
      <c r="U23" s="568" t="s">
        <v>190</v>
      </c>
      <c r="V23" s="358"/>
    </row>
    <row r="24" spans="1:23" s="63" customFormat="1" ht="26.5" customHeight="1">
      <c r="A24" s="1055"/>
      <c r="B24" s="1063"/>
      <c r="C24" s="1063"/>
      <c r="D24" s="1087" t="s">
        <v>191</v>
      </c>
      <c r="E24" s="1087" t="s">
        <v>192</v>
      </c>
      <c r="F24" s="1087" t="s">
        <v>193</v>
      </c>
      <c r="G24" s="1087" t="s">
        <v>193</v>
      </c>
      <c r="H24" s="1087" t="s">
        <v>154</v>
      </c>
      <c r="I24" s="1087" t="s">
        <v>42</v>
      </c>
      <c r="J24" s="1087" t="s">
        <v>194</v>
      </c>
      <c r="K24" s="1087" t="s">
        <v>195</v>
      </c>
      <c r="L24" s="1087" t="s">
        <v>195</v>
      </c>
      <c r="M24" s="1088" t="s">
        <v>472</v>
      </c>
      <c r="N24" s="1088"/>
      <c r="O24" s="1088"/>
      <c r="P24" s="1088" t="s">
        <v>168</v>
      </c>
      <c r="Q24" s="1088"/>
      <c r="R24" s="1088"/>
      <c r="S24" s="1088" t="s">
        <v>198</v>
      </c>
      <c r="T24" s="1088"/>
      <c r="U24" s="1056"/>
      <c r="V24" s="358"/>
    </row>
    <row r="25" spans="1:23" ht="39.75" customHeight="1">
      <c r="A25" s="1089" t="str">
        <f>B18</f>
        <v>urb.e.1</v>
      </c>
      <c r="B25" s="53">
        <v>1</v>
      </c>
      <c r="C25" s="38"/>
      <c r="D25" s="32"/>
      <c r="E25" s="32"/>
      <c r="F25" s="38"/>
      <c r="G25" s="38"/>
      <c r="H25" s="323"/>
      <c r="I25" s="359"/>
      <c r="J25" s="360"/>
      <c r="K25" s="361"/>
      <c r="L25" s="361"/>
      <c r="M25" s="614"/>
      <c r="N25" s="614"/>
      <c r="O25" s="614"/>
      <c r="P25" s="547"/>
      <c r="Q25" s="547"/>
      <c r="R25" s="547"/>
      <c r="S25" s="546"/>
      <c r="T25" s="546"/>
      <c r="U25" s="511"/>
      <c r="V25" s="356"/>
    </row>
    <row r="26" spans="1:23" ht="36.65" customHeight="1">
      <c r="A26" s="1089"/>
      <c r="B26" s="53">
        <v>2</v>
      </c>
      <c r="C26" s="38"/>
      <c r="D26" s="32"/>
      <c r="E26" s="32"/>
      <c r="F26" s="38"/>
      <c r="G26" s="38"/>
      <c r="H26" s="38"/>
      <c r="I26" s="359"/>
      <c r="J26" s="360"/>
      <c r="K26" s="361"/>
      <c r="L26" s="361"/>
      <c r="M26" s="614"/>
      <c r="N26" s="614"/>
      <c r="O26" s="614"/>
      <c r="P26" s="547"/>
      <c r="Q26" s="547"/>
      <c r="R26" s="547"/>
      <c r="S26" s="546"/>
      <c r="T26" s="546"/>
      <c r="U26" s="511"/>
      <c r="V26" s="356"/>
    </row>
    <row r="27" spans="1:23" ht="28.5" customHeight="1">
      <c r="A27" s="1089"/>
      <c r="B27" s="53">
        <v>3</v>
      </c>
      <c r="C27" s="38"/>
      <c r="D27" s="32"/>
      <c r="E27" s="32"/>
      <c r="F27" s="38"/>
      <c r="G27" s="38"/>
      <c r="H27" s="38"/>
      <c r="I27" s="359"/>
      <c r="J27" s="360"/>
      <c r="K27" s="361"/>
      <c r="L27" s="361"/>
      <c r="M27" s="614"/>
      <c r="N27" s="614"/>
      <c r="O27" s="614"/>
      <c r="P27" s="547"/>
      <c r="Q27" s="547"/>
      <c r="R27" s="547"/>
      <c r="S27" s="546"/>
      <c r="T27" s="546"/>
      <c r="U27" s="511"/>
      <c r="V27" s="356"/>
    </row>
    <row r="28" spans="1:23" ht="32.5" customHeight="1">
      <c r="A28" s="1089"/>
      <c r="B28" s="53">
        <v>4</v>
      </c>
      <c r="C28" s="38"/>
      <c r="D28" s="32"/>
      <c r="E28" s="32"/>
      <c r="F28" s="38"/>
      <c r="G28" s="38"/>
      <c r="H28" s="38"/>
      <c r="I28" s="359"/>
      <c r="J28" s="360"/>
      <c r="K28" s="361"/>
      <c r="L28" s="361"/>
      <c r="M28" s="614"/>
      <c r="N28" s="614"/>
      <c r="O28" s="614"/>
      <c r="P28" s="547"/>
      <c r="Q28" s="547"/>
      <c r="R28" s="547"/>
      <c r="S28" s="546"/>
      <c r="T28" s="546"/>
      <c r="U28" s="511"/>
      <c r="V28" s="356"/>
    </row>
    <row r="29" spans="1:23" ht="30" customHeight="1">
      <c r="A29" s="1089"/>
      <c r="B29" s="53">
        <v>5</v>
      </c>
      <c r="C29" s="38"/>
      <c r="D29" s="32"/>
      <c r="E29" s="32"/>
      <c r="F29" s="38"/>
      <c r="G29" s="38"/>
      <c r="H29" s="38"/>
      <c r="I29" s="359"/>
      <c r="J29" s="360"/>
      <c r="K29" s="361"/>
      <c r="L29" s="361"/>
      <c r="M29" s="614"/>
      <c r="N29" s="614"/>
      <c r="O29" s="614"/>
      <c r="P29" s="547"/>
      <c r="Q29" s="547"/>
      <c r="R29" s="547"/>
      <c r="S29" s="546"/>
      <c r="T29" s="546"/>
      <c r="U29" s="511"/>
      <c r="V29" s="356"/>
    </row>
    <row r="30" spans="1:23" ht="36.65" customHeight="1">
      <c r="A30" s="1089"/>
      <c r="B30" s="53">
        <v>6</v>
      </c>
      <c r="C30" s="38"/>
      <c r="D30" s="32"/>
      <c r="E30" s="32"/>
      <c r="F30" s="38"/>
      <c r="G30" s="38"/>
      <c r="H30" s="38"/>
      <c r="I30" s="359"/>
      <c r="J30" s="360"/>
      <c r="K30" s="361"/>
      <c r="L30" s="361"/>
      <c r="M30" s="614"/>
      <c r="N30" s="614"/>
      <c r="O30" s="614"/>
      <c r="P30" s="547"/>
      <c r="Q30" s="547"/>
      <c r="R30" s="547"/>
      <c r="S30" s="546"/>
      <c r="T30" s="546"/>
      <c r="U30" s="511"/>
      <c r="V30" s="356"/>
    </row>
    <row r="31" spans="1:23" ht="33.5" customHeight="1">
      <c r="A31" s="1089"/>
      <c r="B31" s="53">
        <v>7</v>
      </c>
      <c r="C31" s="38"/>
      <c r="D31" s="32"/>
      <c r="E31" s="32"/>
      <c r="F31" s="38"/>
      <c r="G31" s="38"/>
      <c r="H31" s="38"/>
      <c r="I31" s="359"/>
      <c r="J31" s="360"/>
      <c r="K31" s="361"/>
      <c r="L31" s="361"/>
      <c r="M31" s="546"/>
      <c r="N31" s="546"/>
      <c r="O31" s="546"/>
      <c r="P31" s="547"/>
      <c r="Q31" s="547"/>
      <c r="R31" s="547"/>
      <c r="S31" s="546"/>
      <c r="T31" s="546"/>
      <c r="U31" s="511"/>
      <c r="V31" s="356"/>
    </row>
    <row r="32" spans="1:23" ht="33.5" customHeight="1">
      <c r="A32" s="1089"/>
      <c r="B32" s="53">
        <v>8</v>
      </c>
      <c r="C32" s="38"/>
      <c r="D32" s="32"/>
      <c r="E32" s="32"/>
      <c r="F32" s="38"/>
      <c r="G32" s="38"/>
      <c r="H32" s="38"/>
      <c r="I32" s="359"/>
      <c r="J32" s="360"/>
      <c r="K32" s="361"/>
      <c r="L32" s="361"/>
      <c r="M32" s="546"/>
      <c r="N32" s="546"/>
      <c r="O32" s="546"/>
      <c r="P32" s="547"/>
      <c r="Q32" s="547"/>
      <c r="R32" s="547"/>
      <c r="S32" s="546"/>
      <c r="T32" s="546"/>
      <c r="U32" s="511"/>
      <c r="V32" s="356"/>
    </row>
    <row r="33" spans="1:23" ht="33.5" customHeight="1">
      <c r="A33" s="1089"/>
      <c r="B33" s="53">
        <v>9</v>
      </c>
      <c r="C33" s="38"/>
      <c r="D33" s="32"/>
      <c r="E33" s="32"/>
      <c r="F33" s="38"/>
      <c r="G33" s="38"/>
      <c r="H33" s="38"/>
      <c r="I33" s="359"/>
      <c r="J33" s="360"/>
      <c r="K33" s="361"/>
      <c r="L33" s="361"/>
      <c r="M33" s="546"/>
      <c r="N33" s="546"/>
      <c r="O33" s="546"/>
      <c r="P33" s="547"/>
      <c r="Q33" s="547"/>
      <c r="R33" s="547"/>
      <c r="S33" s="546"/>
      <c r="T33" s="546"/>
      <c r="U33" s="511"/>
      <c r="V33" s="356"/>
    </row>
    <row r="34" spans="1:23" ht="33.5" customHeight="1" thickBot="1">
      <c r="A34" s="1090"/>
      <c r="B34" s="54">
        <v>10</v>
      </c>
      <c r="C34" s="46"/>
      <c r="D34" s="45"/>
      <c r="E34" s="45"/>
      <c r="F34" s="46"/>
      <c r="G34" s="46"/>
      <c r="H34" s="46"/>
      <c r="I34" s="362"/>
      <c r="J34" s="363"/>
      <c r="K34" s="364"/>
      <c r="L34" s="364"/>
      <c r="M34" s="548"/>
      <c r="N34" s="548"/>
      <c r="O34" s="548"/>
      <c r="P34" s="549"/>
      <c r="Q34" s="549"/>
      <c r="R34" s="549"/>
      <c r="S34" s="548"/>
      <c r="T34" s="548"/>
      <c r="U34" s="512"/>
      <c r="V34" s="356"/>
    </row>
    <row r="35" spans="1:23" ht="41.5" customHeight="1" thickBot="1">
      <c r="A35" s="47"/>
      <c r="B35" s="33"/>
      <c r="C35" s="33"/>
      <c r="D35" s="33"/>
      <c r="E35" s="1079" t="s">
        <v>199</v>
      </c>
      <c r="F35" s="321">
        <f>COUNTA(F25:F34)</f>
        <v>0</v>
      </c>
      <c r="G35" s="322">
        <f>COUNTA(G25:G34)</f>
        <v>0</v>
      </c>
      <c r="H35" s="365"/>
      <c r="I35" s="365"/>
      <c r="J35" s="1080" t="s">
        <v>537</v>
      </c>
      <c r="K35" s="322">
        <f>COUNTIF(K25:K34,"&lt;=30/06/2026")</f>
        <v>0</v>
      </c>
      <c r="L35" s="365"/>
      <c r="M35" s="1081" t="s">
        <v>200</v>
      </c>
      <c r="N35" s="1082"/>
      <c r="O35" s="1083"/>
      <c r="P35" s="1084">
        <f>SUM(P25:P34)</f>
        <v>0</v>
      </c>
      <c r="Q35" s="1085"/>
      <c r="R35" s="1086"/>
      <c r="S35" s="37"/>
      <c r="T35" s="37"/>
      <c r="U35" s="513"/>
      <c r="V35" s="367"/>
      <c r="W35" s="366"/>
    </row>
    <row r="36" spans="1:23" ht="15" thickBot="1">
      <c r="A36" s="368"/>
      <c r="B36" s="369"/>
      <c r="C36" s="370"/>
      <c r="D36" s="370"/>
      <c r="E36" s="370"/>
      <c r="F36" s="369"/>
      <c r="G36" s="370"/>
      <c r="H36" s="370"/>
      <c r="I36" s="369"/>
      <c r="J36" s="369"/>
      <c r="K36" s="369"/>
      <c r="L36" s="370"/>
      <c r="M36" s="370"/>
      <c r="N36" s="370"/>
      <c r="O36" s="370"/>
      <c r="P36" s="370"/>
      <c r="Q36" s="370"/>
      <c r="R36" s="370"/>
      <c r="S36" s="370"/>
      <c r="T36" s="514"/>
      <c r="U36" s="515"/>
      <c r="V36" s="371"/>
    </row>
    <row r="37" spans="1:23" ht="15" thickBot="1">
      <c r="A37" s="351" t="s">
        <v>539</v>
      </c>
      <c r="B37" s="352"/>
      <c r="C37" s="353"/>
      <c r="D37" s="353"/>
      <c r="E37" s="353"/>
      <c r="F37" s="352"/>
      <c r="G37" s="353"/>
      <c r="H37" s="353"/>
      <c r="I37" s="352"/>
      <c r="J37" s="352"/>
      <c r="K37" s="352"/>
      <c r="L37" s="353"/>
      <c r="M37" s="353"/>
      <c r="N37" s="353"/>
      <c r="O37" s="353"/>
      <c r="P37" s="353"/>
      <c r="Q37" s="353"/>
      <c r="R37" s="353"/>
      <c r="S37" s="353"/>
      <c r="T37" s="508"/>
      <c r="U37" s="508"/>
      <c r="V37" s="354"/>
    </row>
    <row r="38" spans="1:23" ht="27.5" thickBot="1">
      <c r="A38" s="55" t="s">
        <v>17</v>
      </c>
      <c r="B38" s="550" t="s">
        <v>45</v>
      </c>
      <c r="C38" s="551"/>
      <c r="E38" s="552" t="s">
        <v>170</v>
      </c>
      <c r="F38" s="553"/>
      <c r="G38" s="554">
        <f>VLOOKUP(B38,'Urbano.Piano inv. forn'!$C$29:$G$48,3,FALSE)</f>
        <v>0</v>
      </c>
      <c r="H38" s="555"/>
      <c r="I38" s="27"/>
      <c r="J38" s="552" t="s">
        <v>171</v>
      </c>
      <c r="K38" s="598"/>
      <c r="L38" s="553"/>
      <c r="M38" s="554">
        <f>VLOOKUP(B38,'Urbano.Piano inv. forn'!$C$29:$G$48,4,FALSE)</f>
        <v>0</v>
      </c>
      <c r="N38" s="555"/>
      <c r="P38" s="59" t="s">
        <v>172</v>
      </c>
      <c r="Q38" s="355"/>
      <c r="S38" s="60" t="s">
        <v>173</v>
      </c>
      <c r="T38" s="556"/>
      <c r="U38" s="557"/>
      <c r="V38" s="356"/>
    </row>
    <row r="39" spans="1:23" ht="15" thickBot="1">
      <c r="A39" s="47"/>
      <c r="B39" s="34"/>
      <c r="C39" s="34"/>
      <c r="E39" s="35"/>
      <c r="F39" s="35"/>
      <c r="G39" s="36"/>
      <c r="H39" s="36"/>
      <c r="I39" s="27"/>
      <c r="J39" s="35"/>
      <c r="K39" s="35"/>
      <c r="L39" s="35"/>
      <c r="M39" s="36"/>
      <c r="N39" s="36"/>
      <c r="P39" s="37"/>
      <c r="S39" s="33"/>
      <c r="T39" s="509"/>
      <c r="V39" s="48"/>
    </row>
    <row r="40" spans="1:23" ht="31.5" customHeight="1" thickBot="1">
      <c r="A40" s="558" t="s">
        <v>174</v>
      </c>
      <c r="B40" s="559"/>
      <c r="C40" s="559"/>
      <c r="D40" s="560"/>
      <c r="E40" s="561">
        <f>VLOOKUP(B38,'Urbano.Piano inv. forn'!$C$29:$V$48,18,FALSE)</f>
        <v>0</v>
      </c>
      <c r="F40" s="562"/>
      <c r="G40" s="562"/>
      <c r="H40" s="563"/>
      <c r="I40" s="27"/>
      <c r="J40" s="564" t="s">
        <v>175</v>
      </c>
      <c r="K40" s="1076"/>
      <c r="L40" s="565"/>
      <c r="M40" s="561">
        <f>VLOOKUP(B38,'Urbano.Piano inv. forn'!$C$29:$V$48,20,FALSE)</f>
        <v>0</v>
      </c>
      <c r="N40" s="563"/>
      <c r="O40" s="44"/>
      <c r="P40" s="60" t="s">
        <v>176</v>
      </c>
      <c r="Q40" s="49">
        <f>M40+E40</f>
        <v>0</v>
      </c>
      <c r="S40" s="60" t="s">
        <v>177</v>
      </c>
      <c r="T40" s="556"/>
      <c r="U40" s="557"/>
      <c r="V40" s="48"/>
    </row>
    <row r="41" spans="1:23" ht="15" customHeight="1" thickBot="1">
      <c r="A41" s="50"/>
      <c r="B41" s="51"/>
      <c r="C41" s="51"/>
      <c r="D41" s="51"/>
      <c r="E41" s="52"/>
      <c r="F41" s="52"/>
      <c r="G41" s="52"/>
      <c r="H41" s="52"/>
      <c r="I41" s="27"/>
      <c r="J41" s="35"/>
      <c r="K41" s="35"/>
      <c r="L41" s="35"/>
      <c r="M41" s="52"/>
      <c r="N41" s="52"/>
      <c r="O41" s="44"/>
      <c r="P41" s="33"/>
      <c r="Q41" s="44"/>
      <c r="S41" s="33"/>
      <c r="T41" s="510"/>
      <c r="U41" s="510"/>
      <c r="V41" s="356"/>
    </row>
    <row r="42" spans="1:23" s="63" customFormat="1" ht="72" customHeight="1">
      <c r="A42" s="566" t="s">
        <v>178</v>
      </c>
      <c r="B42" s="567" t="s">
        <v>179</v>
      </c>
      <c r="C42" s="567" t="s">
        <v>180</v>
      </c>
      <c r="D42" s="57" t="s">
        <v>181</v>
      </c>
      <c r="E42" s="56" t="s">
        <v>182</v>
      </c>
      <c r="F42" s="57" t="s">
        <v>183</v>
      </c>
      <c r="G42" s="57" t="s">
        <v>184</v>
      </c>
      <c r="H42" s="57" t="s">
        <v>144</v>
      </c>
      <c r="I42" s="57" t="s">
        <v>185</v>
      </c>
      <c r="J42" s="57" t="s">
        <v>186</v>
      </c>
      <c r="K42" s="57" t="s">
        <v>536</v>
      </c>
      <c r="L42" s="57" t="s">
        <v>187</v>
      </c>
      <c r="M42" s="567" t="s">
        <v>470</v>
      </c>
      <c r="N42" s="567"/>
      <c r="O42" s="567"/>
      <c r="P42" s="567" t="s">
        <v>188</v>
      </c>
      <c r="Q42" s="567"/>
      <c r="R42" s="567"/>
      <c r="S42" s="567" t="s">
        <v>189</v>
      </c>
      <c r="T42" s="567"/>
      <c r="U42" s="568" t="s">
        <v>190</v>
      </c>
      <c r="V42" s="358"/>
    </row>
    <row r="43" spans="1:23" s="63" customFormat="1" ht="26.5" customHeight="1">
      <c r="A43" s="1055"/>
      <c r="B43" s="1063"/>
      <c r="C43" s="1063"/>
      <c r="D43" s="1087" t="s">
        <v>191</v>
      </c>
      <c r="E43" s="1087" t="s">
        <v>192</v>
      </c>
      <c r="F43" s="1087" t="s">
        <v>193</v>
      </c>
      <c r="G43" s="1087" t="s">
        <v>193</v>
      </c>
      <c r="H43" s="1087" t="s">
        <v>154</v>
      </c>
      <c r="I43" s="1087" t="s">
        <v>42</v>
      </c>
      <c r="J43" s="1087" t="s">
        <v>194</v>
      </c>
      <c r="K43" s="1087" t="s">
        <v>195</v>
      </c>
      <c r="L43" s="1087" t="s">
        <v>195</v>
      </c>
      <c r="M43" s="1088" t="s">
        <v>472</v>
      </c>
      <c r="N43" s="1088"/>
      <c r="O43" s="1088"/>
      <c r="P43" s="1088" t="s">
        <v>168</v>
      </c>
      <c r="Q43" s="1088"/>
      <c r="R43" s="1088"/>
      <c r="S43" s="1088" t="s">
        <v>198</v>
      </c>
      <c r="T43" s="1088"/>
      <c r="U43" s="1056"/>
      <c r="V43" s="358"/>
    </row>
    <row r="44" spans="1:23" ht="39.75" customHeight="1">
      <c r="A44" s="1089">
        <f>B37</f>
        <v>0</v>
      </c>
      <c r="B44" s="53">
        <v>1</v>
      </c>
      <c r="C44" s="38"/>
      <c r="D44" s="32"/>
      <c r="E44" s="32"/>
      <c r="F44" s="38"/>
      <c r="G44" s="38"/>
      <c r="H44" s="323"/>
      <c r="I44" s="359"/>
      <c r="J44" s="360"/>
      <c r="K44" s="361"/>
      <c r="L44" s="361"/>
      <c r="M44" s="614"/>
      <c r="N44" s="614"/>
      <c r="O44" s="614"/>
      <c r="P44" s="547"/>
      <c r="Q44" s="547"/>
      <c r="R44" s="547"/>
      <c r="S44" s="546"/>
      <c r="T44" s="546"/>
      <c r="U44" s="511"/>
      <c r="V44" s="356"/>
    </row>
    <row r="45" spans="1:23" ht="36.65" customHeight="1">
      <c r="A45" s="1089"/>
      <c r="B45" s="53">
        <v>2</v>
      </c>
      <c r="C45" s="38"/>
      <c r="D45" s="32"/>
      <c r="E45" s="32"/>
      <c r="F45" s="38"/>
      <c r="G45" s="38"/>
      <c r="H45" s="38"/>
      <c r="I45" s="359"/>
      <c r="J45" s="360"/>
      <c r="K45" s="361"/>
      <c r="L45" s="361"/>
      <c r="M45" s="614"/>
      <c r="N45" s="614"/>
      <c r="O45" s="614"/>
      <c r="P45" s="547"/>
      <c r="Q45" s="547"/>
      <c r="R45" s="547"/>
      <c r="S45" s="546"/>
      <c r="T45" s="546"/>
      <c r="U45" s="511"/>
      <c r="V45" s="356"/>
    </row>
    <row r="46" spans="1:23" ht="28.5" customHeight="1">
      <c r="A46" s="1089"/>
      <c r="B46" s="53">
        <v>3</v>
      </c>
      <c r="C46" s="38"/>
      <c r="D46" s="32"/>
      <c r="E46" s="32"/>
      <c r="F46" s="38"/>
      <c r="G46" s="38"/>
      <c r="H46" s="38"/>
      <c r="I46" s="359"/>
      <c r="J46" s="360"/>
      <c r="K46" s="361"/>
      <c r="L46" s="361"/>
      <c r="M46" s="614"/>
      <c r="N46" s="614"/>
      <c r="O46" s="614"/>
      <c r="P46" s="547"/>
      <c r="Q46" s="547"/>
      <c r="R46" s="547"/>
      <c r="S46" s="546"/>
      <c r="T46" s="546"/>
      <c r="U46" s="511"/>
      <c r="V46" s="356"/>
    </row>
    <row r="47" spans="1:23" ht="32.5" customHeight="1">
      <c r="A47" s="1089"/>
      <c r="B47" s="53">
        <v>4</v>
      </c>
      <c r="C47" s="38"/>
      <c r="D47" s="32"/>
      <c r="E47" s="32"/>
      <c r="F47" s="38"/>
      <c r="G47" s="38"/>
      <c r="H47" s="38"/>
      <c r="I47" s="359"/>
      <c r="J47" s="360"/>
      <c r="K47" s="361"/>
      <c r="L47" s="361"/>
      <c r="M47" s="614"/>
      <c r="N47" s="614"/>
      <c r="O47" s="614"/>
      <c r="P47" s="547"/>
      <c r="Q47" s="547"/>
      <c r="R47" s="547"/>
      <c r="S47" s="546"/>
      <c r="T47" s="546"/>
      <c r="U47" s="511"/>
      <c r="V47" s="356"/>
    </row>
    <row r="48" spans="1:23" ht="30" customHeight="1">
      <c r="A48" s="1089"/>
      <c r="B48" s="53">
        <v>5</v>
      </c>
      <c r="C48" s="38"/>
      <c r="D48" s="32"/>
      <c r="E48" s="32"/>
      <c r="F48" s="38"/>
      <c r="G48" s="38"/>
      <c r="H48" s="38"/>
      <c r="I48" s="359"/>
      <c r="J48" s="360"/>
      <c r="K48" s="361"/>
      <c r="L48" s="361"/>
      <c r="M48" s="614"/>
      <c r="N48" s="614"/>
      <c r="O48" s="614"/>
      <c r="P48" s="547"/>
      <c r="Q48" s="547"/>
      <c r="R48" s="547"/>
      <c r="S48" s="546"/>
      <c r="T48" s="546"/>
      <c r="U48" s="511"/>
      <c r="V48" s="356"/>
    </row>
    <row r="49" spans="1:23" ht="36.65" customHeight="1">
      <c r="A49" s="1089"/>
      <c r="B49" s="53">
        <v>6</v>
      </c>
      <c r="C49" s="38"/>
      <c r="D49" s="32"/>
      <c r="E49" s="32"/>
      <c r="F49" s="38"/>
      <c r="G49" s="38"/>
      <c r="H49" s="38"/>
      <c r="I49" s="359"/>
      <c r="J49" s="360"/>
      <c r="K49" s="361"/>
      <c r="L49" s="361"/>
      <c r="M49" s="614"/>
      <c r="N49" s="614"/>
      <c r="O49" s="614"/>
      <c r="P49" s="547"/>
      <c r="Q49" s="547"/>
      <c r="R49" s="547"/>
      <c r="S49" s="546"/>
      <c r="T49" s="546"/>
      <c r="U49" s="511"/>
      <c r="V49" s="356"/>
    </row>
    <row r="50" spans="1:23" ht="33.5" customHeight="1">
      <c r="A50" s="1089"/>
      <c r="B50" s="53">
        <v>7</v>
      </c>
      <c r="C50" s="38"/>
      <c r="D50" s="32"/>
      <c r="E50" s="32"/>
      <c r="F50" s="38"/>
      <c r="G50" s="38"/>
      <c r="H50" s="38"/>
      <c r="I50" s="359"/>
      <c r="J50" s="360"/>
      <c r="K50" s="361"/>
      <c r="L50" s="361"/>
      <c r="M50" s="546"/>
      <c r="N50" s="546"/>
      <c r="O50" s="546"/>
      <c r="P50" s="547"/>
      <c r="Q50" s="547"/>
      <c r="R50" s="547"/>
      <c r="S50" s="546"/>
      <c r="T50" s="546"/>
      <c r="U50" s="511"/>
      <c r="V50" s="356"/>
    </row>
    <row r="51" spans="1:23" ht="33.5" customHeight="1">
      <c r="A51" s="1089"/>
      <c r="B51" s="53">
        <v>8</v>
      </c>
      <c r="C51" s="38"/>
      <c r="D51" s="32"/>
      <c r="E51" s="32"/>
      <c r="F51" s="38"/>
      <c r="G51" s="38"/>
      <c r="H51" s="38"/>
      <c r="I51" s="359"/>
      <c r="J51" s="360"/>
      <c r="K51" s="361"/>
      <c r="L51" s="361"/>
      <c r="M51" s="546"/>
      <c r="N51" s="546"/>
      <c r="O51" s="546"/>
      <c r="P51" s="547"/>
      <c r="Q51" s="547"/>
      <c r="R51" s="547"/>
      <c r="S51" s="546"/>
      <c r="T51" s="546"/>
      <c r="U51" s="511"/>
      <c r="V51" s="356"/>
    </row>
    <row r="52" spans="1:23" ht="33.5" customHeight="1">
      <c r="A52" s="1089"/>
      <c r="B52" s="53">
        <v>9</v>
      </c>
      <c r="C52" s="38"/>
      <c r="D52" s="32"/>
      <c r="E52" s="32"/>
      <c r="F52" s="38"/>
      <c r="G52" s="38"/>
      <c r="H52" s="38"/>
      <c r="I52" s="359"/>
      <c r="J52" s="360"/>
      <c r="K52" s="361"/>
      <c r="L52" s="361"/>
      <c r="M52" s="546"/>
      <c r="N52" s="546"/>
      <c r="O52" s="546"/>
      <c r="P52" s="547"/>
      <c r="Q52" s="547"/>
      <c r="R52" s="547"/>
      <c r="S52" s="546"/>
      <c r="T52" s="546"/>
      <c r="U52" s="511"/>
      <c r="V52" s="356"/>
    </row>
    <row r="53" spans="1:23" ht="33.5" customHeight="1" thickBot="1">
      <c r="A53" s="1090"/>
      <c r="B53" s="54">
        <v>10</v>
      </c>
      <c r="C53" s="46"/>
      <c r="D53" s="45"/>
      <c r="E53" s="45"/>
      <c r="F53" s="46"/>
      <c r="G53" s="46"/>
      <c r="H53" s="46"/>
      <c r="I53" s="362"/>
      <c r="J53" s="363"/>
      <c r="K53" s="364"/>
      <c r="L53" s="364"/>
      <c r="M53" s="548"/>
      <c r="N53" s="548"/>
      <c r="O53" s="548"/>
      <c r="P53" s="549"/>
      <c r="Q53" s="549"/>
      <c r="R53" s="549"/>
      <c r="S53" s="548"/>
      <c r="T53" s="548"/>
      <c r="U53" s="512"/>
      <c r="V53" s="356"/>
    </row>
    <row r="54" spans="1:23" ht="41.5" customHeight="1" thickBot="1">
      <c r="A54" s="47"/>
      <c r="B54" s="33"/>
      <c r="C54" s="33"/>
      <c r="D54" s="33"/>
      <c r="E54" s="1079" t="s">
        <v>199</v>
      </c>
      <c r="F54" s="321">
        <f>COUNTA(F44:F53)</f>
        <v>0</v>
      </c>
      <c r="G54" s="322">
        <f>COUNTA(G44:G53)</f>
        <v>0</v>
      </c>
      <c r="H54" s="365"/>
      <c r="I54" s="365"/>
      <c r="J54" s="1080" t="s">
        <v>537</v>
      </c>
      <c r="K54" s="322">
        <f>COUNTIF(K44:K53,"&lt;=30/06/2026")</f>
        <v>0</v>
      </c>
      <c r="L54" s="365"/>
      <c r="M54" s="1081" t="s">
        <v>200</v>
      </c>
      <c r="N54" s="1082"/>
      <c r="O54" s="1083"/>
      <c r="P54" s="1084">
        <f>SUM(P44:P53)</f>
        <v>0</v>
      </c>
      <c r="Q54" s="1085"/>
      <c r="R54" s="1086"/>
      <c r="S54" s="37"/>
      <c r="T54" s="37"/>
      <c r="U54" s="513"/>
      <c r="V54" s="367"/>
      <c r="W54" s="366"/>
    </row>
    <row r="55" spans="1:23" ht="15" thickBot="1">
      <c r="A55" s="368"/>
      <c r="B55" s="369"/>
      <c r="C55" s="370"/>
      <c r="D55" s="370"/>
      <c r="E55" s="370"/>
      <c r="F55" s="369"/>
      <c r="G55" s="370"/>
      <c r="H55" s="370"/>
      <c r="I55" s="369"/>
      <c r="J55" s="369"/>
      <c r="K55" s="369"/>
      <c r="L55" s="370"/>
      <c r="M55" s="370"/>
      <c r="N55" s="370"/>
      <c r="O55" s="370"/>
      <c r="P55" s="370"/>
      <c r="Q55" s="370"/>
      <c r="R55" s="370"/>
      <c r="S55" s="370"/>
      <c r="T55" s="514"/>
      <c r="U55" s="515"/>
      <c r="V55" s="371"/>
    </row>
    <row r="56" spans="1:23" ht="15" thickBot="1">
      <c r="A56" s="351"/>
      <c r="B56" s="352"/>
      <c r="C56" s="353"/>
      <c r="D56" s="353"/>
      <c r="E56" s="353"/>
      <c r="F56" s="352"/>
      <c r="G56" s="353"/>
      <c r="H56" s="353"/>
      <c r="I56" s="352"/>
      <c r="J56" s="352"/>
      <c r="K56" s="352"/>
      <c r="L56" s="353"/>
      <c r="M56" s="353"/>
      <c r="N56" s="353"/>
      <c r="O56" s="353"/>
      <c r="P56" s="353"/>
      <c r="Q56" s="353"/>
      <c r="R56" s="353"/>
      <c r="S56" s="353"/>
      <c r="T56" s="508"/>
      <c r="U56" s="508"/>
      <c r="V56" s="354"/>
    </row>
    <row r="57" spans="1:23" ht="27.5" thickBot="1">
      <c r="A57" s="55" t="s">
        <v>17</v>
      </c>
      <c r="B57" s="550" t="s">
        <v>45</v>
      </c>
      <c r="C57" s="551"/>
      <c r="E57" s="552" t="s">
        <v>170</v>
      </c>
      <c r="F57" s="553"/>
      <c r="G57" s="554">
        <f>VLOOKUP(B57,'Urbano.Piano inv. forn'!$C$29:$G$48,3,FALSE)</f>
        <v>0</v>
      </c>
      <c r="H57" s="555"/>
      <c r="I57" s="27"/>
      <c r="J57" s="552" t="s">
        <v>171</v>
      </c>
      <c r="K57" s="598"/>
      <c r="L57" s="553"/>
      <c r="M57" s="554">
        <f>VLOOKUP(B57,'Urbano.Piano inv. forn'!$C$29:$G$48,4,FALSE)</f>
        <v>0</v>
      </c>
      <c r="N57" s="555"/>
      <c r="P57" s="59" t="s">
        <v>172</v>
      </c>
      <c r="Q57" s="355"/>
      <c r="S57" s="60" t="s">
        <v>173</v>
      </c>
      <c r="T57" s="556"/>
      <c r="U57" s="557"/>
      <c r="V57" s="356"/>
    </row>
    <row r="58" spans="1:23" ht="15" thickBot="1">
      <c r="A58" s="47"/>
      <c r="B58" s="34"/>
      <c r="C58" s="34"/>
      <c r="E58" s="35"/>
      <c r="F58" s="35"/>
      <c r="G58" s="36"/>
      <c r="H58" s="36"/>
      <c r="I58" s="27"/>
      <c r="J58" s="35"/>
      <c r="K58" s="35"/>
      <c r="L58" s="35"/>
      <c r="M58" s="36"/>
      <c r="N58" s="36"/>
      <c r="P58" s="37"/>
      <c r="S58" s="33"/>
      <c r="T58" s="509"/>
      <c r="V58" s="48"/>
    </row>
    <row r="59" spans="1:23" ht="31.5" customHeight="1" thickBot="1">
      <c r="A59" s="558" t="s">
        <v>174</v>
      </c>
      <c r="B59" s="559"/>
      <c r="C59" s="559"/>
      <c r="D59" s="560"/>
      <c r="E59" s="561">
        <f>VLOOKUP(B57,'Urbano.Piano inv. forn'!$C$29:$V$48,18,FALSE)</f>
        <v>0</v>
      </c>
      <c r="F59" s="562"/>
      <c r="G59" s="562"/>
      <c r="H59" s="563"/>
      <c r="I59" s="27"/>
      <c r="J59" s="564" t="s">
        <v>175</v>
      </c>
      <c r="K59" s="1076"/>
      <c r="L59" s="565"/>
      <c r="M59" s="561">
        <f>VLOOKUP(B57,'Urbano.Piano inv. forn'!$C$29:$V$48,20,FALSE)</f>
        <v>0</v>
      </c>
      <c r="N59" s="563"/>
      <c r="O59" s="44"/>
      <c r="P59" s="60" t="s">
        <v>176</v>
      </c>
      <c r="Q59" s="49">
        <f>M59+E59</f>
        <v>0</v>
      </c>
      <c r="S59" s="60" t="s">
        <v>177</v>
      </c>
      <c r="T59" s="556"/>
      <c r="U59" s="557"/>
      <c r="V59" s="48"/>
    </row>
    <row r="60" spans="1:23" ht="15" customHeight="1" thickBot="1">
      <c r="A60" s="50"/>
      <c r="B60" s="51"/>
      <c r="C60" s="51"/>
      <c r="D60" s="51"/>
      <c r="E60" s="52"/>
      <c r="F60" s="52"/>
      <c r="G60" s="52"/>
      <c r="H60" s="52"/>
      <c r="I60" s="27"/>
      <c r="J60" s="35"/>
      <c r="K60" s="35"/>
      <c r="L60" s="35"/>
      <c r="M60" s="52"/>
      <c r="N60" s="52"/>
      <c r="O60" s="44"/>
      <c r="P60" s="33"/>
      <c r="Q60" s="44"/>
      <c r="S60" s="33"/>
      <c r="T60" s="510"/>
      <c r="U60" s="510"/>
      <c r="V60" s="356"/>
    </row>
    <row r="61" spans="1:23" s="63" customFormat="1" ht="72" customHeight="1">
      <c r="A61" s="566" t="s">
        <v>178</v>
      </c>
      <c r="B61" s="567" t="s">
        <v>179</v>
      </c>
      <c r="C61" s="567" t="s">
        <v>180</v>
      </c>
      <c r="D61" s="57" t="s">
        <v>181</v>
      </c>
      <c r="E61" s="56" t="s">
        <v>182</v>
      </c>
      <c r="F61" s="57" t="s">
        <v>183</v>
      </c>
      <c r="G61" s="57" t="s">
        <v>184</v>
      </c>
      <c r="H61" s="57" t="s">
        <v>144</v>
      </c>
      <c r="I61" s="57" t="s">
        <v>185</v>
      </c>
      <c r="J61" s="57" t="s">
        <v>186</v>
      </c>
      <c r="K61" s="57" t="s">
        <v>536</v>
      </c>
      <c r="L61" s="57" t="s">
        <v>187</v>
      </c>
      <c r="M61" s="567" t="s">
        <v>470</v>
      </c>
      <c r="N61" s="567"/>
      <c r="O61" s="567"/>
      <c r="P61" s="567" t="s">
        <v>188</v>
      </c>
      <c r="Q61" s="567"/>
      <c r="R61" s="567"/>
      <c r="S61" s="567" t="s">
        <v>189</v>
      </c>
      <c r="T61" s="567"/>
      <c r="U61" s="568" t="s">
        <v>190</v>
      </c>
      <c r="V61" s="358"/>
    </row>
    <row r="62" spans="1:23" s="63" customFormat="1" ht="26.5" customHeight="1">
      <c r="A62" s="1055"/>
      <c r="B62" s="1063"/>
      <c r="C62" s="1063"/>
      <c r="D62" s="1087" t="s">
        <v>191</v>
      </c>
      <c r="E62" s="1087" t="s">
        <v>192</v>
      </c>
      <c r="F62" s="1087" t="s">
        <v>193</v>
      </c>
      <c r="G62" s="1087" t="s">
        <v>193</v>
      </c>
      <c r="H62" s="1087" t="s">
        <v>154</v>
      </c>
      <c r="I62" s="1087" t="s">
        <v>42</v>
      </c>
      <c r="J62" s="1087" t="s">
        <v>194</v>
      </c>
      <c r="K62" s="1087" t="s">
        <v>195</v>
      </c>
      <c r="L62" s="1087" t="s">
        <v>195</v>
      </c>
      <c r="M62" s="1088" t="s">
        <v>472</v>
      </c>
      <c r="N62" s="1088"/>
      <c r="O62" s="1088"/>
      <c r="P62" s="1088" t="s">
        <v>168</v>
      </c>
      <c r="Q62" s="1088"/>
      <c r="R62" s="1088"/>
      <c r="S62" s="1088" t="s">
        <v>198</v>
      </c>
      <c r="T62" s="1088"/>
      <c r="U62" s="1056"/>
      <c r="V62" s="358"/>
    </row>
    <row r="63" spans="1:23" ht="39.75" customHeight="1">
      <c r="A63" s="1089">
        <f>B56</f>
        <v>0</v>
      </c>
      <c r="B63" s="53">
        <v>1</v>
      </c>
      <c r="C63" s="38"/>
      <c r="D63" s="32"/>
      <c r="E63" s="32"/>
      <c r="F63" s="38"/>
      <c r="G63" s="38"/>
      <c r="H63" s="323"/>
      <c r="I63" s="359"/>
      <c r="J63" s="360"/>
      <c r="K63" s="361"/>
      <c r="L63" s="361"/>
      <c r="M63" s="614"/>
      <c r="N63" s="614"/>
      <c r="O63" s="614"/>
      <c r="P63" s="547"/>
      <c r="Q63" s="547"/>
      <c r="R63" s="547"/>
      <c r="S63" s="546"/>
      <c r="T63" s="546"/>
      <c r="U63" s="511"/>
      <c r="V63" s="356"/>
    </row>
    <row r="64" spans="1:23" ht="36.65" customHeight="1">
      <c r="A64" s="1089"/>
      <c r="B64" s="53">
        <v>2</v>
      </c>
      <c r="C64" s="38"/>
      <c r="D64" s="32"/>
      <c r="E64" s="32"/>
      <c r="F64" s="38"/>
      <c r="G64" s="38"/>
      <c r="H64" s="38"/>
      <c r="I64" s="359"/>
      <c r="J64" s="360"/>
      <c r="K64" s="361"/>
      <c r="L64" s="361"/>
      <c r="M64" s="614"/>
      <c r="N64" s="614"/>
      <c r="O64" s="614"/>
      <c r="P64" s="547"/>
      <c r="Q64" s="547"/>
      <c r="R64" s="547"/>
      <c r="S64" s="546"/>
      <c r="T64" s="546"/>
      <c r="U64" s="511"/>
      <c r="V64" s="356"/>
    </row>
    <row r="65" spans="1:23" ht="28.5" customHeight="1">
      <c r="A65" s="1089"/>
      <c r="B65" s="53">
        <v>3</v>
      </c>
      <c r="C65" s="38"/>
      <c r="D65" s="32"/>
      <c r="E65" s="32"/>
      <c r="F65" s="38"/>
      <c r="G65" s="38"/>
      <c r="H65" s="38"/>
      <c r="I65" s="359"/>
      <c r="J65" s="360"/>
      <c r="K65" s="361"/>
      <c r="L65" s="361"/>
      <c r="M65" s="614"/>
      <c r="N65" s="614"/>
      <c r="O65" s="614"/>
      <c r="P65" s="547"/>
      <c r="Q65" s="547"/>
      <c r="R65" s="547"/>
      <c r="S65" s="546"/>
      <c r="T65" s="546"/>
      <c r="U65" s="511"/>
      <c r="V65" s="356"/>
    </row>
    <row r="66" spans="1:23" ht="32.5" customHeight="1">
      <c r="A66" s="1089"/>
      <c r="B66" s="53">
        <v>4</v>
      </c>
      <c r="C66" s="38"/>
      <c r="D66" s="32"/>
      <c r="E66" s="32"/>
      <c r="F66" s="38"/>
      <c r="G66" s="38"/>
      <c r="H66" s="38"/>
      <c r="I66" s="359"/>
      <c r="J66" s="360"/>
      <c r="K66" s="361"/>
      <c r="L66" s="361"/>
      <c r="M66" s="614"/>
      <c r="N66" s="614"/>
      <c r="O66" s="614"/>
      <c r="P66" s="547"/>
      <c r="Q66" s="547"/>
      <c r="R66" s="547"/>
      <c r="S66" s="546"/>
      <c r="T66" s="546"/>
      <c r="U66" s="511"/>
      <c r="V66" s="356"/>
    </row>
    <row r="67" spans="1:23" ht="30" customHeight="1">
      <c r="A67" s="1089"/>
      <c r="B67" s="53">
        <v>5</v>
      </c>
      <c r="C67" s="38"/>
      <c r="D67" s="32"/>
      <c r="E67" s="32"/>
      <c r="F67" s="38"/>
      <c r="G67" s="38"/>
      <c r="H67" s="38"/>
      <c r="I67" s="359"/>
      <c r="J67" s="360"/>
      <c r="K67" s="361"/>
      <c r="L67" s="361"/>
      <c r="M67" s="614"/>
      <c r="N67" s="614"/>
      <c r="O67" s="614"/>
      <c r="P67" s="547"/>
      <c r="Q67" s="547"/>
      <c r="R67" s="547"/>
      <c r="S67" s="546"/>
      <c r="T67" s="546"/>
      <c r="U67" s="511"/>
      <c r="V67" s="356"/>
    </row>
    <row r="68" spans="1:23" ht="36.65" customHeight="1">
      <c r="A68" s="1089"/>
      <c r="B68" s="53">
        <v>6</v>
      </c>
      <c r="C68" s="38"/>
      <c r="D68" s="32"/>
      <c r="E68" s="32"/>
      <c r="F68" s="38"/>
      <c r="G68" s="38"/>
      <c r="H68" s="38"/>
      <c r="I68" s="359"/>
      <c r="J68" s="360"/>
      <c r="K68" s="361"/>
      <c r="L68" s="361"/>
      <c r="M68" s="614"/>
      <c r="N68" s="614"/>
      <c r="O68" s="614"/>
      <c r="P68" s="547"/>
      <c r="Q68" s="547"/>
      <c r="R68" s="547"/>
      <c r="S68" s="546"/>
      <c r="T68" s="546"/>
      <c r="U68" s="511"/>
      <c r="V68" s="356"/>
    </row>
    <row r="69" spans="1:23" ht="33.5" customHeight="1">
      <c r="A69" s="1089"/>
      <c r="B69" s="53">
        <v>7</v>
      </c>
      <c r="C69" s="38"/>
      <c r="D69" s="32"/>
      <c r="E69" s="32"/>
      <c r="F69" s="38"/>
      <c r="G69" s="38"/>
      <c r="H69" s="38"/>
      <c r="I69" s="359"/>
      <c r="J69" s="360"/>
      <c r="K69" s="361"/>
      <c r="L69" s="361"/>
      <c r="M69" s="546"/>
      <c r="N69" s="546"/>
      <c r="O69" s="546"/>
      <c r="P69" s="547"/>
      <c r="Q69" s="547"/>
      <c r="R69" s="547"/>
      <c r="S69" s="546"/>
      <c r="T69" s="546"/>
      <c r="U69" s="511"/>
      <c r="V69" s="356"/>
    </row>
    <row r="70" spans="1:23" ht="33.5" customHeight="1">
      <c r="A70" s="1089"/>
      <c r="B70" s="53">
        <v>8</v>
      </c>
      <c r="C70" s="38"/>
      <c r="D70" s="32"/>
      <c r="E70" s="32"/>
      <c r="F70" s="38"/>
      <c r="G70" s="38"/>
      <c r="H70" s="38"/>
      <c r="I70" s="359"/>
      <c r="J70" s="360"/>
      <c r="K70" s="361"/>
      <c r="L70" s="361"/>
      <c r="M70" s="546"/>
      <c r="N70" s="546"/>
      <c r="O70" s="546"/>
      <c r="P70" s="547"/>
      <c r="Q70" s="547"/>
      <c r="R70" s="547"/>
      <c r="S70" s="546"/>
      <c r="T70" s="546"/>
      <c r="U70" s="511"/>
      <c r="V70" s="356"/>
    </row>
    <row r="71" spans="1:23" ht="33.5" customHeight="1">
      <c r="A71" s="1089"/>
      <c r="B71" s="53">
        <v>9</v>
      </c>
      <c r="C71" s="38"/>
      <c r="D71" s="32"/>
      <c r="E71" s="32"/>
      <c r="F71" s="38"/>
      <c r="G71" s="38"/>
      <c r="H71" s="38"/>
      <c r="I71" s="359"/>
      <c r="J71" s="360"/>
      <c r="K71" s="361"/>
      <c r="L71" s="361"/>
      <c r="M71" s="546"/>
      <c r="N71" s="546"/>
      <c r="O71" s="546"/>
      <c r="P71" s="547"/>
      <c r="Q71" s="547"/>
      <c r="R71" s="547"/>
      <c r="S71" s="546"/>
      <c r="T71" s="546"/>
      <c r="U71" s="511"/>
      <c r="V71" s="356"/>
    </row>
    <row r="72" spans="1:23" ht="33.5" customHeight="1" thickBot="1">
      <c r="A72" s="1090"/>
      <c r="B72" s="54">
        <v>10</v>
      </c>
      <c r="C72" s="46"/>
      <c r="D72" s="45"/>
      <c r="E72" s="45"/>
      <c r="F72" s="46"/>
      <c r="G72" s="46"/>
      <c r="H72" s="46"/>
      <c r="I72" s="362"/>
      <c r="J72" s="363"/>
      <c r="K72" s="364"/>
      <c r="L72" s="364"/>
      <c r="M72" s="548"/>
      <c r="N72" s="548"/>
      <c r="O72" s="548"/>
      <c r="P72" s="549"/>
      <c r="Q72" s="549"/>
      <c r="R72" s="549"/>
      <c r="S72" s="548"/>
      <c r="T72" s="548"/>
      <c r="U72" s="512"/>
      <c r="V72" s="356"/>
    </row>
    <row r="73" spans="1:23" ht="41.5" customHeight="1" thickBot="1">
      <c r="A73" s="47"/>
      <c r="B73" s="33"/>
      <c r="C73" s="33"/>
      <c r="D73" s="33"/>
      <c r="E73" s="1079" t="s">
        <v>199</v>
      </c>
      <c r="F73" s="321">
        <f>COUNTA(F63:F72)</f>
        <v>0</v>
      </c>
      <c r="G73" s="322">
        <f>COUNTA(G63:G72)</f>
        <v>0</v>
      </c>
      <c r="H73" s="365"/>
      <c r="I73" s="365"/>
      <c r="J73" s="1080" t="s">
        <v>537</v>
      </c>
      <c r="K73" s="322">
        <f>COUNTIF(K63:K72,"&lt;=30/06/2026")</f>
        <v>0</v>
      </c>
      <c r="L73" s="365"/>
      <c r="M73" s="1081" t="s">
        <v>200</v>
      </c>
      <c r="N73" s="1082"/>
      <c r="O73" s="1083"/>
      <c r="P73" s="1084">
        <f>SUM(P63:P72)</f>
        <v>0</v>
      </c>
      <c r="Q73" s="1085"/>
      <c r="R73" s="1086"/>
      <c r="S73" s="37"/>
      <c r="T73" s="37"/>
      <c r="U73" s="513"/>
      <c r="V73" s="367"/>
      <c r="W73" s="366"/>
    </row>
    <row r="74" spans="1:23" ht="15" thickBot="1">
      <c r="A74" s="368"/>
      <c r="B74" s="369"/>
      <c r="C74" s="370"/>
      <c r="D74" s="370"/>
      <c r="E74" s="370"/>
      <c r="F74" s="369"/>
      <c r="G74" s="370"/>
      <c r="H74" s="370"/>
      <c r="I74" s="369"/>
      <c r="J74" s="369"/>
      <c r="K74" s="369"/>
      <c r="L74" s="370"/>
      <c r="M74" s="370"/>
      <c r="N74" s="370"/>
      <c r="O74" s="370"/>
      <c r="P74" s="370"/>
      <c r="Q74" s="370"/>
      <c r="R74" s="370"/>
      <c r="S74" s="370"/>
      <c r="T74" s="514"/>
      <c r="U74" s="515"/>
      <c r="V74" s="371"/>
    </row>
    <row r="75" spans="1:23" ht="15" thickBot="1">
      <c r="A75" s="351"/>
      <c r="B75" s="352"/>
      <c r="C75" s="353"/>
      <c r="D75" s="353"/>
      <c r="E75" s="353"/>
      <c r="F75" s="352"/>
      <c r="G75" s="353"/>
      <c r="H75" s="353"/>
      <c r="I75" s="352"/>
      <c r="J75" s="352"/>
      <c r="K75" s="352"/>
      <c r="L75" s="353"/>
      <c r="M75" s="353"/>
      <c r="N75" s="353"/>
      <c r="O75" s="353"/>
      <c r="P75" s="353"/>
      <c r="Q75" s="353"/>
      <c r="R75" s="353"/>
      <c r="S75" s="353"/>
      <c r="T75" s="508"/>
      <c r="U75" s="508"/>
      <c r="V75" s="354"/>
    </row>
    <row r="76" spans="1:23" ht="27.5" thickBot="1">
      <c r="A76" s="55" t="s">
        <v>17</v>
      </c>
      <c r="B76" s="550" t="s">
        <v>45</v>
      </c>
      <c r="C76" s="551"/>
      <c r="E76" s="552" t="s">
        <v>170</v>
      </c>
      <c r="F76" s="553"/>
      <c r="G76" s="554">
        <f>VLOOKUP(B76,'Urbano.Piano inv. forn'!$C$29:$G$48,3,FALSE)</f>
        <v>0</v>
      </c>
      <c r="H76" s="555"/>
      <c r="I76" s="27"/>
      <c r="J76" s="552" t="s">
        <v>171</v>
      </c>
      <c r="K76" s="598"/>
      <c r="L76" s="553"/>
      <c r="M76" s="554">
        <f>VLOOKUP(B76,'Urbano.Piano inv. forn'!$C$29:$G$48,4,FALSE)</f>
        <v>0</v>
      </c>
      <c r="N76" s="555"/>
      <c r="P76" s="59" t="s">
        <v>172</v>
      </c>
      <c r="Q76" s="355"/>
      <c r="S76" s="60" t="s">
        <v>173</v>
      </c>
      <c r="T76" s="556"/>
      <c r="U76" s="557"/>
      <c r="V76" s="356"/>
    </row>
    <row r="77" spans="1:23" ht="15" thickBot="1">
      <c r="A77" s="47"/>
      <c r="B77" s="34"/>
      <c r="C77" s="34"/>
      <c r="E77" s="35"/>
      <c r="F77" s="35"/>
      <c r="G77" s="36"/>
      <c r="H77" s="36"/>
      <c r="I77" s="27"/>
      <c r="J77" s="35"/>
      <c r="K77" s="35"/>
      <c r="L77" s="35"/>
      <c r="M77" s="36"/>
      <c r="N77" s="36"/>
      <c r="P77" s="37"/>
      <c r="S77" s="33"/>
      <c r="T77" s="509"/>
      <c r="V77" s="48"/>
    </row>
    <row r="78" spans="1:23" ht="31.5" customHeight="1" thickBot="1">
      <c r="A78" s="558" t="s">
        <v>174</v>
      </c>
      <c r="B78" s="559"/>
      <c r="C78" s="559"/>
      <c r="D78" s="560"/>
      <c r="E78" s="561">
        <f>VLOOKUP(B76,'Urbano.Piano inv. forn'!$C$29:$V$48,18,FALSE)</f>
        <v>0</v>
      </c>
      <c r="F78" s="562"/>
      <c r="G78" s="562"/>
      <c r="H78" s="563"/>
      <c r="I78" s="27"/>
      <c r="J78" s="564" t="s">
        <v>175</v>
      </c>
      <c r="K78" s="1076"/>
      <c r="L78" s="565"/>
      <c r="M78" s="561">
        <f>VLOOKUP(B76,'Urbano.Piano inv. forn'!$C$29:$V$48,20,FALSE)</f>
        <v>0</v>
      </c>
      <c r="N78" s="563"/>
      <c r="O78" s="44"/>
      <c r="P78" s="60" t="s">
        <v>176</v>
      </c>
      <c r="Q78" s="49">
        <f>M78+E78</f>
        <v>0</v>
      </c>
      <c r="S78" s="60" t="s">
        <v>177</v>
      </c>
      <c r="T78" s="556"/>
      <c r="U78" s="557"/>
      <c r="V78" s="48"/>
    </row>
    <row r="79" spans="1:23" ht="15" customHeight="1" thickBot="1">
      <c r="A79" s="50"/>
      <c r="B79" s="51"/>
      <c r="C79" s="51"/>
      <c r="D79" s="51"/>
      <c r="E79" s="52"/>
      <c r="F79" s="52"/>
      <c r="G79" s="52"/>
      <c r="H79" s="52"/>
      <c r="I79" s="27"/>
      <c r="J79" s="35"/>
      <c r="K79" s="35"/>
      <c r="L79" s="35"/>
      <c r="M79" s="52"/>
      <c r="N79" s="52"/>
      <c r="O79" s="44"/>
      <c r="P79" s="33"/>
      <c r="Q79" s="44"/>
      <c r="S79" s="33"/>
      <c r="T79" s="510"/>
      <c r="U79" s="510"/>
      <c r="V79" s="356"/>
    </row>
    <row r="80" spans="1:23" s="63" customFormat="1" ht="72" customHeight="1">
      <c r="A80" s="566" t="s">
        <v>178</v>
      </c>
      <c r="B80" s="567" t="s">
        <v>179</v>
      </c>
      <c r="C80" s="567" t="s">
        <v>180</v>
      </c>
      <c r="D80" s="57" t="s">
        <v>181</v>
      </c>
      <c r="E80" s="56" t="s">
        <v>182</v>
      </c>
      <c r="F80" s="57" t="s">
        <v>183</v>
      </c>
      <c r="G80" s="57" t="s">
        <v>184</v>
      </c>
      <c r="H80" s="57" t="s">
        <v>144</v>
      </c>
      <c r="I80" s="57" t="s">
        <v>185</v>
      </c>
      <c r="J80" s="57" t="s">
        <v>186</v>
      </c>
      <c r="K80" s="57" t="s">
        <v>536</v>
      </c>
      <c r="L80" s="57" t="s">
        <v>187</v>
      </c>
      <c r="M80" s="567" t="s">
        <v>470</v>
      </c>
      <c r="N80" s="567"/>
      <c r="O80" s="567"/>
      <c r="P80" s="567" t="s">
        <v>188</v>
      </c>
      <c r="Q80" s="567"/>
      <c r="R80" s="567"/>
      <c r="S80" s="567" t="s">
        <v>189</v>
      </c>
      <c r="T80" s="567"/>
      <c r="U80" s="568" t="s">
        <v>190</v>
      </c>
      <c r="V80" s="358"/>
    </row>
    <row r="81" spans="1:23" s="63" customFormat="1" ht="26.5" customHeight="1">
      <c r="A81" s="1055"/>
      <c r="B81" s="1063"/>
      <c r="C81" s="1063"/>
      <c r="D81" s="1087" t="s">
        <v>191</v>
      </c>
      <c r="E81" s="1087" t="s">
        <v>192</v>
      </c>
      <c r="F81" s="1087" t="s">
        <v>193</v>
      </c>
      <c r="G81" s="1087" t="s">
        <v>193</v>
      </c>
      <c r="H81" s="1087" t="s">
        <v>154</v>
      </c>
      <c r="I81" s="1087" t="s">
        <v>42</v>
      </c>
      <c r="J81" s="1087" t="s">
        <v>194</v>
      </c>
      <c r="K81" s="1087" t="s">
        <v>195</v>
      </c>
      <c r="L81" s="1087" t="s">
        <v>195</v>
      </c>
      <c r="M81" s="1088" t="s">
        <v>472</v>
      </c>
      <c r="N81" s="1088"/>
      <c r="O81" s="1088"/>
      <c r="P81" s="1088" t="s">
        <v>168</v>
      </c>
      <c r="Q81" s="1088"/>
      <c r="R81" s="1088"/>
      <c r="S81" s="1088" t="s">
        <v>198</v>
      </c>
      <c r="T81" s="1088"/>
      <c r="U81" s="1056"/>
      <c r="V81" s="358"/>
    </row>
    <row r="82" spans="1:23" ht="39.75" customHeight="1">
      <c r="A82" s="1089">
        <f>B75</f>
        <v>0</v>
      </c>
      <c r="B82" s="53">
        <v>1</v>
      </c>
      <c r="C82" s="38"/>
      <c r="D82" s="32"/>
      <c r="E82" s="32"/>
      <c r="F82" s="38"/>
      <c r="G82" s="38"/>
      <c r="H82" s="323"/>
      <c r="I82" s="359"/>
      <c r="J82" s="360"/>
      <c r="K82" s="361"/>
      <c r="L82" s="361"/>
      <c r="M82" s="614"/>
      <c r="N82" s="614"/>
      <c r="O82" s="614"/>
      <c r="P82" s="547"/>
      <c r="Q82" s="547"/>
      <c r="R82" s="547"/>
      <c r="S82" s="546"/>
      <c r="T82" s="546"/>
      <c r="U82" s="511"/>
      <c r="V82" s="356"/>
    </row>
    <row r="83" spans="1:23" ht="36.65" customHeight="1">
      <c r="A83" s="1089"/>
      <c r="B83" s="53">
        <v>2</v>
      </c>
      <c r="C83" s="38"/>
      <c r="D83" s="32"/>
      <c r="E83" s="32"/>
      <c r="F83" s="38"/>
      <c r="G83" s="38"/>
      <c r="H83" s="38"/>
      <c r="I83" s="359"/>
      <c r="J83" s="360"/>
      <c r="K83" s="361"/>
      <c r="L83" s="361"/>
      <c r="M83" s="614"/>
      <c r="N83" s="614"/>
      <c r="O83" s="614"/>
      <c r="P83" s="547"/>
      <c r="Q83" s="547"/>
      <c r="R83" s="547"/>
      <c r="S83" s="546"/>
      <c r="T83" s="546"/>
      <c r="U83" s="511"/>
      <c r="V83" s="356"/>
    </row>
    <row r="84" spans="1:23" ht="28.5" customHeight="1">
      <c r="A84" s="1089"/>
      <c r="B84" s="53">
        <v>3</v>
      </c>
      <c r="C84" s="38"/>
      <c r="D84" s="32"/>
      <c r="E84" s="32"/>
      <c r="F84" s="38"/>
      <c r="G84" s="38"/>
      <c r="H84" s="38"/>
      <c r="I84" s="359"/>
      <c r="J84" s="360"/>
      <c r="K84" s="361"/>
      <c r="L84" s="361"/>
      <c r="M84" s="614"/>
      <c r="N84" s="614"/>
      <c r="O84" s="614"/>
      <c r="P84" s="547"/>
      <c r="Q84" s="547"/>
      <c r="R84" s="547"/>
      <c r="S84" s="546"/>
      <c r="T84" s="546"/>
      <c r="U84" s="511"/>
      <c r="V84" s="356"/>
    </row>
    <row r="85" spans="1:23" ht="32.5" customHeight="1">
      <c r="A85" s="1089"/>
      <c r="B85" s="53">
        <v>4</v>
      </c>
      <c r="C85" s="38"/>
      <c r="D85" s="32"/>
      <c r="E85" s="32"/>
      <c r="F85" s="38"/>
      <c r="G85" s="38"/>
      <c r="H85" s="38"/>
      <c r="I85" s="359"/>
      <c r="J85" s="360"/>
      <c r="K85" s="361"/>
      <c r="L85" s="361"/>
      <c r="M85" s="614"/>
      <c r="N85" s="614"/>
      <c r="O85" s="614"/>
      <c r="P85" s="547"/>
      <c r="Q85" s="547"/>
      <c r="R85" s="547"/>
      <c r="S85" s="546"/>
      <c r="T85" s="546"/>
      <c r="U85" s="511"/>
      <c r="V85" s="356"/>
    </row>
    <row r="86" spans="1:23" ht="30" customHeight="1">
      <c r="A86" s="1089"/>
      <c r="B86" s="53">
        <v>5</v>
      </c>
      <c r="C86" s="38"/>
      <c r="D86" s="32"/>
      <c r="E86" s="32"/>
      <c r="F86" s="38"/>
      <c r="G86" s="38"/>
      <c r="H86" s="38"/>
      <c r="I86" s="359"/>
      <c r="J86" s="360"/>
      <c r="K86" s="361"/>
      <c r="L86" s="361"/>
      <c r="M86" s="614"/>
      <c r="N86" s="614"/>
      <c r="O86" s="614"/>
      <c r="P86" s="547"/>
      <c r="Q86" s="547"/>
      <c r="R86" s="547"/>
      <c r="S86" s="546"/>
      <c r="T86" s="546"/>
      <c r="U86" s="511"/>
      <c r="V86" s="356"/>
    </row>
    <row r="87" spans="1:23" ht="36.65" customHeight="1">
      <c r="A87" s="1089"/>
      <c r="B87" s="53">
        <v>6</v>
      </c>
      <c r="C87" s="38"/>
      <c r="D87" s="32"/>
      <c r="E87" s="32"/>
      <c r="F87" s="38"/>
      <c r="G87" s="38"/>
      <c r="H87" s="38"/>
      <c r="I87" s="359"/>
      <c r="J87" s="360"/>
      <c r="K87" s="361"/>
      <c r="L87" s="361"/>
      <c r="M87" s="614"/>
      <c r="N87" s="614"/>
      <c r="O87" s="614"/>
      <c r="P87" s="547"/>
      <c r="Q87" s="547"/>
      <c r="R87" s="547"/>
      <c r="S87" s="546"/>
      <c r="T87" s="546"/>
      <c r="U87" s="511"/>
      <c r="V87" s="356"/>
    </row>
    <row r="88" spans="1:23" ht="33.5" customHeight="1">
      <c r="A88" s="1089"/>
      <c r="B88" s="53">
        <v>7</v>
      </c>
      <c r="C88" s="38"/>
      <c r="D88" s="32"/>
      <c r="E88" s="32"/>
      <c r="F88" s="38"/>
      <c r="G88" s="38"/>
      <c r="H88" s="38"/>
      <c r="I88" s="359"/>
      <c r="J88" s="360"/>
      <c r="K88" s="361"/>
      <c r="L88" s="361"/>
      <c r="M88" s="546"/>
      <c r="N88" s="546"/>
      <c r="O88" s="546"/>
      <c r="P88" s="547"/>
      <c r="Q88" s="547"/>
      <c r="R88" s="547"/>
      <c r="S88" s="546"/>
      <c r="T88" s="546"/>
      <c r="U88" s="511"/>
      <c r="V88" s="356"/>
    </row>
    <row r="89" spans="1:23" ht="33.5" customHeight="1">
      <c r="A89" s="1089"/>
      <c r="B89" s="53">
        <v>8</v>
      </c>
      <c r="C89" s="38"/>
      <c r="D89" s="32"/>
      <c r="E89" s="32"/>
      <c r="F89" s="38"/>
      <c r="G89" s="38"/>
      <c r="H89" s="38"/>
      <c r="I89" s="359"/>
      <c r="J89" s="360"/>
      <c r="K89" s="361"/>
      <c r="L89" s="361"/>
      <c r="M89" s="546"/>
      <c r="N89" s="546"/>
      <c r="O89" s="546"/>
      <c r="P89" s="547"/>
      <c r="Q89" s="547"/>
      <c r="R89" s="547"/>
      <c r="S89" s="546"/>
      <c r="T89" s="546"/>
      <c r="U89" s="511"/>
      <c r="V89" s="356"/>
    </row>
    <row r="90" spans="1:23" ht="33.5" customHeight="1">
      <c r="A90" s="1089"/>
      <c r="B90" s="53">
        <v>9</v>
      </c>
      <c r="C90" s="38"/>
      <c r="D90" s="32"/>
      <c r="E90" s="32"/>
      <c r="F90" s="38"/>
      <c r="G90" s="38"/>
      <c r="H90" s="38"/>
      <c r="I90" s="359"/>
      <c r="J90" s="360"/>
      <c r="K90" s="361"/>
      <c r="L90" s="361"/>
      <c r="M90" s="546"/>
      <c r="N90" s="546"/>
      <c r="O90" s="546"/>
      <c r="P90" s="547"/>
      <c r="Q90" s="547"/>
      <c r="R90" s="547"/>
      <c r="S90" s="546"/>
      <c r="T90" s="546"/>
      <c r="U90" s="511"/>
      <c r="V90" s="356"/>
    </row>
    <row r="91" spans="1:23" ht="33.5" customHeight="1" thickBot="1">
      <c r="A91" s="1090"/>
      <c r="B91" s="54">
        <v>10</v>
      </c>
      <c r="C91" s="46"/>
      <c r="D91" s="45"/>
      <c r="E91" s="45"/>
      <c r="F91" s="46"/>
      <c r="G91" s="46"/>
      <c r="H91" s="46"/>
      <c r="I91" s="362"/>
      <c r="J91" s="363"/>
      <c r="K91" s="364"/>
      <c r="L91" s="364"/>
      <c r="M91" s="548"/>
      <c r="N91" s="548"/>
      <c r="O91" s="548"/>
      <c r="P91" s="549"/>
      <c r="Q91" s="549"/>
      <c r="R91" s="549"/>
      <c r="S91" s="548"/>
      <c r="T91" s="548"/>
      <c r="U91" s="512"/>
      <c r="V91" s="356"/>
    </row>
    <row r="92" spans="1:23" ht="41.5" customHeight="1" thickBot="1">
      <c r="A92" s="47"/>
      <c r="B92" s="33"/>
      <c r="C92" s="33"/>
      <c r="D92" s="33"/>
      <c r="E92" s="1079" t="s">
        <v>199</v>
      </c>
      <c r="F92" s="321">
        <f>COUNTA(F82:F91)</f>
        <v>0</v>
      </c>
      <c r="G92" s="322">
        <f>COUNTA(G82:G91)</f>
        <v>0</v>
      </c>
      <c r="H92" s="365"/>
      <c r="I92" s="365"/>
      <c r="J92" s="1080" t="s">
        <v>537</v>
      </c>
      <c r="K92" s="322">
        <f>COUNTIF(K82:K91,"&lt;=30/06/2026")</f>
        <v>0</v>
      </c>
      <c r="L92" s="365"/>
      <c r="M92" s="1081" t="s">
        <v>200</v>
      </c>
      <c r="N92" s="1082"/>
      <c r="O92" s="1083"/>
      <c r="P92" s="1084">
        <f>SUM(P82:P91)</f>
        <v>0</v>
      </c>
      <c r="Q92" s="1085"/>
      <c r="R92" s="1086"/>
      <c r="S92" s="37"/>
      <c r="T92" s="37"/>
      <c r="U92" s="513"/>
      <c r="V92" s="367"/>
      <c r="W92" s="366"/>
    </row>
    <row r="93" spans="1:23" ht="15" thickBot="1">
      <c r="A93" s="368"/>
      <c r="B93" s="369"/>
      <c r="C93" s="370"/>
      <c r="D93" s="370"/>
      <c r="E93" s="370"/>
      <c r="F93" s="369"/>
      <c r="G93" s="370"/>
      <c r="H93" s="370"/>
      <c r="I93" s="369"/>
      <c r="J93" s="369"/>
      <c r="K93" s="369"/>
      <c r="L93" s="370"/>
      <c r="M93" s="370"/>
      <c r="N93" s="370"/>
      <c r="O93" s="370"/>
      <c r="P93" s="370"/>
      <c r="Q93" s="370"/>
      <c r="R93" s="370"/>
      <c r="S93" s="370"/>
      <c r="T93" s="514"/>
      <c r="U93" s="515"/>
      <c r="V93" s="371"/>
    </row>
    <row r="94" spans="1:23" ht="15" thickBot="1">
      <c r="A94" s="351"/>
      <c r="B94" s="352"/>
      <c r="C94" s="353"/>
      <c r="D94" s="353"/>
      <c r="E94" s="353"/>
      <c r="F94" s="352"/>
      <c r="G94" s="353"/>
      <c r="H94" s="353"/>
      <c r="I94" s="352"/>
      <c r="J94" s="352"/>
      <c r="K94" s="352"/>
      <c r="L94" s="353"/>
      <c r="M94" s="353"/>
      <c r="N94" s="353"/>
      <c r="O94" s="353"/>
      <c r="P94" s="353"/>
      <c r="Q94" s="353"/>
      <c r="R94" s="353"/>
      <c r="S94" s="353"/>
      <c r="T94" s="508"/>
      <c r="U94" s="508"/>
      <c r="V94" s="354"/>
    </row>
    <row r="95" spans="1:23" ht="27.5" thickBot="1">
      <c r="A95" s="55" t="s">
        <v>17</v>
      </c>
      <c r="B95" s="550" t="s">
        <v>45</v>
      </c>
      <c r="C95" s="551"/>
      <c r="E95" s="552" t="s">
        <v>170</v>
      </c>
      <c r="F95" s="553"/>
      <c r="G95" s="554">
        <f>VLOOKUP(B95,'Urbano.Piano inv. forn'!$C$29:$G$48,3,FALSE)</f>
        <v>0</v>
      </c>
      <c r="H95" s="555"/>
      <c r="I95" s="27"/>
      <c r="J95" s="552" t="s">
        <v>171</v>
      </c>
      <c r="K95" s="598"/>
      <c r="L95" s="553"/>
      <c r="M95" s="554">
        <f>VLOOKUP(B95,'Urbano.Piano inv. forn'!$C$29:$G$48,4,FALSE)</f>
        <v>0</v>
      </c>
      <c r="N95" s="555"/>
      <c r="P95" s="59" t="s">
        <v>172</v>
      </c>
      <c r="Q95" s="355"/>
      <c r="S95" s="60" t="s">
        <v>173</v>
      </c>
      <c r="T95" s="556"/>
      <c r="U95" s="557"/>
      <c r="V95" s="356"/>
    </row>
    <row r="96" spans="1:23" ht="15" thickBot="1">
      <c r="A96" s="47"/>
      <c r="B96" s="34"/>
      <c r="C96" s="34"/>
      <c r="E96" s="35"/>
      <c r="F96" s="35"/>
      <c r="G96" s="36"/>
      <c r="H96" s="36"/>
      <c r="I96" s="27"/>
      <c r="J96" s="35"/>
      <c r="K96" s="35"/>
      <c r="L96" s="35"/>
      <c r="M96" s="36"/>
      <c r="N96" s="36"/>
      <c r="P96" s="37"/>
      <c r="S96" s="33"/>
      <c r="T96" s="509"/>
      <c r="V96" s="48"/>
    </row>
    <row r="97" spans="1:23" ht="31.5" customHeight="1" thickBot="1">
      <c r="A97" s="558" t="s">
        <v>174</v>
      </c>
      <c r="B97" s="559"/>
      <c r="C97" s="559"/>
      <c r="D97" s="560"/>
      <c r="E97" s="561">
        <f>VLOOKUP(B95,'Urbano.Piano inv. forn'!$C$29:$V$48,18,FALSE)</f>
        <v>0</v>
      </c>
      <c r="F97" s="562"/>
      <c r="G97" s="562"/>
      <c r="H97" s="563"/>
      <c r="I97" s="27"/>
      <c r="J97" s="564" t="s">
        <v>175</v>
      </c>
      <c r="K97" s="1076"/>
      <c r="L97" s="565"/>
      <c r="M97" s="561">
        <f>VLOOKUP(B95,'Urbano.Piano inv. forn'!$C$29:$V$48,20,FALSE)</f>
        <v>0</v>
      </c>
      <c r="N97" s="563"/>
      <c r="O97" s="44"/>
      <c r="P97" s="60" t="s">
        <v>176</v>
      </c>
      <c r="Q97" s="49">
        <f>M97+E97</f>
        <v>0</v>
      </c>
      <c r="S97" s="60" t="s">
        <v>177</v>
      </c>
      <c r="T97" s="556"/>
      <c r="U97" s="557"/>
      <c r="V97" s="48"/>
    </row>
    <row r="98" spans="1:23" ht="15" customHeight="1" thickBot="1">
      <c r="A98" s="50"/>
      <c r="B98" s="51"/>
      <c r="C98" s="51"/>
      <c r="D98" s="51"/>
      <c r="E98" s="52"/>
      <c r="F98" s="52"/>
      <c r="G98" s="52"/>
      <c r="H98" s="52"/>
      <c r="I98" s="27"/>
      <c r="J98" s="35"/>
      <c r="K98" s="35"/>
      <c r="L98" s="35"/>
      <c r="M98" s="52"/>
      <c r="N98" s="52"/>
      <c r="O98" s="44"/>
      <c r="P98" s="33"/>
      <c r="Q98" s="44"/>
      <c r="S98" s="33"/>
      <c r="T98" s="510"/>
      <c r="U98" s="510"/>
      <c r="V98" s="356"/>
    </row>
    <row r="99" spans="1:23" s="63" customFormat="1" ht="72" customHeight="1">
      <c r="A99" s="566" t="s">
        <v>178</v>
      </c>
      <c r="B99" s="567" t="s">
        <v>179</v>
      </c>
      <c r="C99" s="567" t="s">
        <v>180</v>
      </c>
      <c r="D99" s="57" t="s">
        <v>181</v>
      </c>
      <c r="E99" s="56" t="s">
        <v>182</v>
      </c>
      <c r="F99" s="57" t="s">
        <v>183</v>
      </c>
      <c r="G99" s="57" t="s">
        <v>184</v>
      </c>
      <c r="H99" s="57" t="s">
        <v>144</v>
      </c>
      <c r="I99" s="57" t="s">
        <v>185</v>
      </c>
      <c r="J99" s="57" t="s">
        <v>186</v>
      </c>
      <c r="K99" s="57" t="s">
        <v>536</v>
      </c>
      <c r="L99" s="57" t="s">
        <v>187</v>
      </c>
      <c r="M99" s="567" t="s">
        <v>470</v>
      </c>
      <c r="N99" s="567"/>
      <c r="O99" s="567"/>
      <c r="P99" s="567" t="s">
        <v>188</v>
      </c>
      <c r="Q99" s="567"/>
      <c r="R99" s="567"/>
      <c r="S99" s="567" t="s">
        <v>189</v>
      </c>
      <c r="T99" s="567"/>
      <c r="U99" s="568" t="s">
        <v>190</v>
      </c>
      <c r="V99" s="358"/>
    </row>
    <row r="100" spans="1:23" s="63" customFormat="1" ht="26.5" customHeight="1">
      <c r="A100" s="1055"/>
      <c r="B100" s="1063"/>
      <c r="C100" s="1063"/>
      <c r="D100" s="1087" t="s">
        <v>191</v>
      </c>
      <c r="E100" s="1087" t="s">
        <v>192</v>
      </c>
      <c r="F100" s="1087" t="s">
        <v>193</v>
      </c>
      <c r="G100" s="1087" t="s">
        <v>193</v>
      </c>
      <c r="H100" s="1087" t="s">
        <v>154</v>
      </c>
      <c r="I100" s="1087" t="s">
        <v>42</v>
      </c>
      <c r="J100" s="1087" t="s">
        <v>194</v>
      </c>
      <c r="K100" s="1087" t="s">
        <v>195</v>
      </c>
      <c r="L100" s="1087" t="s">
        <v>195</v>
      </c>
      <c r="M100" s="1088" t="s">
        <v>472</v>
      </c>
      <c r="N100" s="1088"/>
      <c r="O100" s="1088"/>
      <c r="P100" s="1088" t="s">
        <v>168</v>
      </c>
      <c r="Q100" s="1088"/>
      <c r="R100" s="1088"/>
      <c r="S100" s="1088" t="s">
        <v>198</v>
      </c>
      <c r="T100" s="1088"/>
      <c r="U100" s="1056"/>
      <c r="V100" s="358"/>
    </row>
    <row r="101" spans="1:23" ht="39.75" customHeight="1">
      <c r="A101" s="1089" t="str">
        <f>B95</f>
        <v>urb.e.1</v>
      </c>
      <c r="B101" s="53">
        <v>1</v>
      </c>
      <c r="C101" s="38"/>
      <c r="D101" s="32"/>
      <c r="E101" s="32"/>
      <c r="F101" s="38"/>
      <c r="G101" s="38"/>
      <c r="H101" s="323"/>
      <c r="I101" s="359"/>
      <c r="J101" s="360"/>
      <c r="K101" s="361"/>
      <c r="L101" s="361"/>
      <c r="M101" s="614"/>
      <c r="N101" s="614"/>
      <c r="O101" s="614"/>
      <c r="P101" s="547"/>
      <c r="Q101" s="547"/>
      <c r="R101" s="547"/>
      <c r="S101" s="546"/>
      <c r="T101" s="546"/>
      <c r="U101" s="511"/>
      <c r="V101" s="356"/>
    </row>
    <row r="102" spans="1:23" ht="36.65" customHeight="1">
      <c r="A102" s="1089"/>
      <c r="B102" s="53">
        <v>2</v>
      </c>
      <c r="C102" s="38"/>
      <c r="D102" s="32"/>
      <c r="E102" s="32"/>
      <c r="F102" s="38"/>
      <c r="G102" s="38"/>
      <c r="H102" s="38"/>
      <c r="I102" s="359"/>
      <c r="J102" s="360"/>
      <c r="K102" s="361"/>
      <c r="L102" s="361"/>
      <c r="M102" s="614"/>
      <c r="N102" s="614"/>
      <c r="O102" s="614"/>
      <c r="P102" s="547"/>
      <c r="Q102" s="547"/>
      <c r="R102" s="547"/>
      <c r="S102" s="546"/>
      <c r="T102" s="546"/>
      <c r="U102" s="511"/>
      <c r="V102" s="356"/>
    </row>
    <row r="103" spans="1:23" ht="28.5" customHeight="1">
      <c r="A103" s="1089"/>
      <c r="B103" s="53">
        <v>3</v>
      </c>
      <c r="C103" s="38"/>
      <c r="D103" s="32"/>
      <c r="E103" s="32"/>
      <c r="F103" s="38"/>
      <c r="G103" s="38"/>
      <c r="H103" s="38"/>
      <c r="I103" s="359"/>
      <c r="J103" s="360"/>
      <c r="K103" s="361"/>
      <c r="L103" s="361"/>
      <c r="M103" s="614"/>
      <c r="N103" s="614"/>
      <c r="O103" s="614"/>
      <c r="P103" s="547"/>
      <c r="Q103" s="547"/>
      <c r="R103" s="547"/>
      <c r="S103" s="546"/>
      <c r="T103" s="546"/>
      <c r="U103" s="511"/>
      <c r="V103" s="356"/>
    </row>
    <row r="104" spans="1:23" ht="32.5" customHeight="1">
      <c r="A104" s="1089"/>
      <c r="B104" s="53">
        <v>4</v>
      </c>
      <c r="C104" s="38"/>
      <c r="D104" s="32"/>
      <c r="E104" s="32"/>
      <c r="F104" s="38"/>
      <c r="G104" s="38"/>
      <c r="H104" s="38"/>
      <c r="I104" s="359"/>
      <c r="J104" s="360"/>
      <c r="K104" s="361"/>
      <c r="L104" s="361"/>
      <c r="M104" s="614"/>
      <c r="N104" s="614"/>
      <c r="O104" s="614"/>
      <c r="P104" s="547"/>
      <c r="Q104" s="547"/>
      <c r="R104" s="547"/>
      <c r="S104" s="546"/>
      <c r="T104" s="546"/>
      <c r="U104" s="511"/>
      <c r="V104" s="356"/>
    </row>
    <row r="105" spans="1:23" ht="30" customHeight="1">
      <c r="A105" s="1089"/>
      <c r="B105" s="53">
        <v>5</v>
      </c>
      <c r="C105" s="38"/>
      <c r="D105" s="32"/>
      <c r="E105" s="32"/>
      <c r="F105" s="38"/>
      <c r="G105" s="38"/>
      <c r="H105" s="38"/>
      <c r="I105" s="359"/>
      <c r="J105" s="360"/>
      <c r="K105" s="361"/>
      <c r="L105" s="361"/>
      <c r="M105" s="614"/>
      <c r="N105" s="614"/>
      <c r="O105" s="614"/>
      <c r="P105" s="547"/>
      <c r="Q105" s="547"/>
      <c r="R105" s="547"/>
      <c r="S105" s="546"/>
      <c r="T105" s="546"/>
      <c r="U105" s="511"/>
      <c r="V105" s="356"/>
    </row>
    <row r="106" spans="1:23" ht="36.65" customHeight="1">
      <c r="A106" s="1089"/>
      <c r="B106" s="53">
        <v>6</v>
      </c>
      <c r="C106" s="38"/>
      <c r="D106" s="32"/>
      <c r="E106" s="32"/>
      <c r="F106" s="38"/>
      <c r="G106" s="38"/>
      <c r="H106" s="38"/>
      <c r="I106" s="359"/>
      <c r="J106" s="360"/>
      <c r="K106" s="361"/>
      <c r="L106" s="361"/>
      <c r="M106" s="614"/>
      <c r="N106" s="614"/>
      <c r="O106" s="614"/>
      <c r="P106" s="547"/>
      <c r="Q106" s="547"/>
      <c r="R106" s="547"/>
      <c r="S106" s="546"/>
      <c r="T106" s="546"/>
      <c r="U106" s="511"/>
      <c r="V106" s="356"/>
    </row>
    <row r="107" spans="1:23" ht="33.5" customHeight="1">
      <c r="A107" s="1089"/>
      <c r="B107" s="53">
        <v>7</v>
      </c>
      <c r="C107" s="38"/>
      <c r="D107" s="32"/>
      <c r="E107" s="32"/>
      <c r="F107" s="38"/>
      <c r="G107" s="38"/>
      <c r="H107" s="38"/>
      <c r="I107" s="359"/>
      <c r="J107" s="360"/>
      <c r="K107" s="361"/>
      <c r="L107" s="361"/>
      <c r="M107" s="546"/>
      <c r="N107" s="546"/>
      <c r="O107" s="546"/>
      <c r="P107" s="547"/>
      <c r="Q107" s="547"/>
      <c r="R107" s="547"/>
      <c r="S107" s="546"/>
      <c r="T107" s="546"/>
      <c r="U107" s="511"/>
      <c r="V107" s="356"/>
    </row>
    <row r="108" spans="1:23" ht="33.5" customHeight="1">
      <c r="A108" s="1089"/>
      <c r="B108" s="53">
        <v>8</v>
      </c>
      <c r="C108" s="38"/>
      <c r="D108" s="32"/>
      <c r="E108" s="32"/>
      <c r="F108" s="38"/>
      <c r="G108" s="38"/>
      <c r="H108" s="38"/>
      <c r="I108" s="359"/>
      <c r="J108" s="360"/>
      <c r="K108" s="361"/>
      <c r="L108" s="361"/>
      <c r="M108" s="546"/>
      <c r="N108" s="546"/>
      <c r="O108" s="546"/>
      <c r="P108" s="547"/>
      <c r="Q108" s="547"/>
      <c r="R108" s="547"/>
      <c r="S108" s="546"/>
      <c r="T108" s="546"/>
      <c r="U108" s="511"/>
      <c r="V108" s="356"/>
    </row>
    <row r="109" spans="1:23" ht="33.5" customHeight="1">
      <c r="A109" s="1089"/>
      <c r="B109" s="53">
        <v>9</v>
      </c>
      <c r="C109" s="38"/>
      <c r="D109" s="32"/>
      <c r="E109" s="32"/>
      <c r="F109" s="38"/>
      <c r="G109" s="38"/>
      <c r="H109" s="38"/>
      <c r="I109" s="359"/>
      <c r="J109" s="360"/>
      <c r="K109" s="361"/>
      <c r="L109" s="361"/>
      <c r="M109" s="546"/>
      <c r="N109" s="546"/>
      <c r="O109" s="546"/>
      <c r="P109" s="547"/>
      <c r="Q109" s="547"/>
      <c r="R109" s="547"/>
      <c r="S109" s="546"/>
      <c r="T109" s="546"/>
      <c r="U109" s="511"/>
      <c r="V109" s="356"/>
    </row>
    <row r="110" spans="1:23" ht="33.5" customHeight="1" thickBot="1">
      <c r="A110" s="1090"/>
      <c r="B110" s="54">
        <v>10</v>
      </c>
      <c r="C110" s="46"/>
      <c r="D110" s="45"/>
      <c r="E110" s="45"/>
      <c r="F110" s="46"/>
      <c r="G110" s="46"/>
      <c r="H110" s="46"/>
      <c r="I110" s="362"/>
      <c r="J110" s="363"/>
      <c r="K110" s="364"/>
      <c r="L110" s="364"/>
      <c r="M110" s="548"/>
      <c r="N110" s="548"/>
      <c r="O110" s="548"/>
      <c r="P110" s="549"/>
      <c r="Q110" s="549"/>
      <c r="R110" s="549"/>
      <c r="S110" s="548"/>
      <c r="T110" s="548"/>
      <c r="U110" s="512"/>
      <c r="V110" s="356"/>
    </row>
    <row r="111" spans="1:23" ht="41.5" customHeight="1" thickBot="1">
      <c r="A111" s="47"/>
      <c r="B111" s="33"/>
      <c r="C111" s="33"/>
      <c r="D111" s="33"/>
      <c r="E111" s="1079" t="s">
        <v>199</v>
      </c>
      <c r="F111" s="321">
        <f>COUNTA(F101:F110)</f>
        <v>0</v>
      </c>
      <c r="G111" s="322">
        <f>COUNTA(G101:G110)</f>
        <v>0</v>
      </c>
      <c r="H111" s="365"/>
      <c r="I111" s="365"/>
      <c r="J111" s="1080" t="s">
        <v>537</v>
      </c>
      <c r="K111" s="322">
        <f>COUNTIF(K101:K110,"&lt;=30/06/2026")</f>
        <v>0</v>
      </c>
      <c r="L111" s="365"/>
      <c r="M111" s="1081" t="s">
        <v>200</v>
      </c>
      <c r="N111" s="1082"/>
      <c r="O111" s="1083"/>
      <c r="P111" s="1084">
        <f>SUM(P101:P110)</f>
        <v>0</v>
      </c>
      <c r="Q111" s="1085"/>
      <c r="R111" s="1086"/>
      <c r="S111" s="37"/>
      <c r="T111" s="37"/>
      <c r="U111" s="513"/>
      <c r="V111" s="367"/>
      <c r="W111" s="366"/>
    </row>
    <row r="112" spans="1:23" ht="15" thickBot="1">
      <c r="A112" s="368"/>
      <c r="B112" s="369"/>
      <c r="C112" s="370"/>
      <c r="D112" s="370"/>
      <c r="E112" s="370"/>
      <c r="F112" s="369"/>
      <c r="G112" s="370"/>
      <c r="H112" s="370"/>
      <c r="I112" s="369"/>
      <c r="J112" s="369"/>
      <c r="K112" s="369"/>
      <c r="L112" s="370"/>
      <c r="M112" s="370"/>
      <c r="N112" s="370"/>
      <c r="O112" s="370"/>
      <c r="P112" s="370"/>
      <c r="Q112" s="370"/>
      <c r="R112" s="370"/>
      <c r="S112" s="370"/>
      <c r="T112" s="514"/>
      <c r="U112" s="515"/>
      <c r="V112" s="371"/>
    </row>
    <row r="113" spans="1:22" ht="15" thickBot="1">
      <c r="A113" s="351"/>
      <c r="B113" s="352"/>
      <c r="C113" s="353"/>
      <c r="D113" s="353"/>
      <c r="E113" s="353"/>
      <c r="F113" s="352"/>
      <c r="G113" s="353"/>
      <c r="H113" s="353"/>
      <c r="I113" s="352"/>
      <c r="J113" s="352"/>
      <c r="K113" s="352"/>
      <c r="L113" s="353"/>
      <c r="M113" s="353"/>
      <c r="N113" s="353"/>
      <c r="O113" s="353"/>
      <c r="P113" s="353"/>
      <c r="Q113" s="353"/>
      <c r="R113" s="353"/>
      <c r="S113" s="353"/>
      <c r="T113" s="508"/>
      <c r="U113" s="508"/>
      <c r="V113" s="354"/>
    </row>
    <row r="114" spans="1:22" ht="27.5" thickBot="1">
      <c r="A114" s="55" t="s">
        <v>17</v>
      </c>
      <c r="B114" s="550" t="s">
        <v>45</v>
      </c>
      <c r="C114" s="551"/>
      <c r="E114" s="552" t="s">
        <v>170</v>
      </c>
      <c r="F114" s="553"/>
      <c r="G114" s="554">
        <f>VLOOKUP(B114,'Urbano.Piano inv. forn'!$C$29:$G$48,3,FALSE)</f>
        <v>0</v>
      </c>
      <c r="H114" s="555"/>
      <c r="I114" s="27"/>
      <c r="J114" s="552" t="s">
        <v>171</v>
      </c>
      <c r="K114" s="598"/>
      <c r="L114" s="553"/>
      <c r="M114" s="554">
        <f>VLOOKUP(B114,'Urbano.Piano inv. forn'!$C$29:$G$48,4,FALSE)</f>
        <v>0</v>
      </c>
      <c r="N114" s="555"/>
      <c r="P114" s="59" t="s">
        <v>172</v>
      </c>
      <c r="Q114" s="355"/>
      <c r="S114" s="60" t="s">
        <v>173</v>
      </c>
      <c r="T114" s="556"/>
      <c r="U114" s="557"/>
      <c r="V114" s="356"/>
    </row>
    <row r="115" spans="1:22" ht="15" thickBot="1">
      <c r="A115" s="47"/>
      <c r="B115" s="34"/>
      <c r="C115" s="34"/>
      <c r="E115" s="35"/>
      <c r="F115" s="35"/>
      <c r="G115" s="36"/>
      <c r="H115" s="36"/>
      <c r="I115" s="27"/>
      <c r="J115" s="35"/>
      <c r="K115" s="35"/>
      <c r="L115" s="35"/>
      <c r="M115" s="36"/>
      <c r="N115" s="36"/>
      <c r="P115" s="37"/>
      <c r="S115" s="33"/>
      <c r="T115" s="509"/>
      <c r="V115" s="48"/>
    </row>
    <row r="116" spans="1:22" ht="31.5" customHeight="1" thickBot="1">
      <c r="A116" s="558" t="s">
        <v>174</v>
      </c>
      <c r="B116" s="559"/>
      <c r="C116" s="559"/>
      <c r="D116" s="560"/>
      <c r="E116" s="561">
        <f>VLOOKUP(B114,'Urbano.Piano inv. forn'!$C$29:$V$48,18,FALSE)</f>
        <v>0</v>
      </c>
      <c r="F116" s="562"/>
      <c r="G116" s="562"/>
      <c r="H116" s="563"/>
      <c r="I116" s="27"/>
      <c r="J116" s="564" t="s">
        <v>175</v>
      </c>
      <c r="K116" s="1076"/>
      <c r="L116" s="565"/>
      <c r="M116" s="561">
        <f>VLOOKUP(B114,'Urbano.Piano inv. forn'!$C$29:$V$48,20,FALSE)</f>
        <v>0</v>
      </c>
      <c r="N116" s="563"/>
      <c r="O116" s="44"/>
      <c r="P116" s="60" t="s">
        <v>176</v>
      </c>
      <c r="Q116" s="49">
        <f>M116+E116</f>
        <v>0</v>
      </c>
      <c r="S116" s="60" t="s">
        <v>177</v>
      </c>
      <c r="T116" s="556"/>
      <c r="U116" s="557"/>
      <c r="V116" s="48"/>
    </row>
    <row r="117" spans="1:22" ht="15" customHeight="1" thickBot="1">
      <c r="A117" s="50"/>
      <c r="B117" s="51"/>
      <c r="C117" s="51"/>
      <c r="D117" s="51"/>
      <c r="E117" s="52"/>
      <c r="F117" s="52"/>
      <c r="G117" s="52"/>
      <c r="H117" s="52"/>
      <c r="I117" s="27"/>
      <c r="J117" s="35"/>
      <c r="K117" s="35"/>
      <c r="L117" s="35"/>
      <c r="M117" s="52"/>
      <c r="N117" s="52"/>
      <c r="O117" s="44"/>
      <c r="P117" s="33"/>
      <c r="Q117" s="44"/>
      <c r="S117" s="33"/>
      <c r="T117" s="510"/>
      <c r="U117" s="510"/>
      <c r="V117" s="356"/>
    </row>
    <row r="118" spans="1:22" s="63" customFormat="1" ht="72" customHeight="1">
      <c r="A118" s="566" t="s">
        <v>178</v>
      </c>
      <c r="B118" s="567" t="s">
        <v>179</v>
      </c>
      <c r="C118" s="567" t="s">
        <v>180</v>
      </c>
      <c r="D118" s="57" t="s">
        <v>181</v>
      </c>
      <c r="E118" s="56" t="s">
        <v>182</v>
      </c>
      <c r="F118" s="57" t="s">
        <v>183</v>
      </c>
      <c r="G118" s="57" t="s">
        <v>184</v>
      </c>
      <c r="H118" s="57" t="s">
        <v>144</v>
      </c>
      <c r="I118" s="57" t="s">
        <v>185</v>
      </c>
      <c r="J118" s="57" t="s">
        <v>186</v>
      </c>
      <c r="K118" s="57" t="s">
        <v>536</v>
      </c>
      <c r="L118" s="57" t="s">
        <v>187</v>
      </c>
      <c r="M118" s="567" t="s">
        <v>470</v>
      </c>
      <c r="N118" s="567"/>
      <c r="O118" s="567"/>
      <c r="P118" s="567" t="s">
        <v>188</v>
      </c>
      <c r="Q118" s="567"/>
      <c r="R118" s="567"/>
      <c r="S118" s="567" t="s">
        <v>189</v>
      </c>
      <c r="T118" s="567"/>
      <c r="U118" s="568" t="s">
        <v>190</v>
      </c>
      <c r="V118" s="358"/>
    </row>
    <row r="119" spans="1:22" s="63" customFormat="1" ht="26.5" customHeight="1">
      <c r="A119" s="1055"/>
      <c r="B119" s="1063"/>
      <c r="C119" s="1063"/>
      <c r="D119" s="1087" t="s">
        <v>191</v>
      </c>
      <c r="E119" s="1087" t="s">
        <v>192</v>
      </c>
      <c r="F119" s="1087" t="s">
        <v>193</v>
      </c>
      <c r="G119" s="1087" t="s">
        <v>193</v>
      </c>
      <c r="H119" s="1087" t="s">
        <v>154</v>
      </c>
      <c r="I119" s="1087" t="s">
        <v>42</v>
      </c>
      <c r="J119" s="1087" t="s">
        <v>194</v>
      </c>
      <c r="K119" s="1087" t="s">
        <v>195</v>
      </c>
      <c r="L119" s="1087" t="s">
        <v>195</v>
      </c>
      <c r="M119" s="1088" t="s">
        <v>472</v>
      </c>
      <c r="N119" s="1088"/>
      <c r="O119" s="1088"/>
      <c r="P119" s="1088" t="s">
        <v>168</v>
      </c>
      <c r="Q119" s="1088"/>
      <c r="R119" s="1088"/>
      <c r="S119" s="1088" t="s">
        <v>198</v>
      </c>
      <c r="T119" s="1088"/>
      <c r="U119" s="1056"/>
      <c r="V119" s="358"/>
    </row>
    <row r="120" spans="1:22" ht="39.75" customHeight="1">
      <c r="A120" s="1089" t="str">
        <f>B114</f>
        <v>urb.e.1</v>
      </c>
      <c r="B120" s="53">
        <v>1</v>
      </c>
      <c r="C120" s="38"/>
      <c r="D120" s="32"/>
      <c r="E120" s="32"/>
      <c r="F120" s="38"/>
      <c r="G120" s="38"/>
      <c r="H120" s="323"/>
      <c r="I120" s="359"/>
      <c r="J120" s="360"/>
      <c r="K120" s="361"/>
      <c r="L120" s="361"/>
      <c r="M120" s="614"/>
      <c r="N120" s="614"/>
      <c r="O120" s="614"/>
      <c r="P120" s="547"/>
      <c r="Q120" s="547"/>
      <c r="R120" s="547"/>
      <c r="S120" s="546"/>
      <c r="T120" s="546"/>
      <c r="U120" s="511"/>
      <c r="V120" s="356"/>
    </row>
    <row r="121" spans="1:22" ht="36.65" customHeight="1">
      <c r="A121" s="1089"/>
      <c r="B121" s="53">
        <v>2</v>
      </c>
      <c r="C121" s="38"/>
      <c r="D121" s="32"/>
      <c r="E121" s="32"/>
      <c r="F121" s="38"/>
      <c r="G121" s="38"/>
      <c r="H121" s="38"/>
      <c r="I121" s="359"/>
      <c r="J121" s="360"/>
      <c r="K121" s="361"/>
      <c r="L121" s="361"/>
      <c r="M121" s="614"/>
      <c r="N121" s="614"/>
      <c r="O121" s="614"/>
      <c r="P121" s="547"/>
      <c r="Q121" s="547"/>
      <c r="R121" s="547"/>
      <c r="S121" s="546"/>
      <c r="T121" s="546"/>
      <c r="U121" s="511"/>
      <c r="V121" s="356"/>
    </row>
    <row r="122" spans="1:22" ht="28.5" customHeight="1">
      <c r="A122" s="1089"/>
      <c r="B122" s="53">
        <v>3</v>
      </c>
      <c r="C122" s="38"/>
      <c r="D122" s="32"/>
      <c r="E122" s="32"/>
      <c r="F122" s="38"/>
      <c r="G122" s="38"/>
      <c r="H122" s="38"/>
      <c r="I122" s="359"/>
      <c r="J122" s="360"/>
      <c r="K122" s="361"/>
      <c r="L122" s="361"/>
      <c r="M122" s="614"/>
      <c r="N122" s="614"/>
      <c r="O122" s="614"/>
      <c r="P122" s="547"/>
      <c r="Q122" s="547"/>
      <c r="R122" s="547"/>
      <c r="S122" s="546"/>
      <c r="T122" s="546"/>
      <c r="U122" s="511"/>
      <c r="V122" s="356"/>
    </row>
    <row r="123" spans="1:22" ht="32.5" customHeight="1">
      <c r="A123" s="1089"/>
      <c r="B123" s="53">
        <v>4</v>
      </c>
      <c r="C123" s="38"/>
      <c r="D123" s="32"/>
      <c r="E123" s="32"/>
      <c r="F123" s="38"/>
      <c r="G123" s="38"/>
      <c r="H123" s="38"/>
      <c r="I123" s="359"/>
      <c r="J123" s="360"/>
      <c r="K123" s="361"/>
      <c r="L123" s="361"/>
      <c r="M123" s="614"/>
      <c r="N123" s="614"/>
      <c r="O123" s="614"/>
      <c r="P123" s="547"/>
      <c r="Q123" s="547"/>
      <c r="R123" s="547"/>
      <c r="S123" s="546"/>
      <c r="T123" s="546"/>
      <c r="U123" s="511"/>
      <c r="V123" s="356"/>
    </row>
    <row r="124" spans="1:22" ht="30" customHeight="1">
      <c r="A124" s="1089"/>
      <c r="B124" s="53">
        <v>5</v>
      </c>
      <c r="C124" s="38"/>
      <c r="D124" s="32"/>
      <c r="E124" s="32"/>
      <c r="F124" s="38"/>
      <c r="G124" s="38"/>
      <c r="H124" s="38"/>
      <c r="I124" s="359"/>
      <c r="J124" s="360"/>
      <c r="K124" s="361"/>
      <c r="L124" s="361"/>
      <c r="M124" s="614"/>
      <c r="N124" s="614"/>
      <c r="O124" s="614"/>
      <c r="P124" s="547"/>
      <c r="Q124" s="547"/>
      <c r="R124" s="547"/>
      <c r="S124" s="546"/>
      <c r="T124" s="546"/>
      <c r="U124" s="511"/>
      <c r="V124" s="356"/>
    </row>
    <row r="125" spans="1:22" ht="36.65" customHeight="1">
      <c r="A125" s="1089"/>
      <c r="B125" s="53">
        <v>6</v>
      </c>
      <c r="C125" s="38"/>
      <c r="D125" s="32"/>
      <c r="E125" s="32"/>
      <c r="F125" s="38"/>
      <c r="G125" s="38"/>
      <c r="H125" s="38"/>
      <c r="I125" s="359"/>
      <c r="J125" s="360"/>
      <c r="K125" s="361"/>
      <c r="L125" s="361"/>
      <c r="M125" s="614"/>
      <c r="N125" s="614"/>
      <c r="O125" s="614"/>
      <c r="P125" s="547"/>
      <c r="Q125" s="547"/>
      <c r="R125" s="547"/>
      <c r="S125" s="546"/>
      <c r="T125" s="546"/>
      <c r="U125" s="511"/>
      <c r="V125" s="356"/>
    </row>
    <row r="126" spans="1:22" ht="33.5" customHeight="1">
      <c r="A126" s="1089"/>
      <c r="B126" s="53">
        <v>7</v>
      </c>
      <c r="C126" s="38"/>
      <c r="D126" s="32"/>
      <c r="E126" s="32"/>
      <c r="F126" s="38"/>
      <c r="G126" s="38"/>
      <c r="H126" s="38"/>
      <c r="I126" s="359"/>
      <c r="J126" s="360"/>
      <c r="K126" s="361"/>
      <c r="L126" s="361"/>
      <c r="M126" s="546"/>
      <c r="N126" s="546"/>
      <c r="O126" s="546"/>
      <c r="P126" s="547"/>
      <c r="Q126" s="547"/>
      <c r="R126" s="547"/>
      <c r="S126" s="546"/>
      <c r="T126" s="546"/>
      <c r="U126" s="511"/>
      <c r="V126" s="356"/>
    </row>
    <row r="127" spans="1:22" ht="33.5" customHeight="1">
      <c r="A127" s="1089"/>
      <c r="B127" s="53">
        <v>8</v>
      </c>
      <c r="C127" s="38"/>
      <c r="D127" s="32"/>
      <c r="E127" s="32"/>
      <c r="F127" s="38"/>
      <c r="G127" s="38"/>
      <c r="H127" s="38"/>
      <c r="I127" s="359"/>
      <c r="J127" s="360"/>
      <c r="K127" s="361"/>
      <c r="L127" s="361"/>
      <c r="M127" s="546"/>
      <c r="N127" s="546"/>
      <c r="O127" s="546"/>
      <c r="P127" s="547"/>
      <c r="Q127" s="547"/>
      <c r="R127" s="547"/>
      <c r="S127" s="546"/>
      <c r="T127" s="546"/>
      <c r="U127" s="511"/>
      <c r="V127" s="356"/>
    </row>
    <row r="128" spans="1:22" ht="33.5" customHeight="1">
      <c r="A128" s="1089"/>
      <c r="B128" s="53">
        <v>9</v>
      </c>
      <c r="C128" s="38"/>
      <c r="D128" s="32"/>
      <c r="E128" s="32"/>
      <c r="F128" s="38"/>
      <c r="G128" s="38"/>
      <c r="H128" s="38"/>
      <c r="I128" s="359"/>
      <c r="J128" s="360"/>
      <c r="K128" s="361"/>
      <c r="L128" s="361"/>
      <c r="M128" s="546"/>
      <c r="N128" s="546"/>
      <c r="O128" s="546"/>
      <c r="P128" s="547"/>
      <c r="Q128" s="547"/>
      <c r="R128" s="547"/>
      <c r="S128" s="546"/>
      <c r="T128" s="546"/>
      <c r="U128" s="511"/>
      <c r="V128" s="356"/>
    </row>
    <row r="129" spans="1:23" ht="33.5" customHeight="1" thickBot="1">
      <c r="A129" s="1090"/>
      <c r="B129" s="54">
        <v>10</v>
      </c>
      <c r="C129" s="46"/>
      <c r="D129" s="45"/>
      <c r="E129" s="45"/>
      <c r="F129" s="46"/>
      <c r="G129" s="46"/>
      <c r="H129" s="46"/>
      <c r="I129" s="362"/>
      <c r="J129" s="363"/>
      <c r="K129" s="364"/>
      <c r="L129" s="364"/>
      <c r="M129" s="548"/>
      <c r="N129" s="548"/>
      <c r="O129" s="548"/>
      <c r="P129" s="549"/>
      <c r="Q129" s="549"/>
      <c r="R129" s="549"/>
      <c r="S129" s="548"/>
      <c r="T129" s="548"/>
      <c r="U129" s="512"/>
      <c r="V129" s="356"/>
    </row>
    <row r="130" spans="1:23" ht="41.5" customHeight="1" thickBot="1">
      <c r="A130" s="47"/>
      <c r="B130" s="33"/>
      <c r="C130" s="33"/>
      <c r="D130" s="33"/>
      <c r="E130" s="1079" t="s">
        <v>199</v>
      </c>
      <c r="F130" s="321">
        <f>COUNTA(F120:F129)</f>
        <v>0</v>
      </c>
      <c r="G130" s="322">
        <f>COUNTA(G120:G129)</f>
        <v>0</v>
      </c>
      <c r="H130" s="365"/>
      <c r="I130" s="365"/>
      <c r="J130" s="1080" t="s">
        <v>537</v>
      </c>
      <c r="K130" s="322">
        <f>COUNTIF(K120:K129,"&lt;=30/06/2026")</f>
        <v>0</v>
      </c>
      <c r="L130" s="365"/>
      <c r="M130" s="1081" t="s">
        <v>200</v>
      </c>
      <c r="N130" s="1082"/>
      <c r="O130" s="1083"/>
      <c r="P130" s="1084">
        <f>SUM(P120:P129)</f>
        <v>0</v>
      </c>
      <c r="Q130" s="1085"/>
      <c r="R130" s="1086"/>
      <c r="S130" s="37"/>
      <c r="T130" s="37"/>
      <c r="U130" s="513"/>
      <c r="V130" s="367"/>
      <c r="W130" s="366"/>
    </row>
    <row r="131" spans="1:23" ht="15" thickBot="1">
      <c r="A131" s="368"/>
      <c r="B131" s="369"/>
      <c r="C131" s="370"/>
      <c r="D131" s="370"/>
      <c r="E131" s="370"/>
      <c r="F131" s="369"/>
      <c r="G131" s="370"/>
      <c r="H131" s="370"/>
      <c r="I131" s="369"/>
      <c r="J131" s="369"/>
      <c r="K131" s="369"/>
      <c r="L131" s="370"/>
      <c r="M131" s="370"/>
      <c r="N131" s="370"/>
      <c r="O131" s="370"/>
      <c r="P131" s="370"/>
      <c r="Q131" s="370"/>
      <c r="R131" s="370"/>
      <c r="S131" s="370"/>
      <c r="T131" s="514"/>
      <c r="U131" s="515"/>
      <c r="V131" s="371"/>
    </row>
    <row r="132" spans="1:23" ht="15" thickBot="1">
      <c r="A132" s="351"/>
      <c r="B132" s="352"/>
      <c r="C132" s="353"/>
      <c r="D132" s="353"/>
      <c r="E132" s="353"/>
      <c r="F132" s="352"/>
      <c r="G132" s="353"/>
      <c r="H132" s="353"/>
      <c r="I132" s="352"/>
      <c r="J132" s="352"/>
      <c r="K132" s="352"/>
      <c r="L132" s="353"/>
      <c r="M132" s="353"/>
      <c r="N132" s="353"/>
      <c r="O132" s="353"/>
      <c r="P132" s="353"/>
      <c r="Q132" s="353"/>
      <c r="R132" s="353"/>
      <c r="S132" s="353"/>
      <c r="T132" s="508"/>
      <c r="U132" s="508"/>
      <c r="V132" s="354"/>
    </row>
    <row r="133" spans="1:23" ht="27.5" thickBot="1">
      <c r="A133" s="55" t="s">
        <v>17</v>
      </c>
      <c r="B133" s="550" t="s">
        <v>45</v>
      </c>
      <c r="C133" s="551"/>
      <c r="E133" s="552" t="s">
        <v>170</v>
      </c>
      <c r="F133" s="553"/>
      <c r="G133" s="554">
        <f>VLOOKUP(B133,'Urbano.Piano inv. forn'!$C$29:$G$48,3,FALSE)</f>
        <v>0</v>
      </c>
      <c r="H133" s="555"/>
      <c r="I133" s="27"/>
      <c r="J133" s="552" t="s">
        <v>171</v>
      </c>
      <c r="K133" s="598"/>
      <c r="L133" s="553"/>
      <c r="M133" s="554">
        <f>VLOOKUP(B133,'Urbano.Piano inv. forn'!$C$29:$G$48,4,FALSE)</f>
        <v>0</v>
      </c>
      <c r="N133" s="555"/>
      <c r="P133" s="59" t="s">
        <v>172</v>
      </c>
      <c r="Q133" s="355"/>
      <c r="S133" s="60" t="s">
        <v>173</v>
      </c>
      <c r="T133" s="556"/>
      <c r="U133" s="557"/>
      <c r="V133" s="356"/>
    </row>
    <row r="134" spans="1:23" ht="15" thickBot="1">
      <c r="A134" s="47"/>
      <c r="B134" s="34"/>
      <c r="C134" s="34"/>
      <c r="E134" s="35"/>
      <c r="F134" s="35"/>
      <c r="G134" s="36"/>
      <c r="H134" s="36"/>
      <c r="I134" s="27"/>
      <c r="J134" s="35"/>
      <c r="K134" s="35"/>
      <c r="L134" s="35"/>
      <c r="M134" s="36"/>
      <c r="N134" s="36"/>
      <c r="P134" s="37"/>
      <c r="S134" s="33"/>
      <c r="T134" s="509"/>
      <c r="V134" s="48"/>
    </row>
    <row r="135" spans="1:23" ht="31.5" customHeight="1" thickBot="1">
      <c r="A135" s="558" t="s">
        <v>174</v>
      </c>
      <c r="B135" s="559"/>
      <c r="C135" s="559"/>
      <c r="D135" s="560"/>
      <c r="E135" s="561">
        <f>VLOOKUP(B133,'Urbano.Piano inv. forn'!$C$29:$V$48,18,FALSE)</f>
        <v>0</v>
      </c>
      <c r="F135" s="562"/>
      <c r="G135" s="562"/>
      <c r="H135" s="563"/>
      <c r="I135" s="27"/>
      <c r="J135" s="564" t="s">
        <v>175</v>
      </c>
      <c r="K135" s="1076"/>
      <c r="L135" s="565"/>
      <c r="M135" s="561">
        <f>VLOOKUP(B133,'Urbano.Piano inv. forn'!$C$29:$V$48,20,FALSE)</f>
        <v>0</v>
      </c>
      <c r="N135" s="563"/>
      <c r="O135" s="44"/>
      <c r="P135" s="60" t="s">
        <v>176</v>
      </c>
      <c r="Q135" s="49">
        <f>M135+E135</f>
        <v>0</v>
      </c>
      <c r="S135" s="60" t="s">
        <v>177</v>
      </c>
      <c r="T135" s="556"/>
      <c r="U135" s="557"/>
      <c r="V135" s="48"/>
    </row>
    <row r="136" spans="1:23" ht="15" customHeight="1" thickBot="1">
      <c r="A136" s="50"/>
      <c r="B136" s="51"/>
      <c r="C136" s="51"/>
      <c r="D136" s="51"/>
      <c r="E136" s="52"/>
      <c r="F136" s="52"/>
      <c r="G136" s="52"/>
      <c r="H136" s="52"/>
      <c r="I136" s="27"/>
      <c r="J136" s="35"/>
      <c r="K136" s="35"/>
      <c r="L136" s="35"/>
      <c r="M136" s="52"/>
      <c r="N136" s="52"/>
      <c r="O136" s="44"/>
      <c r="P136" s="33"/>
      <c r="Q136" s="44"/>
      <c r="S136" s="33"/>
      <c r="T136" s="510"/>
      <c r="U136" s="510"/>
      <c r="V136" s="356"/>
    </row>
    <row r="137" spans="1:23" s="63" customFormat="1" ht="72" customHeight="1">
      <c r="A137" s="566" t="s">
        <v>178</v>
      </c>
      <c r="B137" s="567" t="s">
        <v>179</v>
      </c>
      <c r="C137" s="567" t="s">
        <v>180</v>
      </c>
      <c r="D137" s="57" t="s">
        <v>181</v>
      </c>
      <c r="E137" s="56" t="s">
        <v>182</v>
      </c>
      <c r="F137" s="57" t="s">
        <v>183</v>
      </c>
      <c r="G137" s="57" t="s">
        <v>184</v>
      </c>
      <c r="H137" s="57" t="s">
        <v>144</v>
      </c>
      <c r="I137" s="57" t="s">
        <v>185</v>
      </c>
      <c r="J137" s="57" t="s">
        <v>186</v>
      </c>
      <c r="K137" s="57" t="s">
        <v>536</v>
      </c>
      <c r="L137" s="57" t="s">
        <v>187</v>
      </c>
      <c r="M137" s="567" t="s">
        <v>470</v>
      </c>
      <c r="N137" s="567"/>
      <c r="O137" s="567"/>
      <c r="P137" s="567" t="s">
        <v>188</v>
      </c>
      <c r="Q137" s="567"/>
      <c r="R137" s="567"/>
      <c r="S137" s="567" t="s">
        <v>189</v>
      </c>
      <c r="T137" s="567"/>
      <c r="U137" s="568" t="s">
        <v>190</v>
      </c>
      <c r="V137" s="358"/>
    </row>
    <row r="138" spans="1:23" s="63" customFormat="1" ht="26.5" customHeight="1">
      <c r="A138" s="1055"/>
      <c r="B138" s="1063"/>
      <c r="C138" s="1063"/>
      <c r="D138" s="1087" t="s">
        <v>191</v>
      </c>
      <c r="E138" s="1087" t="s">
        <v>192</v>
      </c>
      <c r="F138" s="1087" t="s">
        <v>193</v>
      </c>
      <c r="G138" s="1087" t="s">
        <v>193</v>
      </c>
      <c r="H138" s="1087" t="s">
        <v>154</v>
      </c>
      <c r="I138" s="1087" t="s">
        <v>42</v>
      </c>
      <c r="J138" s="1087" t="s">
        <v>194</v>
      </c>
      <c r="K138" s="1087" t="s">
        <v>195</v>
      </c>
      <c r="L138" s="1087" t="s">
        <v>195</v>
      </c>
      <c r="M138" s="1088" t="s">
        <v>472</v>
      </c>
      <c r="N138" s="1088"/>
      <c r="O138" s="1088"/>
      <c r="P138" s="1088" t="s">
        <v>168</v>
      </c>
      <c r="Q138" s="1088"/>
      <c r="R138" s="1088"/>
      <c r="S138" s="1088" t="s">
        <v>198</v>
      </c>
      <c r="T138" s="1088"/>
      <c r="U138" s="1056"/>
      <c r="V138" s="358"/>
    </row>
    <row r="139" spans="1:23" ht="39.75" customHeight="1">
      <c r="A139" s="1089">
        <f>B13</f>
        <v>0</v>
      </c>
      <c r="B139" s="53">
        <v>1</v>
      </c>
      <c r="C139" s="38"/>
      <c r="D139" s="32"/>
      <c r="E139" s="32"/>
      <c r="F139" s="38"/>
      <c r="G139" s="38"/>
      <c r="H139" s="323"/>
      <c r="I139" s="359"/>
      <c r="J139" s="360"/>
      <c r="K139" s="361"/>
      <c r="L139" s="361"/>
      <c r="M139" s="614"/>
      <c r="N139" s="614"/>
      <c r="O139" s="614"/>
      <c r="P139" s="547"/>
      <c r="Q139" s="547"/>
      <c r="R139" s="547"/>
      <c r="S139" s="546"/>
      <c r="T139" s="546"/>
      <c r="U139" s="511"/>
      <c r="V139" s="356"/>
    </row>
    <row r="140" spans="1:23" ht="36.65" customHeight="1">
      <c r="A140" s="1089"/>
      <c r="B140" s="53">
        <v>2</v>
      </c>
      <c r="C140" s="38"/>
      <c r="D140" s="32"/>
      <c r="E140" s="32"/>
      <c r="F140" s="38"/>
      <c r="G140" s="38"/>
      <c r="H140" s="38"/>
      <c r="I140" s="359"/>
      <c r="J140" s="360"/>
      <c r="K140" s="361"/>
      <c r="L140" s="361"/>
      <c r="M140" s="614"/>
      <c r="N140" s="614"/>
      <c r="O140" s="614"/>
      <c r="P140" s="547"/>
      <c r="Q140" s="547"/>
      <c r="R140" s="547"/>
      <c r="S140" s="546"/>
      <c r="T140" s="546"/>
      <c r="U140" s="511"/>
      <c r="V140" s="356"/>
    </row>
    <row r="141" spans="1:23" ht="28.5" customHeight="1">
      <c r="A141" s="1089"/>
      <c r="B141" s="53">
        <v>3</v>
      </c>
      <c r="C141" s="38"/>
      <c r="D141" s="32"/>
      <c r="E141" s="32"/>
      <c r="F141" s="38"/>
      <c r="G141" s="38"/>
      <c r="H141" s="38"/>
      <c r="I141" s="359"/>
      <c r="J141" s="360"/>
      <c r="K141" s="361"/>
      <c r="L141" s="361"/>
      <c r="M141" s="614"/>
      <c r="N141" s="614"/>
      <c r="O141" s="614"/>
      <c r="P141" s="547"/>
      <c r="Q141" s="547"/>
      <c r="R141" s="547"/>
      <c r="S141" s="546"/>
      <c r="T141" s="546"/>
      <c r="U141" s="511"/>
      <c r="V141" s="356"/>
    </row>
    <row r="142" spans="1:23" ht="32.5" customHeight="1">
      <c r="A142" s="1089"/>
      <c r="B142" s="53">
        <v>4</v>
      </c>
      <c r="C142" s="38"/>
      <c r="D142" s="32"/>
      <c r="E142" s="32"/>
      <c r="F142" s="38"/>
      <c r="G142" s="38"/>
      <c r="H142" s="38"/>
      <c r="I142" s="359"/>
      <c r="J142" s="360"/>
      <c r="K142" s="361"/>
      <c r="L142" s="361"/>
      <c r="M142" s="614"/>
      <c r="N142" s="614"/>
      <c r="O142" s="614"/>
      <c r="P142" s="547"/>
      <c r="Q142" s="547"/>
      <c r="R142" s="547"/>
      <c r="S142" s="546"/>
      <c r="T142" s="546"/>
      <c r="U142" s="511"/>
      <c r="V142" s="356"/>
    </row>
    <row r="143" spans="1:23" ht="30" customHeight="1">
      <c r="A143" s="1089"/>
      <c r="B143" s="53">
        <v>5</v>
      </c>
      <c r="C143" s="38"/>
      <c r="D143" s="32"/>
      <c r="E143" s="32"/>
      <c r="F143" s="38"/>
      <c r="G143" s="38"/>
      <c r="H143" s="38"/>
      <c r="I143" s="359"/>
      <c r="J143" s="360"/>
      <c r="K143" s="361"/>
      <c r="L143" s="361"/>
      <c r="M143" s="614"/>
      <c r="N143" s="614"/>
      <c r="O143" s="614"/>
      <c r="P143" s="547"/>
      <c r="Q143" s="547"/>
      <c r="R143" s="547"/>
      <c r="S143" s="546"/>
      <c r="T143" s="546"/>
      <c r="U143" s="511"/>
      <c r="V143" s="356"/>
    </row>
    <row r="144" spans="1:23" ht="36.65" customHeight="1">
      <c r="A144" s="1089"/>
      <c r="B144" s="53">
        <v>6</v>
      </c>
      <c r="C144" s="38"/>
      <c r="D144" s="32"/>
      <c r="E144" s="32"/>
      <c r="F144" s="38"/>
      <c r="G144" s="38"/>
      <c r="H144" s="38"/>
      <c r="I144" s="359"/>
      <c r="J144" s="360"/>
      <c r="K144" s="361"/>
      <c r="L144" s="361"/>
      <c r="M144" s="614"/>
      <c r="N144" s="614"/>
      <c r="O144" s="614"/>
      <c r="P144" s="547"/>
      <c r="Q144" s="547"/>
      <c r="R144" s="547"/>
      <c r="S144" s="546"/>
      <c r="T144" s="546"/>
      <c r="U144" s="511"/>
      <c r="V144" s="356"/>
    </row>
    <row r="145" spans="1:23" ht="33.5" customHeight="1">
      <c r="A145" s="1089"/>
      <c r="B145" s="53">
        <v>7</v>
      </c>
      <c r="C145" s="38"/>
      <c r="D145" s="32"/>
      <c r="E145" s="32"/>
      <c r="F145" s="38"/>
      <c r="G145" s="38"/>
      <c r="H145" s="38"/>
      <c r="I145" s="359"/>
      <c r="J145" s="360"/>
      <c r="K145" s="361"/>
      <c r="L145" s="361"/>
      <c r="M145" s="546"/>
      <c r="N145" s="546"/>
      <c r="O145" s="546"/>
      <c r="P145" s="547"/>
      <c r="Q145" s="547"/>
      <c r="R145" s="547"/>
      <c r="S145" s="546"/>
      <c r="T145" s="546"/>
      <c r="U145" s="511"/>
      <c r="V145" s="356"/>
    </row>
    <row r="146" spans="1:23" ht="33.5" customHeight="1">
      <c r="A146" s="1089"/>
      <c r="B146" s="53">
        <v>8</v>
      </c>
      <c r="C146" s="38"/>
      <c r="D146" s="32"/>
      <c r="E146" s="32"/>
      <c r="F146" s="38"/>
      <c r="G146" s="38"/>
      <c r="H146" s="38"/>
      <c r="I146" s="359"/>
      <c r="J146" s="360"/>
      <c r="K146" s="361"/>
      <c r="L146" s="361"/>
      <c r="M146" s="546"/>
      <c r="N146" s="546"/>
      <c r="O146" s="546"/>
      <c r="P146" s="547"/>
      <c r="Q146" s="547"/>
      <c r="R146" s="547"/>
      <c r="S146" s="546"/>
      <c r="T146" s="546"/>
      <c r="U146" s="511"/>
      <c r="V146" s="356"/>
    </row>
    <row r="147" spans="1:23" ht="33.5" customHeight="1">
      <c r="A147" s="1089"/>
      <c r="B147" s="53">
        <v>9</v>
      </c>
      <c r="C147" s="38"/>
      <c r="D147" s="32"/>
      <c r="E147" s="32"/>
      <c r="F147" s="38"/>
      <c r="G147" s="38"/>
      <c r="H147" s="38"/>
      <c r="I147" s="359"/>
      <c r="J147" s="360"/>
      <c r="K147" s="361"/>
      <c r="L147" s="361"/>
      <c r="M147" s="546"/>
      <c r="N147" s="546"/>
      <c r="O147" s="546"/>
      <c r="P147" s="547"/>
      <c r="Q147" s="547"/>
      <c r="R147" s="547"/>
      <c r="S147" s="546"/>
      <c r="T147" s="546"/>
      <c r="U147" s="511"/>
      <c r="V147" s="356"/>
    </row>
    <row r="148" spans="1:23" ht="33.5" customHeight="1" thickBot="1">
      <c r="A148" s="1090"/>
      <c r="B148" s="54">
        <v>10</v>
      </c>
      <c r="C148" s="46"/>
      <c r="D148" s="45"/>
      <c r="E148" s="45"/>
      <c r="F148" s="46"/>
      <c r="G148" s="46"/>
      <c r="H148" s="46"/>
      <c r="I148" s="362"/>
      <c r="J148" s="363"/>
      <c r="K148" s="364"/>
      <c r="L148" s="364"/>
      <c r="M148" s="548"/>
      <c r="N148" s="548"/>
      <c r="O148" s="548"/>
      <c r="P148" s="549"/>
      <c r="Q148" s="549"/>
      <c r="R148" s="549"/>
      <c r="S148" s="548"/>
      <c r="T148" s="548"/>
      <c r="U148" s="512"/>
      <c r="V148" s="356"/>
    </row>
    <row r="149" spans="1:23" ht="41.5" customHeight="1" thickBot="1">
      <c r="A149" s="47"/>
      <c r="B149" s="33"/>
      <c r="C149" s="33"/>
      <c r="D149" s="33"/>
      <c r="E149" s="1079" t="s">
        <v>199</v>
      </c>
      <c r="F149" s="321">
        <f>COUNTA(F139:F148)</f>
        <v>0</v>
      </c>
      <c r="G149" s="322">
        <f>COUNTA(G139:G148)</f>
        <v>0</v>
      </c>
      <c r="H149" s="365"/>
      <c r="I149" s="365"/>
      <c r="J149" s="1080" t="s">
        <v>537</v>
      </c>
      <c r="K149" s="322">
        <f>COUNTIF(K139:K148,"&lt;=30/06/2026")</f>
        <v>0</v>
      </c>
      <c r="L149" s="365"/>
      <c r="M149" s="1081" t="s">
        <v>200</v>
      </c>
      <c r="N149" s="1082"/>
      <c r="O149" s="1083"/>
      <c r="P149" s="1084">
        <f>SUM(P139:P148)</f>
        <v>0</v>
      </c>
      <c r="Q149" s="1085"/>
      <c r="R149" s="1086"/>
      <c r="S149" s="37"/>
      <c r="T149" s="37"/>
      <c r="U149" s="513"/>
      <c r="V149" s="367"/>
      <c r="W149" s="366"/>
    </row>
    <row r="150" spans="1:23" ht="15" thickBot="1">
      <c r="A150" s="368"/>
      <c r="B150" s="369"/>
      <c r="C150" s="370"/>
      <c r="D150" s="370"/>
      <c r="E150" s="370"/>
      <c r="F150" s="369"/>
      <c r="G150" s="370"/>
      <c r="H150" s="370"/>
      <c r="I150" s="369"/>
      <c r="J150" s="369"/>
      <c r="K150" s="369"/>
      <c r="L150" s="370"/>
      <c r="M150" s="370"/>
      <c r="N150" s="370"/>
      <c r="O150" s="370"/>
      <c r="P150" s="370"/>
      <c r="Q150" s="370"/>
      <c r="R150" s="370"/>
      <c r="S150" s="370"/>
      <c r="T150" s="514"/>
      <c r="U150" s="515"/>
      <c r="V150" s="371"/>
    </row>
    <row r="151" spans="1:23" ht="15" thickBot="1">
      <c r="A151" s="351"/>
      <c r="B151" s="352"/>
      <c r="C151" s="353"/>
      <c r="D151" s="353"/>
      <c r="E151" s="353"/>
      <c r="F151" s="352"/>
      <c r="G151" s="353"/>
      <c r="H151" s="353"/>
      <c r="I151" s="352"/>
      <c r="J151" s="352"/>
      <c r="K151" s="352"/>
      <c r="L151" s="353"/>
      <c r="M151" s="353"/>
      <c r="N151" s="353"/>
      <c r="O151" s="353"/>
      <c r="P151" s="353"/>
      <c r="Q151" s="353"/>
      <c r="R151" s="353"/>
      <c r="S151" s="353"/>
      <c r="T151" s="508"/>
      <c r="U151" s="508"/>
      <c r="V151" s="354"/>
    </row>
    <row r="152" spans="1:23" ht="27.5" thickBot="1">
      <c r="A152" s="55" t="s">
        <v>17</v>
      </c>
      <c r="B152" s="550" t="s">
        <v>45</v>
      </c>
      <c r="C152" s="551"/>
      <c r="E152" s="552" t="s">
        <v>170</v>
      </c>
      <c r="F152" s="553"/>
      <c r="G152" s="554">
        <f>VLOOKUP(B152,'Urbano.Piano inv. forn'!$C$29:$G$48,3,FALSE)</f>
        <v>0</v>
      </c>
      <c r="H152" s="555"/>
      <c r="I152" s="27"/>
      <c r="J152" s="552" t="s">
        <v>171</v>
      </c>
      <c r="K152" s="598"/>
      <c r="L152" s="553"/>
      <c r="M152" s="554">
        <f>VLOOKUP(B152,'Urbano.Piano inv. forn'!$C$29:$G$48,4,FALSE)</f>
        <v>0</v>
      </c>
      <c r="N152" s="555"/>
      <c r="P152" s="59" t="s">
        <v>172</v>
      </c>
      <c r="Q152" s="355"/>
      <c r="S152" s="60" t="s">
        <v>173</v>
      </c>
      <c r="T152" s="556"/>
      <c r="U152" s="557"/>
      <c r="V152" s="356"/>
    </row>
    <row r="153" spans="1:23" ht="15" thickBot="1">
      <c r="A153" s="47"/>
      <c r="B153" s="34"/>
      <c r="C153" s="34"/>
      <c r="E153" s="35"/>
      <c r="F153" s="35"/>
      <c r="G153" s="36"/>
      <c r="H153" s="36"/>
      <c r="I153" s="27"/>
      <c r="J153" s="35"/>
      <c r="K153" s="35"/>
      <c r="L153" s="35"/>
      <c r="M153" s="36"/>
      <c r="N153" s="36"/>
      <c r="P153" s="37"/>
      <c r="S153" s="33"/>
      <c r="T153" s="509"/>
      <c r="V153" s="48"/>
    </row>
    <row r="154" spans="1:23" ht="31.5" customHeight="1" thickBot="1">
      <c r="A154" s="558" t="s">
        <v>174</v>
      </c>
      <c r="B154" s="559"/>
      <c r="C154" s="559"/>
      <c r="D154" s="560"/>
      <c r="E154" s="561">
        <f>VLOOKUP(B152,'Urbano.Piano inv. forn'!$C$29:$V$48,18,FALSE)</f>
        <v>0</v>
      </c>
      <c r="F154" s="562"/>
      <c r="G154" s="562"/>
      <c r="H154" s="563"/>
      <c r="I154" s="27"/>
      <c r="J154" s="564" t="s">
        <v>175</v>
      </c>
      <c r="K154" s="1076"/>
      <c r="L154" s="565"/>
      <c r="M154" s="561">
        <f>VLOOKUP(B152,'Urbano.Piano inv. forn'!$C$29:$V$48,20,FALSE)</f>
        <v>0</v>
      </c>
      <c r="N154" s="563"/>
      <c r="O154" s="44"/>
      <c r="P154" s="60" t="s">
        <v>176</v>
      </c>
      <c r="Q154" s="49">
        <f>M154+E154</f>
        <v>0</v>
      </c>
      <c r="S154" s="60" t="s">
        <v>177</v>
      </c>
      <c r="T154" s="556"/>
      <c r="U154" s="557"/>
      <c r="V154" s="48"/>
    </row>
    <row r="155" spans="1:23" ht="15" customHeight="1" thickBot="1">
      <c r="A155" s="50"/>
      <c r="B155" s="51"/>
      <c r="C155" s="51"/>
      <c r="D155" s="51"/>
      <c r="E155" s="52"/>
      <c r="F155" s="52"/>
      <c r="G155" s="52"/>
      <c r="H155" s="52"/>
      <c r="I155" s="27"/>
      <c r="J155" s="35"/>
      <c r="K155" s="35"/>
      <c r="L155" s="35"/>
      <c r="M155" s="52"/>
      <c r="N155" s="52"/>
      <c r="O155" s="44"/>
      <c r="P155" s="33"/>
      <c r="Q155" s="44"/>
      <c r="S155" s="33"/>
      <c r="T155" s="510"/>
      <c r="U155" s="510"/>
      <c r="V155" s="356"/>
    </row>
    <row r="156" spans="1:23" s="63" customFormat="1" ht="72" customHeight="1">
      <c r="A156" s="566" t="s">
        <v>178</v>
      </c>
      <c r="B156" s="567" t="s">
        <v>179</v>
      </c>
      <c r="C156" s="567" t="s">
        <v>180</v>
      </c>
      <c r="D156" s="57" t="s">
        <v>181</v>
      </c>
      <c r="E156" s="56" t="s">
        <v>182</v>
      </c>
      <c r="F156" s="57" t="s">
        <v>183</v>
      </c>
      <c r="G156" s="57" t="s">
        <v>184</v>
      </c>
      <c r="H156" s="57" t="s">
        <v>144</v>
      </c>
      <c r="I156" s="57" t="s">
        <v>185</v>
      </c>
      <c r="J156" s="57" t="s">
        <v>186</v>
      </c>
      <c r="K156" s="57" t="s">
        <v>536</v>
      </c>
      <c r="L156" s="57" t="s">
        <v>187</v>
      </c>
      <c r="M156" s="567" t="s">
        <v>470</v>
      </c>
      <c r="N156" s="567"/>
      <c r="O156" s="567"/>
      <c r="P156" s="567" t="s">
        <v>188</v>
      </c>
      <c r="Q156" s="567"/>
      <c r="R156" s="567"/>
      <c r="S156" s="567" t="s">
        <v>189</v>
      </c>
      <c r="T156" s="567"/>
      <c r="U156" s="568" t="s">
        <v>190</v>
      </c>
      <c r="V156" s="358"/>
    </row>
    <row r="157" spans="1:23" s="63" customFormat="1" ht="26.5" customHeight="1">
      <c r="A157" s="1055"/>
      <c r="B157" s="1063"/>
      <c r="C157" s="1063"/>
      <c r="D157" s="1087" t="s">
        <v>191</v>
      </c>
      <c r="E157" s="1087" t="s">
        <v>192</v>
      </c>
      <c r="F157" s="1087" t="s">
        <v>193</v>
      </c>
      <c r="G157" s="1087" t="s">
        <v>193</v>
      </c>
      <c r="H157" s="1087" t="s">
        <v>154</v>
      </c>
      <c r="I157" s="1087" t="s">
        <v>42</v>
      </c>
      <c r="J157" s="1087" t="s">
        <v>194</v>
      </c>
      <c r="K157" s="1087" t="s">
        <v>195</v>
      </c>
      <c r="L157" s="1087" t="s">
        <v>195</v>
      </c>
      <c r="M157" s="1088" t="s">
        <v>472</v>
      </c>
      <c r="N157" s="1088"/>
      <c r="O157" s="1088"/>
      <c r="P157" s="1088" t="s">
        <v>168</v>
      </c>
      <c r="Q157" s="1088"/>
      <c r="R157" s="1088"/>
      <c r="S157" s="1088" t="s">
        <v>198</v>
      </c>
      <c r="T157" s="1088"/>
      <c r="U157" s="1056"/>
      <c r="V157" s="358"/>
    </row>
    <row r="158" spans="1:23" ht="39.75" customHeight="1">
      <c r="A158" s="1089" t="str">
        <f>B152</f>
        <v>urb.e.1</v>
      </c>
      <c r="B158" s="53">
        <v>1</v>
      </c>
      <c r="C158" s="38"/>
      <c r="D158" s="32"/>
      <c r="E158" s="32"/>
      <c r="F158" s="38"/>
      <c r="G158" s="38"/>
      <c r="H158" s="323"/>
      <c r="I158" s="359"/>
      <c r="J158" s="360"/>
      <c r="K158" s="361"/>
      <c r="L158" s="361"/>
      <c r="M158" s="614"/>
      <c r="N158" s="614"/>
      <c r="O158" s="614"/>
      <c r="P158" s="547"/>
      <c r="Q158" s="547"/>
      <c r="R158" s="547"/>
      <c r="S158" s="546"/>
      <c r="T158" s="546"/>
      <c r="U158" s="511"/>
      <c r="V158" s="356"/>
    </row>
    <row r="159" spans="1:23" ht="36.65" customHeight="1">
      <c r="A159" s="1089"/>
      <c r="B159" s="53">
        <v>2</v>
      </c>
      <c r="C159" s="38"/>
      <c r="D159" s="32"/>
      <c r="E159" s="32"/>
      <c r="F159" s="38"/>
      <c r="G159" s="38"/>
      <c r="H159" s="38"/>
      <c r="I159" s="359"/>
      <c r="J159" s="360"/>
      <c r="K159" s="361"/>
      <c r="L159" s="361"/>
      <c r="M159" s="614"/>
      <c r="N159" s="614"/>
      <c r="O159" s="614"/>
      <c r="P159" s="547"/>
      <c r="Q159" s="547"/>
      <c r="R159" s="547"/>
      <c r="S159" s="546"/>
      <c r="T159" s="546"/>
      <c r="U159" s="511"/>
      <c r="V159" s="356"/>
    </row>
    <row r="160" spans="1:23" ht="28.5" customHeight="1">
      <c r="A160" s="1089"/>
      <c r="B160" s="53">
        <v>3</v>
      </c>
      <c r="C160" s="38"/>
      <c r="D160" s="32"/>
      <c r="E160" s="32"/>
      <c r="F160" s="38"/>
      <c r="G160" s="38"/>
      <c r="H160" s="38"/>
      <c r="I160" s="359"/>
      <c r="J160" s="360"/>
      <c r="K160" s="361"/>
      <c r="L160" s="361"/>
      <c r="M160" s="614"/>
      <c r="N160" s="614"/>
      <c r="O160" s="614"/>
      <c r="P160" s="547"/>
      <c r="Q160" s="547"/>
      <c r="R160" s="547"/>
      <c r="S160" s="546"/>
      <c r="T160" s="546"/>
      <c r="U160" s="511"/>
      <c r="V160" s="356"/>
    </row>
    <row r="161" spans="1:23" ht="32.5" customHeight="1">
      <c r="A161" s="1089"/>
      <c r="B161" s="53">
        <v>4</v>
      </c>
      <c r="C161" s="38"/>
      <c r="D161" s="32"/>
      <c r="E161" s="32"/>
      <c r="F161" s="38"/>
      <c r="G161" s="38"/>
      <c r="H161" s="38"/>
      <c r="I161" s="359"/>
      <c r="J161" s="360"/>
      <c r="K161" s="361"/>
      <c r="L161" s="361"/>
      <c r="M161" s="614"/>
      <c r="N161" s="614"/>
      <c r="O161" s="614"/>
      <c r="P161" s="547"/>
      <c r="Q161" s="547"/>
      <c r="R161" s="547"/>
      <c r="S161" s="546"/>
      <c r="T161" s="546"/>
      <c r="U161" s="511"/>
      <c r="V161" s="356"/>
    </row>
    <row r="162" spans="1:23" ht="30" customHeight="1">
      <c r="A162" s="1089"/>
      <c r="B162" s="53">
        <v>5</v>
      </c>
      <c r="C162" s="38"/>
      <c r="D162" s="32"/>
      <c r="E162" s="32"/>
      <c r="F162" s="38"/>
      <c r="G162" s="38"/>
      <c r="H162" s="38"/>
      <c r="I162" s="359"/>
      <c r="J162" s="360"/>
      <c r="K162" s="361"/>
      <c r="L162" s="361"/>
      <c r="M162" s="614"/>
      <c r="N162" s="614"/>
      <c r="O162" s="614"/>
      <c r="P162" s="547"/>
      <c r="Q162" s="547"/>
      <c r="R162" s="547"/>
      <c r="S162" s="546"/>
      <c r="T162" s="546"/>
      <c r="U162" s="511"/>
      <c r="V162" s="356"/>
    </row>
    <row r="163" spans="1:23" ht="36.65" customHeight="1">
      <c r="A163" s="1089"/>
      <c r="B163" s="53">
        <v>6</v>
      </c>
      <c r="C163" s="38"/>
      <c r="D163" s="32"/>
      <c r="E163" s="32"/>
      <c r="F163" s="38"/>
      <c r="G163" s="38"/>
      <c r="H163" s="38"/>
      <c r="I163" s="359"/>
      <c r="J163" s="360"/>
      <c r="K163" s="361"/>
      <c r="L163" s="361"/>
      <c r="M163" s="614"/>
      <c r="N163" s="614"/>
      <c r="O163" s="614"/>
      <c r="P163" s="547"/>
      <c r="Q163" s="547"/>
      <c r="R163" s="547"/>
      <c r="S163" s="546"/>
      <c r="T163" s="546"/>
      <c r="U163" s="511"/>
      <c r="V163" s="356"/>
    </row>
    <row r="164" spans="1:23" ht="33.5" customHeight="1">
      <c r="A164" s="1089"/>
      <c r="B164" s="53">
        <v>7</v>
      </c>
      <c r="C164" s="38"/>
      <c r="D164" s="32"/>
      <c r="E164" s="32"/>
      <c r="F164" s="38"/>
      <c r="G164" s="38"/>
      <c r="H164" s="38"/>
      <c r="I164" s="359"/>
      <c r="J164" s="360"/>
      <c r="K164" s="361"/>
      <c r="L164" s="361"/>
      <c r="M164" s="546"/>
      <c r="N164" s="546"/>
      <c r="O164" s="546"/>
      <c r="P164" s="547"/>
      <c r="Q164" s="547"/>
      <c r="R164" s="547"/>
      <c r="S164" s="546"/>
      <c r="T164" s="546"/>
      <c r="U164" s="511"/>
      <c r="V164" s="356"/>
    </row>
    <row r="165" spans="1:23" ht="33.5" customHeight="1">
      <c r="A165" s="1089"/>
      <c r="B165" s="53">
        <v>8</v>
      </c>
      <c r="C165" s="38"/>
      <c r="D165" s="32"/>
      <c r="E165" s="32"/>
      <c r="F165" s="38"/>
      <c r="G165" s="38"/>
      <c r="H165" s="38"/>
      <c r="I165" s="359"/>
      <c r="J165" s="360"/>
      <c r="K165" s="361"/>
      <c r="L165" s="361"/>
      <c r="M165" s="546"/>
      <c r="N165" s="546"/>
      <c r="O165" s="546"/>
      <c r="P165" s="547"/>
      <c r="Q165" s="547"/>
      <c r="R165" s="547"/>
      <c r="S165" s="546"/>
      <c r="T165" s="546"/>
      <c r="U165" s="511"/>
      <c r="V165" s="356"/>
    </row>
    <row r="166" spans="1:23" ht="33.5" customHeight="1">
      <c r="A166" s="1089"/>
      <c r="B166" s="53">
        <v>9</v>
      </c>
      <c r="C166" s="38"/>
      <c r="D166" s="32"/>
      <c r="E166" s="32"/>
      <c r="F166" s="38"/>
      <c r="G166" s="38"/>
      <c r="H166" s="38"/>
      <c r="I166" s="359"/>
      <c r="J166" s="360"/>
      <c r="K166" s="361"/>
      <c r="L166" s="361"/>
      <c r="M166" s="546"/>
      <c r="N166" s="546"/>
      <c r="O166" s="546"/>
      <c r="P166" s="547"/>
      <c r="Q166" s="547"/>
      <c r="R166" s="547"/>
      <c r="S166" s="546"/>
      <c r="T166" s="546"/>
      <c r="U166" s="511"/>
      <c r="V166" s="356"/>
    </row>
    <row r="167" spans="1:23" ht="33.5" customHeight="1" thickBot="1">
      <c r="A167" s="1090"/>
      <c r="B167" s="54">
        <v>10</v>
      </c>
      <c r="C167" s="46"/>
      <c r="D167" s="45"/>
      <c r="E167" s="45"/>
      <c r="F167" s="46"/>
      <c r="G167" s="46"/>
      <c r="H167" s="46"/>
      <c r="I167" s="362"/>
      <c r="J167" s="363"/>
      <c r="K167" s="364"/>
      <c r="L167" s="364"/>
      <c r="M167" s="548"/>
      <c r="N167" s="548"/>
      <c r="O167" s="548"/>
      <c r="P167" s="549"/>
      <c r="Q167" s="549"/>
      <c r="R167" s="549"/>
      <c r="S167" s="548"/>
      <c r="T167" s="548"/>
      <c r="U167" s="512"/>
      <c r="V167" s="356"/>
    </row>
    <row r="168" spans="1:23" ht="41.5" customHeight="1" thickBot="1">
      <c r="A168" s="47"/>
      <c r="B168" s="33"/>
      <c r="C168" s="33"/>
      <c r="D168" s="33"/>
      <c r="E168" s="1079" t="s">
        <v>199</v>
      </c>
      <c r="F168" s="321">
        <f>COUNTA(F158:F167)</f>
        <v>0</v>
      </c>
      <c r="G168" s="322">
        <f>COUNTA(G158:G167)</f>
        <v>0</v>
      </c>
      <c r="H168" s="365"/>
      <c r="I168" s="365"/>
      <c r="J168" s="1080" t="s">
        <v>537</v>
      </c>
      <c r="K168" s="322">
        <f>COUNTIF(K158:K167,"&lt;=30/06/2026")</f>
        <v>0</v>
      </c>
      <c r="L168" s="365"/>
      <c r="M168" s="1081" t="s">
        <v>200</v>
      </c>
      <c r="N168" s="1082"/>
      <c r="O168" s="1083"/>
      <c r="P168" s="1084">
        <f>SUM(P158:P167)</f>
        <v>0</v>
      </c>
      <c r="Q168" s="1085"/>
      <c r="R168" s="1086"/>
      <c r="S168" s="37"/>
      <c r="T168" s="37"/>
      <c r="U168" s="513"/>
      <c r="V168" s="367"/>
      <c r="W168" s="366"/>
    </row>
    <row r="169" spans="1:23" ht="15" thickBot="1">
      <c r="A169" s="368"/>
      <c r="B169" s="369"/>
      <c r="C169" s="370"/>
      <c r="D169" s="370"/>
      <c r="E169" s="370"/>
      <c r="F169" s="369"/>
      <c r="G169" s="370"/>
      <c r="H169" s="370"/>
      <c r="I169" s="369"/>
      <c r="J169" s="369"/>
      <c r="K169" s="369"/>
      <c r="L169" s="370"/>
      <c r="M169" s="370"/>
      <c r="N169" s="370"/>
      <c r="O169" s="370"/>
      <c r="P169" s="370"/>
      <c r="Q169" s="370"/>
      <c r="R169" s="370"/>
      <c r="S169" s="370"/>
      <c r="T169" s="514"/>
      <c r="U169" s="515"/>
      <c r="V169" s="371"/>
    </row>
    <row r="170" spans="1:23" ht="15" thickBot="1">
      <c r="A170" s="351"/>
      <c r="B170" s="352"/>
      <c r="C170" s="353"/>
      <c r="D170" s="353"/>
      <c r="E170" s="353"/>
      <c r="F170" s="352"/>
      <c r="G170" s="353"/>
      <c r="H170" s="353"/>
      <c r="I170" s="352"/>
      <c r="J170" s="352"/>
      <c r="K170" s="352"/>
      <c r="L170" s="353"/>
      <c r="M170" s="353"/>
      <c r="N170" s="353"/>
      <c r="O170" s="353"/>
      <c r="P170" s="353"/>
      <c r="Q170" s="353"/>
      <c r="R170" s="353"/>
      <c r="S170" s="353"/>
      <c r="T170" s="508"/>
      <c r="U170" s="508"/>
      <c r="V170" s="354"/>
    </row>
    <row r="171" spans="1:23" ht="27.5" thickBot="1">
      <c r="A171" s="55" t="s">
        <v>17</v>
      </c>
      <c r="B171" s="550" t="s">
        <v>45</v>
      </c>
      <c r="C171" s="551"/>
      <c r="E171" s="552" t="s">
        <v>170</v>
      </c>
      <c r="F171" s="553"/>
      <c r="G171" s="554">
        <f>VLOOKUP(B171,'Urbano.Piano inv. forn'!$C$29:$G$48,3,FALSE)</f>
        <v>0</v>
      </c>
      <c r="H171" s="555"/>
      <c r="I171" s="27"/>
      <c r="J171" s="552" t="s">
        <v>171</v>
      </c>
      <c r="K171" s="598"/>
      <c r="L171" s="553"/>
      <c r="M171" s="554">
        <f>VLOOKUP(B171,'Urbano.Piano inv. forn'!$C$29:$G$48,4,FALSE)</f>
        <v>0</v>
      </c>
      <c r="N171" s="555"/>
      <c r="P171" s="59" t="s">
        <v>172</v>
      </c>
      <c r="Q171" s="355"/>
      <c r="S171" s="60" t="s">
        <v>173</v>
      </c>
      <c r="T171" s="556"/>
      <c r="U171" s="557"/>
      <c r="V171" s="356"/>
    </row>
    <row r="172" spans="1:23" ht="15" thickBot="1">
      <c r="A172" s="47"/>
      <c r="B172" s="34"/>
      <c r="C172" s="34"/>
      <c r="E172" s="35"/>
      <c r="F172" s="35"/>
      <c r="G172" s="36"/>
      <c r="H172" s="36"/>
      <c r="I172" s="27"/>
      <c r="J172" s="35"/>
      <c r="K172" s="35"/>
      <c r="L172" s="35"/>
      <c r="M172" s="36"/>
      <c r="N172" s="36"/>
      <c r="P172" s="37"/>
      <c r="S172" s="33"/>
      <c r="T172" s="509"/>
      <c r="V172" s="48"/>
    </row>
    <row r="173" spans="1:23" ht="31.5" customHeight="1" thickBot="1">
      <c r="A173" s="558" t="s">
        <v>174</v>
      </c>
      <c r="B173" s="559"/>
      <c r="C173" s="559"/>
      <c r="D173" s="560"/>
      <c r="E173" s="561">
        <f>VLOOKUP(B171,'Urbano.Piano inv. forn'!$C$29:$V$48,18,FALSE)</f>
        <v>0</v>
      </c>
      <c r="F173" s="562"/>
      <c r="G173" s="562"/>
      <c r="H173" s="563"/>
      <c r="I173" s="27"/>
      <c r="J173" s="564" t="s">
        <v>175</v>
      </c>
      <c r="K173" s="1076"/>
      <c r="L173" s="565"/>
      <c r="M173" s="561">
        <f>VLOOKUP(B171,'Urbano.Piano inv. forn'!$C$29:$V$48,20,FALSE)</f>
        <v>0</v>
      </c>
      <c r="N173" s="563"/>
      <c r="O173" s="44"/>
      <c r="P173" s="60" t="s">
        <v>176</v>
      </c>
      <c r="Q173" s="49">
        <f>M173+E173</f>
        <v>0</v>
      </c>
      <c r="S173" s="60" t="s">
        <v>177</v>
      </c>
      <c r="T173" s="556"/>
      <c r="U173" s="557"/>
      <c r="V173" s="48"/>
    </row>
    <row r="174" spans="1:23" ht="15" customHeight="1" thickBot="1">
      <c r="A174" s="50"/>
      <c r="B174" s="51"/>
      <c r="C174" s="51"/>
      <c r="D174" s="51"/>
      <c r="E174" s="52"/>
      <c r="F174" s="52"/>
      <c r="G174" s="52"/>
      <c r="H174" s="52"/>
      <c r="I174" s="27"/>
      <c r="J174" s="35"/>
      <c r="K174" s="35"/>
      <c r="L174" s="35"/>
      <c r="M174" s="52"/>
      <c r="N174" s="52"/>
      <c r="O174" s="44"/>
      <c r="P174" s="33"/>
      <c r="Q174" s="44"/>
      <c r="S174" s="33"/>
      <c r="T174" s="510"/>
      <c r="U174" s="510"/>
      <c r="V174" s="356"/>
    </row>
    <row r="175" spans="1:23" s="63" customFormat="1" ht="72" customHeight="1">
      <c r="A175" s="566" t="s">
        <v>178</v>
      </c>
      <c r="B175" s="567" t="s">
        <v>179</v>
      </c>
      <c r="C175" s="567" t="s">
        <v>180</v>
      </c>
      <c r="D175" s="57" t="s">
        <v>181</v>
      </c>
      <c r="E175" s="56" t="s">
        <v>182</v>
      </c>
      <c r="F175" s="57" t="s">
        <v>183</v>
      </c>
      <c r="G175" s="57" t="s">
        <v>184</v>
      </c>
      <c r="H175" s="57" t="s">
        <v>144</v>
      </c>
      <c r="I175" s="57" t="s">
        <v>185</v>
      </c>
      <c r="J175" s="57" t="s">
        <v>186</v>
      </c>
      <c r="K175" s="57" t="s">
        <v>536</v>
      </c>
      <c r="L175" s="57" t="s">
        <v>187</v>
      </c>
      <c r="M175" s="567" t="s">
        <v>470</v>
      </c>
      <c r="N175" s="567"/>
      <c r="O175" s="567"/>
      <c r="P175" s="567" t="s">
        <v>188</v>
      </c>
      <c r="Q175" s="567"/>
      <c r="R175" s="567"/>
      <c r="S175" s="567" t="s">
        <v>189</v>
      </c>
      <c r="T175" s="567"/>
      <c r="U175" s="568" t="s">
        <v>190</v>
      </c>
      <c r="V175" s="358"/>
    </row>
    <row r="176" spans="1:23" s="63" customFormat="1" ht="26.5" customHeight="1">
      <c r="A176" s="1055"/>
      <c r="B176" s="1063"/>
      <c r="C176" s="1063"/>
      <c r="D176" s="1087" t="s">
        <v>191</v>
      </c>
      <c r="E176" s="1087" t="s">
        <v>192</v>
      </c>
      <c r="F176" s="1087" t="s">
        <v>193</v>
      </c>
      <c r="G176" s="1087" t="s">
        <v>193</v>
      </c>
      <c r="H176" s="1087" t="s">
        <v>154</v>
      </c>
      <c r="I176" s="1087" t="s">
        <v>42</v>
      </c>
      <c r="J176" s="1087" t="s">
        <v>194</v>
      </c>
      <c r="K176" s="1087" t="s">
        <v>195</v>
      </c>
      <c r="L176" s="1087" t="s">
        <v>195</v>
      </c>
      <c r="M176" s="1088" t="s">
        <v>472</v>
      </c>
      <c r="N176" s="1088"/>
      <c r="O176" s="1088"/>
      <c r="P176" s="1088" t="s">
        <v>168</v>
      </c>
      <c r="Q176" s="1088"/>
      <c r="R176" s="1088"/>
      <c r="S176" s="1088" t="s">
        <v>198</v>
      </c>
      <c r="T176" s="1088"/>
      <c r="U176" s="1056"/>
      <c r="V176" s="358"/>
    </row>
    <row r="177" spans="1:23" ht="39.75" customHeight="1">
      <c r="A177" s="1089" t="str">
        <f>B171</f>
        <v>urb.e.1</v>
      </c>
      <c r="B177" s="53">
        <v>1</v>
      </c>
      <c r="C177" s="38"/>
      <c r="D177" s="32"/>
      <c r="E177" s="32"/>
      <c r="F177" s="38"/>
      <c r="G177" s="38"/>
      <c r="H177" s="323"/>
      <c r="I177" s="359"/>
      <c r="J177" s="360"/>
      <c r="K177" s="361"/>
      <c r="L177" s="361"/>
      <c r="M177" s="614"/>
      <c r="N177" s="614"/>
      <c r="O177" s="614"/>
      <c r="P177" s="547"/>
      <c r="Q177" s="547"/>
      <c r="R177" s="547"/>
      <c r="S177" s="546"/>
      <c r="T177" s="546"/>
      <c r="U177" s="511"/>
      <c r="V177" s="356"/>
    </row>
    <row r="178" spans="1:23" ht="36.65" customHeight="1">
      <c r="A178" s="1089"/>
      <c r="B178" s="53">
        <v>2</v>
      </c>
      <c r="C178" s="38"/>
      <c r="D178" s="32"/>
      <c r="E178" s="32"/>
      <c r="F178" s="38"/>
      <c r="G178" s="38"/>
      <c r="H178" s="38"/>
      <c r="I178" s="359"/>
      <c r="J178" s="360"/>
      <c r="K178" s="361"/>
      <c r="L178" s="361"/>
      <c r="M178" s="614"/>
      <c r="N178" s="614"/>
      <c r="O178" s="614"/>
      <c r="P178" s="547"/>
      <c r="Q178" s="547"/>
      <c r="R178" s="547"/>
      <c r="S178" s="546"/>
      <c r="T178" s="546"/>
      <c r="U178" s="511"/>
      <c r="V178" s="356"/>
    </row>
    <row r="179" spans="1:23" ht="28.5" customHeight="1">
      <c r="A179" s="1089"/>
      <c r="B179" s="53">
        <v>3</v>
      </c>
      <c r="C179" s="38"/>
      <c r="D179" s="32"/>
      <c r="E179" s="32"/>
      <c r="F179" s="38"/>
      <c r="G179" s="38"/>
      <c r="H179" s="38"/>
      <c r="I179" s="359"/>
      <c r="J179" s="360"/>
      <c r="K179" s="361"/>
      <c r="L179" s="361"/>
      <c r="M179" s="614"/>
      <c r="N179" s="614"/>
      <c r="O179" s="614"/>
      <c r="P179" s="547"/>
      <c r="Q179" s="547"/>
      <c r="R179" s="547"/>
      <c r="S179" s="546"/>
      <c r="T179" s="546"/>
      <c r="U179" s="511"/>
      <c r="V179" s="356"/>
    </row>
    <row r="180" spans="1:23" ht="32.5" customHeight="1">
      <c r="A180" s="1089"/>
      <c r="B180" s="53">
        <v>4</v>
      </c>
      <c r="C180" s="38"/>
      <c r="D180" s="32"/>
      <c r="E180" s="32"/>
      <c r="F180" s="38"/>
      <c r="G180" s="38"/>
      <c r="H180" s="38"/>
      <c r="I180" s="359"/>
      <c r="J180" s="360"/>
      <c r="K180" s="361"/>
      <c r="L180" s="361"/>
      <c r="M180" s="614"/>
      <c r="N180" s="614"/>
      <c r="O180" s="614"/>
      <c r="P180" s="547"/>
      <c r="Q180" s="547"/>
      <c r="R180" s="547"/>
      <c r="S180" s="546"/>
      <c r="T180" s="546"/>
      <c r="U180" s="511"/>
      <c r="V180" s="356"/>
    </row>
    <row r="181" spans="1:23" ht="30" customHeight="1">
      <c r="A181" s="1089"/>
      <c r="B181" s="53">
        <v>5</v>
      </c>
      <c r="C181" s="38"/>
      <c r="D181" s="32"/>
      <c r="E181" s="32"/>
      <c r="F181" s="38"/>
      <c r="G181" s="38"/>
      <c r="H181" s="38"/>
      <c r="I181" s="359"/>
      <c r="J181" s="360"/>
      <c r="K181" s="361"/>
      <c r="L181" s="361"/>
      <c r="M181" s="614"/>
      <c r="N181" s="614"/>
      <c r="O181" s="614"/>
      <c r="P181" s="547"/>
      <c r="Q181" s="547"/>
      <c r="R181" s="547"/>
      <c r="S181" s="546"/>
      <c r="T181" s="546"/>
      <c r="U181" s="511"/>
      <c r="V181" s="356"/>
    </row>
    <row r="182" spans="1:23" ht="36.65" customHeight="1">
      <c r="A182" s="1089"/>
      <c r="B182" s="53">
        <v>6</v>
      </c>
      <c r="C182" s="38"/>
      <c r="D182" s="32"/>
      <c r="E182" s="32"/>
      <c r="F182" s="38"/>
      <c r="G182" s="38"/>
      <c r="H182" s="38"/>
      <c r="I182" s="359"/>
      <c r="J182" s="360"/>
      <c r="K182" s="361"/>
      <c r="L182" s="361"/>
      <c r="M182" s="614"/>
      <c r="N182" s="614"/>
      <c r="O182" s="614"/>
      <c r="P182" s="547"/>
      <c r="Q182" s="547"/>
      <c r="R182" s="547"/>
      <c r="S182" s="546"/>
      <c r="T182" s="546"/>
      <c r="U182" s="511"/>
      <c r="V182" s="356"/>
    </row>
    <row r="183" spans="1:23" ht="33.5" customHeight="1">
      <c r="A183" s="1089"/>
      <c r="B183" s="53">
        <v>7</v>
      </c>
      <c r="C183" s="38"/>
      <c r="D183" s="32"/>
      <c r="E183" s="32"/>
      <c r="F183" s="38"/>
      <c r="G183" s="38"/>
      <c r="H183" s="38"/>
      <c r="I183" s="359"/>
      <c r="J183" s="360"/>
      <c r="K183" s="361"/>
      <c r="L183" s="361"/>
      <c r="M183" s="546"/>
      <c r="N183" s="546"/>
      <c r="O183" s="546"/>
      <c r="P183" s="547"/>
      <c r="Q183" s="547"/>
      <c r="R183" s="547"/>
      <c r="S183" s="546"/>
      <c r="T183" s="546"/>
      <c r="U183" s="511"/>
      <c r="V183" s="356"/>
    </row>
    <row r="184" spans="1:23" ht="33.5" customHeight="1">
      <c r="A184" s="1089"/>
      <c r="B184" s="53">
        <v>8</v>
      </c>
      <c r="C184" s="38"/>
      <c r="D184" s="32"/>
      <c r="E184" s="32"/>
      <c r="F184" s="38"/>
      <c r="G184" s="38"/>
      <c r="H184" s="38"/>
      <c r="I184" s="359"/>
      <c r="J184" s="360"/>
      <c r="K184" s="361"/>
      <c r="L184" s="361"/>
      <c r="M184" s="546"/>
      <c r="N184" s="546"/>
      <c r="O184" s="546"/>
      <c r="P184" s="547"/>
      <c r="Q184" s="547"/>
      <c r="R184" s="547"/>
      <c r="S184" s="546"/>
      <c r="T184" s="546"/>
      <c r="U184" s="511"/>
      <c r="V184" s="356"/>
    </row>
    <row r="185" spans="1:23" ht="33.5" customHeight="1">
      <c r="A185" s="1089"/>
      <c r="B185" s="53">
        <v>9</v>
      </c>
      <c r="C185" s="38"/>
      <c r="D185" s="32"/>
      <c r="E185" s="32"/>
      <c r="F185" s="38"/>
      <c r="G185" s="38"/>
      <c r="H185" s="38"/>
      <c r="I185" s="359"/>
      <c r="J185" s="360"/>
      <c r="K185" s="361"/>
      <c r="L185" s="361"/>
      <c r="M185" s="546"/>
      <c r="N185" s="546"/>
      <c r="O185" s="546"/>
      <c r="P185" s="547"/>
      <c r="Q185" s="547"/>
      <c r="R185" s="547"/>
      <c r="S185" s="546"/>
      <c r="T185" s="546"/>
      <c r="U185" s="511"/>
      <c r="V185" s="356"/>
    </row>
    <row r="186" spans="1:23" ht="33.5" customHeight="1" thickBot="1">
      <c r="A186" s="1090"/>
      <c r="B186" s="54">
        <v>10</v>
      </c>
      <c r="C186" s="46"/>
      <c r="D186" s="45"/>
      <c r="E186" s="45"/>
      <c r="F186" s="46"/>
      <c r="G186" s="46"/>
      <c r="H186" s="46"/>
      <c r="I186" s="362"/>
      <c r="J186" s="363"/>
      <c r="K186" s="364"/>
      <c r="L186" s="364"/>
      <c r="M186" s="548"/>
      <c r="N186" s="548"/>
      <c r="O186" s="548"/>
      <c r="P186" s="549"/>
      <c r="Q186" s="549"/>
      <c r="R186" s="549"/>
      <c r="S186" s="548"/>
      <c r="T186" s="548"/>
      <c r="U186" s="512"/>
      <c r="V186" s="356"/>
    </row>
    <row r="187" spans="1:23" ht="41.5" customHeight="1" thickBot="1">
      <c r="A187" s="47"/>
      <c r="B187" s="33"/>
      <c r="C187" s="33"/>
      <c r="D187" s="33"/>
      <c r="E187" s="1079" t="s">
        <v>199</v>
      </c>
      <c r="F187" s="321">
        <f>COUNTA(F177:F186)</f>
        <v>0</v>
      </c>
      <c r="G187" s="322">
        <f>COUNTA(G177:G186)</f>
        <v>0</v>
      </c>
      <c r="H187" s="365"/>
      <c r="I187" s="365"/>
      <c r="J187" s="1080" t="s">
        <v>537</v>
      </c>
      <c r="K187" s="322">
        <f>COUNTIF(K177:K186,"&lt;=30/06/2026")</f>
        <v>0</v>
      </c>
      <c r="L187" s="365"/>
      <c r="M187" s="1081" t="s">
        <v>200</v>
      </c>
      <c r="N187" s="1082"/>
      <c r="O187" s="1083"/>
      <c r="P187" s="1084">
        <f>SUM(P177:P186)</f>
        <v>0</v>
      </c>
      <c r="Q187" s="1085"/>
      <c r="R187" s="1086"/>
      <c r="S187" s="37"/>
      <c r="T187" s="37"/>
      <c r="U187" s="513"/>
      <c r="V187" s="367"/>
      <c r="W187" s="366"/>
    </row>
    <row r="188" spans="1:23" ht="15" thickBot="1">
      <c r="A188" s="368"/>
      <c r="B188" s="369"/>
      <c r="C188" s="370"/>
      <c r="D188" s="370"/>
      <c r="E188" s="370"/>
      <c r="F188" s="369"/>
      <c r="G188" s="370"/>
      <c r="H188" s="370"/>
      <c r="I188" s="369"/>
      <c r="J188" s="369"/>
      <c r="K188" s="369"/>
      <c r="L188" s="370"/>
      <c r="M188" s="370"/>
      <c r="N188" s="370"/>
      <c r="O188" s="370"/>
      <c r="P188" s="370"/>
      <c r="Q188" s="370"/>
      <c r="R188" s="370"/>
      <c r="S188" s="370"/>
      <c r="T188" s="514"/>
      <c r="U188" s="515"/>
      <c r="V188" s="371"/>
    </row>
    <row r="189" spans="1:23" ht="15" thickBot="1">
      <c r="A189" s="351"/>
      <c r="B189" s="352"/>
      <c r="C189" s="353"/>
      <c r="D189" s="353"/>
      <c r="E189" s="353"/>
      <c r="F189" s="352"/>
      <c r="G189" s="353"/>
      <c r="H189" s="353"/>
      <c r="I189" s="352"/>
      <c r="J189" s="352"/>
      <c r="K189" s="352"/>
      <c r="L189" s="353"/>
      <c r="M189" s="353"/>
      <c r="N189" s="353"/>
      <c r="O189" s="353"/>
      <c r="P189" s="353"/>
      <c r="Q189" s="353"/>
      <c r="R189" s="353"/>
      <c r="S189" s="353"/>
      <c r="T189" s="508"/>
      <c r="U189" s="508"/>
      <c r="V189" s="354"/>
    </row>
    <row r="190" spans="1:23" ht="27.5" thickBot="1">
      <c r="A190" s="55" t="s">
        <v>17</v>
      </c>
      <c r="B190" s="550" t="s">
        <v>45</v>
      </c>
      <c r="C190" s="551"/>
      <c r="E190" s="552" t="s">
        <v>170</v>
      </c>
      <c r="F190" s="553"/>
      <c r="G190" s="554">
        <f>VLOOKUP(B190,'Urbano.Piano inv. forn'!$C$29:$G$48,3,FALSE)</f>
        <v>0</v>
      </c>
      <c r="H190" s="555"/>
      <c r="I190" s="27"/>
      <c r="J190" s="552" t="s">
        <v>171</v>
      </c>
      <c r="K190" s="598"/>
      <c r="L190" s="553"/>
      <c r="M190" s="554">
        <f>VLOOKUP(B190,'Urbano.Piano inv. forn'!$C$29:$G$48,4,FALSE)</f>
        <v>0</v>
      </c>
      <c r="N190" s="555"/>
      <c r="P190" s="59" t="s">
        <v>172</v>
      </c>
      <c r="Q190" s="355"/>
      <c r="S190" s="60" t="s">
        <v>173</v>
      </c>
      <c r="T190" s="556"/>
      <c r="U190" s="557"/>
      <c r="V190" s="356"/>
    </row>
    <row r="191" spans="1:23" ht="15" thickBot="1">
      <c r="A191" s="47"/>
      <c r="B191" s="34"/>
      <c r="C191" s="34"/>
      <c r="E191" s="35"/>
      <c r="F191" s="35"/>
      <c r="G191" s="36"/>
      <c r="H191" s="36"/>
      <c r="I191" s="27"/>
      <c r="J191" s="35"/>
      <c r="K191" s="35"/>
      <c r="L191" s="35"/>
      <c r="M191" s="36"/>
      <c r="N191" s="36"/>
      <c r="P191" s="37"/>
      <c r="S191" s="33"/>
      <c r="T191" s="509"/>
      <c r="V191" s="48"/>
    </row>
    <row r="192" spans="1:23" ht="31.5" customHeight="1" thickBot="1">
      <c r="A192" s="558" t="s">
        <v>174</v>
      </c>
      <c r="B192" s="559"/>
      <c r="C192" s="559"/>
      <c r="D192" s="560"/>
      <c r="E192" s="561">
        <f>VLOOKUP(B190,'Urbano.Piano inv. forn'!$C$29:$V$48,18,FALSE)</f>
        <v>0</v>
      </c>
      <c r="F192" s="562"/>
      <c r="G192" s="562"/>
      <c r="H192" s="563"/>
      <c r="I192" s="27"/>
      <c r="J192" s="564" t="s">
        <v>175</v>
      </c>
      <c r="K192" s="1076"/>
      <c r="L192" s="565"/>
      <c r="M192" s="561">
        <f>VLOOKUP(B190,'Urbano.Piano inv. forn'!$C$29:$V$48,20,FALSE)</f>
        <v>0</v>
      </c>
      <c r="N192" s="563"/>
      <c r="O192" s="44"/>
      <c r="P192" s="60" t="s">
        <v>176</v>
      </c>
      <c r="Q192" s="49">
        <f>M192+E192</f>
        <v>0</v>
      </c>
      <c r="S192" s="60" t="s">
        <v>177</v>
      </c>
      <c r="T192" s="556"/>
      <c r="U192" s="557"/>
      <c r="V192" s="48"/>
    </row>
    <row r="193" spans="1:23" ht="15" customHeight="1" thickBot="1">
      <c r="A193" s="50"/>
      <c r="B193" s="51"/>
      <c r="C193" s="51"/>
      <c r="D193" s="51"/>
      <c r="E193" s="52"/>
      <c r="F193" s="52"/>
      <c r="G193" s="52"/>
      <c r="H193" s="52"/>
      <c r="I193" s="27"/>
      <c r="J193" s="35"/>
      <c r="K193" s="35"/>
      <c r="L193" s="35"/>
      <c r="M193" s="52"/>
      <c r="N193" s="52"/>
      <c r="O193" s="44"/>
      <c r="P193" s="33"/>
      <c r="Q193" s="44"/>
      <c r="S193" s="33"/>
      <c r="T193" s="510"/>
      <c r="U193" s="510"/>
      <c r="V193" s="356"/>
    </row>
    <row r="194" spans="1:23" s="63" customFormat="1" ht="72" customHeight="1">
      <c r="A194" s="566" t="s">
        <v>178</v>
      </c>
      <c r="B194" s="567" t="s">
        <v>179</v>
      </c>
      <c r="C194" s="567" t="s">
        <v>180</v>
      </c>
      <c r="D194" s="57" t="s">
        <v>181</v>
      </c>
      <c r="E194" s="56" t="s">
        <v>182</v>
      </c>
      <c r="F194" s="57" t="s">
        <v>183</v>
      </c>
      <c r="G194" s="57" t="s">
        <v>184</v>
      </c>
      <c r="H194" s="57" t="s">
        <v>144</v>
      </c>
      <c r="I194" s="57" t="s">
        <v>185</v>
      </c>
      <c r="J194" s="57" t="s">
        <v>186</v>
      </c>
      <c r="K194" s="57" t="s">
        <v>536</v>
      </c>
      <c r="L194" s="57" t="s">
        <v>187</v>
      </c>
      <c r="M194" s="567" t="s">
        <v>470</v>
      </c>
      <c r="N194" s="567"/>
      <c r="O194" s="567"/>
      <c r="P194" s="567" t="s">
        <v>188</v>
      </c>
      <c r="Q194" s="567"/>
      <c r="R194" s="567"/>
      <c r="S194" s="567" t="s">
        <v>189</v>
      </c>
      <c r="T194" s="567"/>
      <c r="U194" s="568" t="s">
        <v>190</v>
      </c>
      <c r="V194" s="358"/>
    </row>
    <row r="195" spans="1:23" s="63" customFormat="1" ht="26.5" customHeight="1">
      <c r="A195" s="1055"/>
      <c r="B195" s="1063"/>
      <c r="C195" s="1063"/>
      <c r="D195" s="1087" t="s">
        <v>191</v>
      </c>
      <c r="E195" s="1087" t="s">
        <v>192</v>
      </c>
      <c r="F195" s="1087" t="s">
        <v>193</v>
      </c>
      <c r="G195" s="1087" t="s">
        <v>193</v>
      </c>
      <c r="H195" s="1087" t="s">
        <v>154</v>
      </c>
      <c r="I195" s="1087" t="s">
        <v>42</v>
      </c>
      <c r="J195" s="1087" t="s">
        <v>194</v>
      </c>
      <c r="K195" s="1087" t="s">
        <v>195</v>
      </c>
      <c r="L195" s="1087" t="s">
        <v>195</v>
      </c>
      <c r="M195" s="1088" t="s">
        <v>472</v>
      </c>
      <c r="N195" s="1088"/>
      <c r="O195" s="1088"/>
      <c r="P195" s="1088" t="s">
        <v>168</v>
      </c>
      <c r="Q195" s="1088"/>
      <c r="R195" s="1088"/>
      <c r="S195" s="1088" t="s">
        <v>198</v>
      </c>
      <c r="T195" s="1088"/>
      <c r="U195" s="1056"/>
      <c r="V195" s="358"/>
    </row>
    <row r="196" spans="1:23" ht="39.75" customHeight="1">
      <c r="A196" s="1089" t="str">
        <f>B190</f>
        <v>urb.e.1</v>
      </c>
      <c r="B196" s="53">
        <v>1</v>
      </c>
      <c r="C196" s="38"/>
      <c r="D196" s="32"/>
      <c r="E196" s="32"/>
      <c r="F196" s="38"/>
      <c r="G196" s="38"/>
      <c r="H196" s="323"/>
      <c r="I196" s="359"/>
      <c r="J196" s="360"/>
      <c r="K196" s="361"/>
      <c r="L196" s="361"/>
      <c r="M196" s="614"/>
      <c r="N196" s="614"/>
      <c r="O196" s="614"/>
      <c r="P196" s="547"/>
      <c r="Q196" s="547"/>
      <c r="R196" s="547"/>
      <c r="S196" s="546"/>
      <c r="T196" s="546"/>
      <c r="U196" s="511"/>
      <c r="V196" s="356"/>
    </row>
    <row r="197" spans="1:23" ht="36.65" customHeight="1">
      <c r="A197" s="1089"/>
      <c r="B197" s="53">
        <v>2</v>
      </c>
      <c r="C197" s="38"/>
      <c r="D197" s="32"/>
      <c r="E197" s="32"/>
      <c r="F197" s="38"/>
      <c r="G197" s="38"/>
      <c r="H197" s="38"/>
      <c r="I197" s="359"/>
      <c r="J197" s="360"/>
      <c r="K197" s="361"/>
      <c r="L197" s="361"/>
      <c r="M197" s="614"/>
      <c r="N197" s="614"/>
      <c r="O197" s="614"/>
      <c r="P197" s="547"/>
      <c r="Q197" s="547"/>
      <c r="R197" s="547"/>
      <c r="S197" s="546"/>
      <c r="T197" s="546"/>
      <c r="U197" s="511"/>
      <c r="V197" s="356"/>
    </row>
    <row r="198" spans="1:23" ht="28.5" customHeight="1">
      <c r="A198" s="1089"/>
      <c r="B198" s="53">
        <v>3</v>
      </c>
      <c r="C198" s="38"/>
      <c r="D198" s="32"/>
      <c r="E198" s="32"/>
      <c r="F198" s="38"/>
      <c r="G198" s="38"/>
      <c r="H198" s="38"/>
      <c r="I198" s="359"/>
      <c r="J198" s="360"/>
      <c r="K198" s="361"/>
      <c r="L198" s="361"/>
      <c r="M198" s="614"/>
      <c r="N198" s="614"/>
      <c r="O198" s="614"/>
      <c r="P198" s="547"/>
      <c r="Q198" s="547"/>
      <c r="R198" s="547"/>
      <c r="S198" s="546"/>
      <c r="T198" s="546"/>
      <c r="U198" s="511"/>
      <c r="V198" s="356"/>
    </row>
    <row r="199" spans="1:23" ht="32.5" customHeight="1">
      <c r="A199" s="1089"/>
      <c r="B199" s="53">
        <v>4</v>
      </c>
      <c r="C199" s="38"/>
      <c r="D199" s="32"/>
      <c r="E199" s="32"/>
      <c r="F199" s="38"/>
      <c r="G199" s="38"/>
      <c r="H199" s="38"/>
      <c r="I199" s="359"/>
      <c r="J199" s="360"/>
      <c r="K199" s="361"/>
      <c r="L199" s="361"/>
      <c r="M199" s="614"/>
      <c r="N199" s="614"/>
      <c r="O199" s="614"/>
      <c r="P199" s="547"/>
      <c r="Q199" s="547"/>
      <c r="R199" s="547"/>
      <c r="S199" s="546"/>
      <c r="T199" s="546"/>
      <c r="U199" s="511"/>
      <c r="V199" s="356"/>
    </row>
    <row r="200" spans="1:23" ht="30" customHeight="1">
      <c r="A200" s="1089"/>
      <c r="B200" s="53">
        <v>5</v>
      </c>
      <c r="C200" s="38"/>
      <c r="D200" s="32"/>
      <c r="E200" s="32"/>
      <c r="F200" s="38"/>
      <c r="G200" s="38"/>
      <c r="H200" s="38"/>
      <c r="I200" s="359"/>
      <c r="J200" s="360"/>
      <c r="K200" s="361"/>
      <c r="L200" s="361"/>
      <c r="M200" s="614"/>
      <c r="N200" s="614"/>
      <c r="O200" s="614"/>
      <c r="P200" s="547"/>
      <c r="Q200" s="547"/>
      <c r="R200" s="547"/>
      <c r="S200" s="546"/>
      <c r="T200" s="546"/>
      <c r="U200" s="511"/>
      <c r="V200" s="356"/>
    </row>
    <row r="201" spans="1:23" ht="36.65" customHeight="1">
      <c r="A201" s="1089"/>
      <c r="B201" s="53">
        <v>6</v>
      </c>
      <c r="C201" s="38"/>
      <c r="D201" s="32"/>
      <c r="E201" s="32"/>
      <c r="F201" s="38"/>
      <c r="G201" s="38"/>
      <c r="H201" s="38"/>
      <c r="I201" s="359"/>
      <c r="J201" s="360"/>
      <c r="K201" s="361"/>
      <c r="L201" s="361"/>
      <c r="M201" s="614"/>
      <c r="N201" s="614"/>
      <c r="O201" s="614"/>
      <c r="P201" s="547"/>
      <c r="Q201" s="547"/>
      <c r="R201" s="547"/>
      <c r="S201" s="546"/>
      <c r="T201" s="546"/>
      <c r="U201" s="511"/>
      <c r="V201" s="356"/>
    </row>
    <row r="202" spans="1:23" ht="33.5" customHeight="1">
      <c r="A202" s="1089"/>
      <c r="B202" s="53">
        <v>7</v>
      </c>
      <c r="C202" s="38"/>
      <c r="D202" s="32"/>
      <c r="E202" s="32"/>
      <c r="F202" s="38"/>
      <c r="G202" s="38"/>
      <c r="H202" s="38"/>
      <c r="I202" s="359"/>
      <c r="J202" s="360"/>
      <c r="K202" s="361"/>
      <c r="L202" s="361"/>
      <c r="M202" s="546"/>
      <c r="N202" s="546"/>
      <c r="O202" s="546"/>
      <c r="P202" s="547"/>
      <c r="Q202" s="547"/>
      <c r="R202" s="547"/>
      <c r="S202" s="546"/>
      <c r="T202" s="546"/>
      <c r="U202" s="511"/>
      <c r="V202" s="356"/>
    </row>
    <row r="203" spans="1:23" ht="33.5" customHeight="1">
      <c r="A203" s="1089"/>
      <c r="B203" s="53">
        <v>8</v>
      </c>
      <c r="C203" s="38"/>
      <c r="D203" s="32"/>
      <c r="E203" s="32"/>
      <c r="F203" s="38"/>
      <c r="G203" s="38"/>
      <c r="H203" s="38"/>
      <c r="I203" s="359"/>
      <c r="J203" s="360"/>
      <c r="K203" s="361"/>
      <c r="L203" s="361"/>
      <c r="M203" s="546"/>
      <c r="N203" s="546"/>
      <c r="O203" s="546"/>
      <c r="P203" s="547"/>
      <c r="Q203" s="547"/>
      <c r="R203" s="547"/>
      <c r="S203" s="546"/>
      <c r="T203" s="546"/>
      <c r="U203" s="511"/>
      <c r="V203" s="356"/>
    </row>
    <row r="204" spans="1:23" ht="33.5" customHeight="1">
      <c r="A204" s="1089"/>
      <c r="B204" s="53">
        <v>9</v>
      </c>
      <c r="C204" s="38"/>
      <c r="D204" s="32"/>
      <c r="E204" s="32"/>
      <c r="F204" s="38"/>
      <c r="G204" s="38"/>
      <c r="H204" s="38"/>
      <c r="I204" s="359"/>
      <c r="J204" s="360"/>
      <c r="K204" s="361"/>
      <c r="L204" s="361"/>
      <c r="M204" s="546"/>
      <c r="N204" s="546"/>
      <c r="O204" s="546"/>
      <c r="P204" s="547"/>
      <c r="Q204" s="547"/>
      <c r="R204" s="547"/>
      <c r="S204" s="546"/>
      <c r="T204" s="546"/>
      <c r="U204" s="511"/>
      <c r="V204" s="356"/>
    </row>
    <row r="205" spans="1:23" ht="33.5" customHeight="1" thickBot="1">
      <c r="A205" s="1090"/>
      <c r="B205" s="54">
        <v>10</v>
      </c>
      <c r="C205" s="46"/>
      <c r="D205" s="45"/>
      <c r="E205" s="45"/>
      <c r="F205" s="46"/>
      <c r="G205" s="46"/>
      <c r="H205" s="46"/>
      <c r="I205" s="362"/>
      <c r="J205" s="363"/>
      <c r="K205" s="364"/>
      <c r="L205" s="364"/>
      <c r="M205" s="548"/>
      <c r="N205" s="548"/>
      <c r="O205" s="548"/>
      <c r="P205" s="549"/>
      <c r="Q205" s="549"/>
      <c r="R205" s="549"/>
      <c r="S205" s="548"/>
      <c r="T205" s="548"/>
      <c r="U205" s="512"/>
      <c r="V205" s="356"/>
    </row>
    <row r="206" spans="1:23" ht="41.5" customHeight="1" thickBot="1">
      <c r="A206" s="47"/>
      <c r="B206" s="33"/>
      <c r="C206" s="33"/>
      <c r="D206" s="33"/>
      <c r="E206" s="1079" t="s">
        <v>199</v>
      </c>
      <c r="F206" s="321">
        <f>COUNTA(F196:F205)</f>
        <v>0</v>
      </c>
      <c r="G206" s="322">
        <f>COUNTA(G196:G205)</f>
        <v>0</v>
      </c>
      <c r="H206" s="365"/>
      <c r="I206" s="365"/>
      <c r="J206" s="1080" t="s">
        <v>537</v>
      </c>
      <c r="K206" s="322">
        <f>COUNTIF(K196:K205,"&lt;=30/06/2026")</f>
        <v>0</v>
      </c>
      <c r="L206" s="365"/>
      <c r="M206" s="1081" t="s">
        <v>200</v>
      </c>
      <c r="N206" s="1082"/>
      <c r="O206" s="1083"/>
      <c r="P206" s="1084">
        <f>SUM(P196:P205)</f>
        <v>0</v>
      </c>
      <c r="Q206" s="1085"/>
      <c r="R206" s="1086"/>
      <c r="S206" s="37"/>
      <c r="T206" s="37"/>
      <c r="U206" s="513"/>
      <c r="V206" s="367"/>
      <c r="W206" s="366"/>
    </row>
    <row r="207" spans="1:23" ht="15" thickBot="1">
      <c r="A207" s="368"/>
      <c r="B207" s="369"/>
      <c r="C207" s="370"/>
      <c r="D207" s="370"/>
      <c r="E207" s="370"/>
      <c r="F207" s="369"/>
      <c r="G207" s="370"/>
      <c r="H207" s="370"/>
      <c r="I207" s="369"/>
      <c r="J207" s="369"/>
      <c r="K207" s="369"/>
      <c r="L207" s="370"/>
      <c r="M207" s="370"/>
      <c r="N207" s="370"/>
      <c r="O207" s="370"/>
      <c r="P207" s="370"/>
      <c r="Q207" s="370"/>
      <c r="R207" s="370"/>
      <c r="S207" s="370"/>
      <c r="T207" s="514"/>
      <c r="U207" s="515"/>
      <c r="V207" s="371"/>
    </row>
    <row r="208" spans="1:23" ht="15" thickBot="1">
      <c r="A208" s="351"/>
      <c r="B208" s="352"/>
      <c r="C208" s="353"/>
      <c r="D208" s="353"/>
      <c r="E208" s="353"/>
      <c r="F208" s="352"/>
      <c r="G208" s="353"/>
      <c r="H208" s="353"/>
      <c r="I208" s="352"/>
      <c r="J208" s="352"/>
      <c r="K208" s="352"/>
      <c r="L208" s="353"/>
      <c r="M208" s="353"/>
      <c r="N208" s="353"/>
      <c r="O208" s="353"/>
      <c r="P208" s="353"/>
      <c r="Q208" s="353"/>
      <c r="R208" s="353"/>
      <c r="S208" s="353"/>
      <c r="T208" s="508"/>
      <c r="U208" s="508"/>
      <c r="V208" s="354"/>
    </row>
    <row r="209" spans="1:22" ht="27.5" thickBot="1">
      <c r="A209" s="55" t="s">
        <v>17</v>
      </c>
      <c r="B209" s="550" t="s">
        <v>45</v>
      </c>
      <c r="C209" s="551"/>
      <c r="E209" s="552" t="s">
        <v>170</v>
      </c>
      <c r="F209" s="553"/>
      <c r="G209" s="554">
        <f>VLOOKUP(B209,'Urbano.Piano inv. forn'!$C$29:$G$48,3,FALSE)</f>
        <v>0</v>
      </c>
      <c r="H209" s="555"/>
      <c r="I209" s="27"/>
      <c r="J209" s="552" t="s">
        <v>171</v>
      </c>
      <c r="K209" s="598"/>
      <c r="L209" s="553"/>
      <c r="M209" s="554">
        <f>VLOOKUP(B209,'Urbano.Piano inv. forn'!$C$29:$G$48,4,FALSE)</f>
        <v>0</v>
      </c>
      <c r="N209" s="555"/>
      <c r="P209" s="59" t="s">
        <v>172</v>
      </c>
      <c r="Q209" s="355"/>
      <c r="S209" s="60" t="s">
        <v>173</v>
      </c>
      <c r="T209" s="556"/>
      <c r="U209" s="557"/>
      <c r="V209" s="356"/>
    </row>
    <row r="210" spans="1:22" ht="15" thickBot="1">
      <c r="A210" s="47"/>
      <c r="B210" s="34"/>
      <c r="C210" s="34"/>
      <c r="E210" s="35"/>
      <c r="F210" s="35"/>
      <c r="G210" s="36"/>
      <c r="H210" s="36"/>
      <c r="I210" s="27"/>
      <c r="J210" s="35"/>
      <c r="K210" s="35"/>
      <c r="L210" s="35"/>
      <c r="M210" s="36"/>
      <c r="N210" s="36"/>
      <c r="P210" s="37"/>
      <c r="S210" s="33"/>
      <c r="T210" s="509"/>
      <c r="V210" s="48"/>
    </row>
    <row r="211" spans="1:22" ht="31.5" customHeight="1" thickBot="1">
      <c r="A211" s="558" t="s">
        <v>174</v>
      </c>
      <c r="B211" s="559"/>
      <c r="C211" s="559"/>
      <c r="D211" s="560"/>
      <c r="E211" s="561">
        <f>VLOOKUP(B209,'Urbano.Piano inv. forn'!$C$29:$V$48,18,FALSE)</f>
        <v>0</v>
      </c>
      <c r="F211" s="562"/>
      <c r="G211" s="562"/>
      <c r="H211" s="563"/>
      <c r="I211" s="27"/>
      <c r="J211" s="564" t="s">
        <v>175</v>
      </c>
      <c r="K211" s="1076"/>
      <c r="L211" s="565"/>
      <c r="M211" s="561">
        <f>VLOOKUP(B209,'Urbano.Piano inv. forn'!$C$29:$V$48,20,FALSE)</f>
        <v>0</v>
      </c>
      <c r="N211" s="563"/>
      <c r="O211" s="44"/>
      <c r="P211" s="60" t="s">
        <v>176</v>
      </c>
      <c r="Q211" s="49">
        <f>M211+E211</f>
        <v>0</v>
      </c>
      <c r="S211" s="60" t="s">
        <v>177</v>
      </c>
      <c r="T211" s="556"/>
      <c r="U211" s="557"/>
      <c r="V211" s="48"/>
    </row>
    <row r="212" spans="1:22" ht="15" customHeight="1" thickBot="1">
      <c r="A212" s="50"/>
      <c r="B212" s="51"/>
      <c r="C212" s="51"/>
      <c r="D212" s="51"/>
      <c r="E212" s="52"/>
      <c r="F212" s="52"/>
      <c r="G212" s="52"/>
      <c r="H212" s="52"/>
      <c r="I212" s="27"/>
      <c r="J212" s="35"/>
      <c r="K212" s="35"/>
      <c r="L212" s="35"/>
      <c r="M212" s="52"/>
      <c r="N212" s="52"/>
      <c r="O212" s="44"/>
      <c r="P212" s="33"/>
      <c r="Q212" s="44"/>
      <c r="S212" s="33"/>
      <c r="T212" s="510"/>
      <c r="U212" s="510"/>
      <c r="V212" s="356"/>
    </row>
    <row r="213" spans="1:22" s="63" customFormat="1" ht="72" customHeight="1">
      <c r="A213" s="566" t="s">
        <v>178</v>
      </c>
      <c r="B213" s="567" t="s">
        <v>179</v>
      </c>
      <c r="C213" s="567" t="s">
        <v>180</v>
      </c>
      <c r="D213" s="57" t="s">
        <v>181</v>
      </c>
      <c r="E213" s="56" t="s">
        <v>182</v>
      </c>
      <c r="F213" s="57" t="s">
        <v>183</v>
      </c>
      <c r="G213" s="57" t="s">
        <v>184</v>
      </c>
      <c r="H213" s="57" t="s">
        <v>144</v>
      </c>
      <c r="I213" s="57" t="s">
        <v>185</v>
      </c>
      <c r="J213" s="57" t="s">
        <v>186</v>
      </c>
      <c r="K213" s="57" t="s">
        <v>536</v>
      </c>
      <c r="L213" s="57" t="s">
        <v>187</v>
      </c>
      <c r="M213" s="567" t="s">
        <v>470</v>
      </c>
      <c r="N213" s="567"/>
      <c r="O213" s="567"/>
      <c r="P213" s="567" t="s">
        <v>188</v>
      </c>
      <c r="Q213" s="567"/>
      <c r="R213" s="567"/>
      <c r="S213" s="567" t="s">
        <v>189</v>
      </c>
      <c r="T213" s="567"/>
      <c r="U213" s="568" t="s">
        <v>190</v>
      </c>
      <c r="V213" s="358"/>
    </row>
    <row r="214" spans="1:22" s="63" customFormat="1" ht="26.5" customHeight="1">
      <c r="A214" s="1055"/>
      <c r="B214" s="1063"/>
      <c r="C214" s="1063"/>
      <c r="D214" s="1087" t="s">
        <v>191</v>
      </c>
      <c r="E214" s="1087" t="s">
        <v>192</v>
      </c>
      <c r="F214" s="1087" t="s">
        <v>193</v>
      </c>
      <c r="G214" s="1087" t="s">
        <v>193</v>
      </c>
      <c r="H214" s="1087" t="s">
        <v>154</v>
      </c>
      <c r="I214" s="1087" t="s">
        <v>42</v>
      </c>
      <c r="J214" s="1087" t="s">
        <v>194</v>
      </c>
      <c r="K214" s="1087" t="s">
        <v>195</v>
      </c>
      <c r="L214" s="1087" t="s">
        <v>195</v>
      </c>
      <c r="M214" s="1088" t="s">
        <v>472</v>
      </c>
      <c r="N214" s="1088"/>
      <c r="O214" s="1088"/>
      <c r="P214" s="1088" t="s">
        <v>168</v>
      </c>
      <c r="Q214" s="1088"/>
      <c r="R214" s="1088"/>
      <c r="S214" s="1088" t="s">
        <v>198</v>
      </c>
      <c r="T214" s="1088"/>
      <c r="U214" s="1056"/>
      <c r="V214" s="358"/>
    </row>
    <row r="215" spans="1:22" ht="39.75" customHeight="1">
      <c r="A215" s="1089" t="str">
        <f>B209</f>
        <v>urb.e.1</v>
      </c>
      <c r="B215" s="53">
        <v>1</v>
      </c>
      <c r="C215" s="38"/>
      <c r="D215" s="32"/>
      <c r="E215" s="32"/>
      <c r="F215" s="38"/>
      <c r="G215" s="38"/>
      <c r="H215" s="323"/>
      <c r="I215" s="359"/>
      <c r="J215" s="360"/>
      <c r="K215" s="361"/>
      <c r="L215" s="361"/>
      <c r="M215" s="614"/>
      <c r="N215" s="614"/>
      <c r="O215" s="614"/>
      <c r="P215" s="547"/>
      <c r="Q215" s="547"/>
      <c r="R215" s="547"/>
      <c r="S215" s="546"/>
      <c r="T215" s="546"/>
      <c r="U215" s="511"/>
      <c r="V215" s="356"/>
    </row>
    <row r="216" spans="1:22" ht="36.65" customHeight="1">
      <c r="A216" s="1089"/>
      <c r="B216" s="53">
        <v>2</v>
      </c>
      <c r="C216" s="38"/>
      <c r="D216" s="32"/>
      <c r="E216" s="32"/>
      <c r="F216" s="38"/>
      <c r="G216" s="38"/>
      <c r="H216" s="38"/>
      <c r="I216" s="359"/>
      <c r="J216" s="360"/>
      <c r="K216" s="361"/>
      <c r="L216" s="361"/>
      <c r="M216" s="614"/>
      <c r="N216" s="614"/>
      <c r="O216" s="614"/>
      <c r="P216" s="547"/>
      <c r="Q216" s="547"/>
      <c r="R216" s="547"/>
      <c r="S216" s="546"/>
      <c r="T216" s="546"/>
      <c r="U216" s="511"/>
      <c r="V216" s="356"/>
    </row>
    <row r="217" spans="1:22" ht="28.5" customHeight="1">
      <c r="A217" s="1089"/>
      <c r="B217" s="53">
        <v>3</v>
      </c>
      <c r="C217" s="38"/>
      <c r="D217" s="32"/>
      <c r="E217" s="32"/>
      <c r="F217" s="38"/>
      <c r="G217" s="38"/>
      <c r="H217" s="38"/>
      <c r="I217" s="359"/>
      <c r="J217" s="360"/>
      <c r="K217" s="361"/>
      <c r="L217" s="361"/>
      <c r="M217" s="614"/>
      <c r="N217" s="614"/>
      <c r="O217" s="614"/>
      <c r="P217" s="547"/>
      <c r="Q217" s="547"/>
      <c r="R217" s="547"/>
      <c r="S217" s="546"/>
      <c r="T217" s="546"/>
      <c r="U217" s="511"/>
      <c r="V217" s="356"/>
    </row>
    <row r="218" spans="1:22" ht="32.5" customHeight="1">
      <c r="A218" s="1089"/>
      <c r="B218" s="53">
        <v>4</v>
      </c>
      <c r="C218" s="38"/>
      <c r="D218" s="32"/>
      <c r="E218" s="32"/>
      <c r="F218" s="38"/>
      <c r="G218" s="38"/>
      <c r="H218" s="38"/>
      <c r="I218" s="359"/>
      <c r="J218" s="360"/>
      <c r="K218" s="361"/>
      <c r="L218" s="361"/>
      <c r="M218" s="614"/>
      <c r="N218" s="614"/>
      <c r="O218" s="614"/>
      <c r="P218" s="547"/>
      <c r="Q218" s="547"/>
      <c r="R218" s="547"/>
      <c r="S218" s="546"/>
      <c r="T218" s="546"/>
      <c r="U218" s="511"/>
      <c r="V218" s="356"/>
    </row>
    <row r="219" spans="1:22" ht="30" customHeight="1">
      <c r="A219" s="1089"/>
      <c r="B219" s="53">
        <v>5</v>
      </c>
      <c r="C219" s="38"/>
      <c r="D219" s="32"/>
      <c r="E219" s="32"/>
      <c r="F219" s="38"/>
      <c r="G219" s="38"/>
      <c r="H219" s="38"/>
      <c r="I219" s="359"/>
      <c r="J219" s="360"/>
      <c r="K219" s="361"/>
      <c r="L219" s="361"/>
      <c r="M219" s="614"/>
      <c r="N219" s="614"/>
      <c r="O219" s="614"/>
      <c r="P219" s="547"/>
      <c r="Q219" s="547"/>
      <c r="R219" s="547"/>
      <c r="S219" s="546"/>
      <c r="T219" s="546"/>
      <c r="U219" s="511"/>
      <c r="V219" s="356"/>
    </row>
    <row r="220" spans="1:22" ht="36.65" customHeight="1">
      <c r="A220" s="1089"/>
      <c r="B220" s="53">
        <v>6</v>
      </c>
      <c r="C220" s="38"/>
      <c r="D220" s="32"/>
      <c r="E220" s="32"/>
      <c r="F220" s="38"/>
      <c r="G220" s="38"/>
      <c r="H220" s="38"/>
      <c r="I220" s="359"/>
      <c r="J220" s="360"/>
      <c r="K220" s="361"/>
      <c r="L220" s="361"/>
      <c r="M220" s="614"/>
      <c r="N220" s="614"/>
      <c r="O220" s="614"/>
      <c r="P220" s="547"/>
      <c r="Q220" s="547"/>
      <c r="R220" s="547"/>
      <c r="S220" s="546"/>
      <c r="T220" s="546"/>
      <c r="U220" s="511"/>
      <c r="V220" s="356"/>
    </row>
    <row r="221" spans="1:22" ht="33.5" customHeight="1">
      <c r="A221" s="1089"/>
      <c r="B221" s="53">
        <v>7</v>
      </c>
      <c r="C221" s="38"/>
      <c r="D221" s="32"/>
      <c r="E221" s="32"/>
      <c r="F221" s="38"/>
      <c r="G221" s="38"/>
      <c r="H221" s="38"/>
      <c r="I221" s="359"/>
      <c r="J221" s="360"/>
      <c r="K221" s="361"/>
      <c r="L221" s="361"/>
      <c r="M221" s="546"/>
      <c r="N221" s="546"/>
      <c r="O221" s="546"/>
      <c r="P221" s="547"/>
      <c r="Q221" s="547"/>
      <c r="R221" s="547"/>
      <c r="S221" s="546"/>
      <c r="T221" s="546"/>
      <c r="U221" s="511"/>
      <c r="V221" s="356"/>
    </row>
    <row r="222" spans="1:22" ht="33.5" customHeight="1">
      <c r="A222" s="1089"/>
      <c r="B222" s="53">
        <v>8</v>
      </c>
      <c r="C222" s="38"/>
      <c r="D222" s="32"/>
      <c r="E222" s="32"/>
      <c r="F222" s="38"/>
      <c r="G222" s="38"/>
      <c r="H222" s="38"/>
      <c r="I222" s="359"/>
      <c r="J222" s="360"/>
      <c r="K222" s="361"/>
      <c r="L222" s="361"/>
      <c r="M222" s="546"/>
      <c r="N222" s="546"/>
      <c r="O222" s="546"/>
      <c r="P222" s="547"/>
      <c r="Q222" s="547"/>
      <c r="R222" s="547"/>
      <c r="S222" s="546"/>
      <c r="T222" s="546"/>
      <c r="U222" s="511"/>
      <c r="V222" s="356"/>
    </row>
    <row r="223" spans="1:22" ht="33.5" customHeight="1">
      <c r="A223" s="1089"/>
      <c r="B223" s="53">
        <v>9</v>
      </c>
      <c r="C223" s="38"/>
      <c r="D223" s="32"/>
      <c r="E223" s="32"/>
      <c r="F223" s="38"/>
      <c r="G223" s="38"/>
      <c r="H223" s="38"/>
      <c r="I223" s="359"/>
      <c r="J223" s="360"/>
      <c r="K223" s="361"/>
      <c r="L223" s="361"/>
      <c r="M223" s="546"/>
      <c r="N223" s="546"/>
      <c r="O223" s="546"/>
      <c r="P223" s="547"/>
      <c r="Q223" s="547"/>
      <c r="R223" s="547"/>
      <c r="S223" s="546"/>
      <c r="T223" s="546"/>
      <c r="U223" s="511"/>
      <c r="V223" s="356"/>
    </row>
    <row r="224" spans="1:22" ht="33.5" customHeight="1" thickBot="1">
      <c r="A224" s="1090"/>
      <c r="B224" s="54">
        <v>10</v>
      </c>
      <c r="C224" s="46"/>
      <c r="D224" s="45"/>
      <c r="E224" s="45"/>
      <c r="F224" s="46"/>
      <c r="G224" s="46"/>
      <c r="H224" s="46"/>
      <c r="I224" s="362"/>
      <c r="J224" s="363"/>
      <c r="K224" s="364"/>
      <c r="L224" s="364"/>
      <c r="M224" s="548"/>
      <c r="N224" s="548"/>
      <c r="O224" s="548"/>
      <c r="P224" s="549"/>
      <c r="Q224" s="549"/>
      <c r="R224" s="549"/>
      <c r="S224" s="548"/>
      <c r="T224" s="548"/>
      <c r="U224" s="512"/>
      <c r="V224" s="356"/>
    </row>
    <row r="225" spans="1:23" ht="41.5" customHeight="1" thickBot="1">
      <c r="A225" s="47"/>
      <c r="B225" s="33"/>
      <c r="C225" s="33"/>
      <c r="D225" s="33"/>
      <c r="E225" s="1079" t="s">
        <v>199</v>
      </c>
      <c r="F225" s="321">
        <f>COUNTA(F215:F224)</f>
        <v>0</v>
      </c>
      <c r="G225" s="322">
        <f>COUNTA(G215:G224)</f>
        <v>0</v>
      </c>
      <c r="H225" s="365"/>
      <c r="I225" s="365"/>
      <c r="J225" s="1080" t="s">
        <v>537</v>
      </c>
      <c r="K225" s="322">
        <f>COUNTIF(K215:K224,"&lt;=30/06/2026")</f>
        <v>0</v>
      </c>
      <c r="L225" s="365"/>
      <c r="M225" s="1081" t="s">
        <v>200</v>
      </c>
      <c r="N225" s="1082"/>
      <c r="O225" s="1083"/>
      <c r="P225" s="1084">
        <f>SUM(P215:P224)</f>
        <v>0</v>
      </c>
      <c r="Q225" s="1085"/>
      <c r="R225" s="1086"/>
      <c r="S225" s="37"/>
      <c r="T225" s="37"/>
      <c r="U225" s="513"/>
      <c r="V225" s="367"/>
      <c r="W225" s="366"/>
    </row>
    <row r="226" spans="1:23" ht="15" thickBot="1">
      <c r="A226" s="368"/>
      <c r="B226" s="369"/>
      <c r="C226" s="370"/>
      <c r="D226" s="370"/>
      <c r="E226" s="370"/>
      <c r="F226" s="369"/>
      <c r="G226" s="370"/>
      <c r="H226" s="370"/>
      <c r="I226" s="369"/>
      <c r="J226" s="369"/>
      <c r="K226" s="369"/>
      <c r="L226" s="370"/>
      <c r="M226" s="370"/>
      <c r="N226" s="370"/>
      <c r="O226" s="370"/>
      <c r="P226" s="370"/>
      <c r="Q226" s="370"/>
      <c r="R226" s="370"/>
      <c r="S226" s="370"/>
      <c r="T226" s="514"/>
      <c r="U226" s="515"/>
      <c r="V226" s="371"/>
    </row>
    <row r="227" spans="1:23" ht="15" thickBot="1">
      <c r="A227" s="351"/>
      <c r="B227" s="352"/>
      <c r="C227" s="353"/>
      <c r="D227" s="353"/>
      <c r="E227" s="353"/>
      <c r="F227" s="352"/>
      <c r="G227" s="353"/>
      <c r="H227" s="353"/>
      <c r="I227" s="352"/>
      <c r="J227" s="352"/>
      <c r="K227" s="352"/>
      <c r="L227" s="353"/>
      <c r="M227" s="353"/>
      <c r="N227" s="353"/>
      <c r="O227" s="353"/>
      <c r="P227" s="353"/>
      <c r="Q227" s="353"/>
      <c r="R227" s="353"/>
      <c r="S227" s="353"/>
      <c r="T227" s="508"/>
      <c r="U227" s="508"/>
      <c r="V227" s="354"/>
    </row>
    <row r="228" spans="1:23" ht="27.5" thickBot="1">
      <c r="A228" s="55" t="s">
        <v>17</v>
      </c>
      <c r="B228" s="550" t="s">
        <v>45</v>
      </c>
      <c r="C228" s="551"/>
      <c r="E228" s="552" t="s">
        <v>170</v>
      </c>
      <c r="F228" s="553"/>
      <c r="G228" s="554">
        <f>VLOOKUP(B228,'Urbano.Piano inv. forn'!$C$29:$G$48,3,FALSE)</f>
        <v>0</v>
      </c>
      <c r="H228" s="555"/>
      <c r="I228" s="27"/>
      <c r="J228" s="552" t="s">
        <v>171</v>
      </c>
      <c r="K228" s="598"/>
      <c r="L228" s="553"/>
      <c r="M228" s="554">
        <f>VLOOKUP(B228,'Urbano.Piano inv. forn'!$C$29:$G$48,4,FALSE)</f>
        <v>0</v>
      </c>
      <c r="N228" s="555"/>
      <c r="P228" s="59" t="s">
        <v>172</v>
      </c>
      <c r="Q228" s="355"/>
      <c r="S228" s="60" t="s">
        <v>173</v>
      </c>
      <c r="T228" s="556"/>
      <c r="U228" s="557"/>
      <c r="V228" s="356"/>
    </row>
    <row r="229" spans="1:23" ht="15" thickBot="1">
      <c r="A229" s="47"/>
      <c r="B229" s="34"/>
      <c r="C229" s="34"/>
      <c r="E229" s="35"/>
      <c r="F229" s="35"/>
      <c r="G229" s="36"/>
      <c r="H229" s="36"/>
      <c r="I229" s="27"/>
      <c r="J229" s="35"/>
      <c r="K229" s="35"/>
      <c r="L229" s="35"/>
      <c r="M229" s="36"/>
      <c r="N229" s="36"/>
      <c r="P229" s="37"/>
      <c r="S229" s="33"/>
      <c r="T229" s="509"/>
      <c r="V229" s="48"/>
    </row>
    <row r="230" spans="1:23" ht="31.5" customHeight="1" thickBot="1">
      <c r="A230" s="558" t="s">
        <v>174</v>
      </c>
      <c r="B230" s="559"/>
      <c r="C230" s="559"/>
      <c r="D230" s="560"/>
      <c r="E230" s="561">
        <f>VLOOKUP(B228,'Urbano.Piano inv. forn'!$C$29:$V$48,18,FALSE)</f>
        <v>0</v>
      </c>
      <c r="F230" s="562"/>
      <c r="G230" s="562"/>
      <c r="H230" s="563"/>
      <c r="I230" s="27"/>
      <c r="J230" s="564" t="s">
        <v>175</v>
      </c>
      <c r="K230" s="1076"/>
      <c r="L230" s="565"/>
      <c r="M230" s="561">
        <f>VLOOKUP(B228,'Urbano.Piano inv. forn'!$C$29:$V$48,20,FALSE)</f>
        <v>0</v>
      </c>
      <c r="N230" s="563"/>
      <c r="O230" s="44"/>
      <c r="P230" s="60" t="s">
        <v>176</v>
      </c>
      <c r="Q230" s="49">
        <f>M230+E230</f>
        <v>0</v>
      </c>
      <c r="S230" s="60" t="s">
        <v>177</v>
      </c>
      <c r="T230" s="556"/>
      <c r="U230" s="557"/>
      <c r="V230" s="48"/>
    </row>
    <row r="231" spans="1:23" ht="15" customHeight="1" thickBot="1">
      <c r="A231" s="50"/>
      <c r="B231" s="51"/>
      <c r="C231" s="51"/>
      <c r="D231" s="51"/>
      <c r="E231" s="52"/>
      <c r="F231" s="52"/>
      <c r="G231" s="52"/>
      <c r="H231" s="52"/>
      <c r="I231" s="27"/>
      <c r="J231" s="35"/>
      <c r="K231" s="35"/>
      <c r="L231" s="35"/>
      <c r="M231" s="52"/>
      <c r="N231" s="52"/>
      <c r="O231" s="44"/>
      <c r="P231" s="33"/>
      <c r="Q231" s="44"/>
      <c r="S231" s="33"/>
      <c r="T231" s="510"/>
      <c r="U231" s="510"/>
      <c r="V231" s="356"/>
    </row>
    <row r="232" spans="1:23" s="63" customFormat="1" ht="72" customHeight="1">
      <c r="A232" s="566" t="s">
        <v>178</v>
      </c>
      <c r="B232" s="567" t="s">
        <v>179</v>
      </c>
      <c r="C232" s="567" t="s">
        <v>180</v>
      </c>
      <c r="D232" s="57" t="s">
        <v>181</v>
      </c>
      <c r="E232" s="56" t="s">
        <v>182</v>
      </c>
      <c r="F232" s="57" t="s">
        <v>183</v>
      </c>
      <c r="G232" s="57" t="s">
        <v>184</v>
      </c>
      <c r="H232" s="57" t="s">
        <v>144</v>
      </c>
      <c r="I232" s="57" t="s">
        <v>185</v>
      </c>
      <c r="J232" s="57" t="s">
        <v>186</v>
      </c>
      <c r="K232" s="57" t="s">
        <v>536</v>
      </c>
      <c r="L232" s="57" t="s">
        <v>187</v>
      </c>
      <c r="M232" s="567" t="s">
        <v>470</v>
      </c>
      <c r="N232" s="567"/>
      <c r="O232" s="567"/>
      <c r="P232" s="567" t="s">
        <v>188</v>
      </c>
      <c r="Q232" s="567"/>
      <c r="R232" s="567"/>
      <c r="S232" s="567" t="s">
        <v>189</v>
      </c>
      <c r="T232" s="567"/>
      <c r="U232" s="568" t="s">
        <v>190</v>
      </c>
      <c r="V232" s="358"/>
    </row>
    <row r="233" spans="1:23" s="63" customFormat="1" ht="26.5" customHeight="1">
      <c r="A233" s="1055"/>
      <c r="B233" s="1063"/>
      <c r="C233" s="1063"/>
      <c r="D233" s="1087" t="s">
        <v>191</v>
      </c>
      <c r="E233" s="1087" t="s">
        <v>192</v>
      </c>
      <c r="F233" s="1087" t="s">
        <v>193</v>
      </c>
      <c r="G233" s="1087" t="s">
        <v>193</v>
      </c>
      <c r="H233" s="1087" t="s">
        <v>154</v>
      </c>
      <c r="I233" s="1087" t="s">
        <v>42</v>
      </c>
      <c r="J233" s="1087" t="s">
        <v>194</v>
      </c>
      <c r="K233" s="1087" t="s">
        <v>195</v>
      </c>
      <c r="L233" s="1087" t="s">
        <v>195</v>
      </c>
      <c r="M233" s="1088" t="s">
        <v>472</v>
      </c>
      <c r="N233" s="1088"/>
      <c r="O233" s="1088"/>
      <c r="P233" s="1088" t="s">
        <v>168</v>
      </c>
      <c r="Q233" s="1088"/>
      <c r="R233" s="1088"/>
      <c r="S233" s="1088" t="s">
        <v>198</v>
      </c>
      <c r="T233" s="1088"/>
      <c r="U233" s="1056"/>
      <c r="V233" s="358"/>
    </row>
    <row r="234" spans="1:23" ht="39.75" customHeight="1">
      <c r="A234" s="1089" t="str">
        <f>B228</f>
        <v>urb.e.1</v>
      </c>
      <c r="B234" s="53">
        <v>1</v>
      </c>
      <c r="C234" s="38"/>
      <c r="D234" s="32"/>
      <c r="E234" s="32"/>
      <c r="F234" s="38"/>
      <c r="G234" s="38"/>
      <c r="H234" s="323"/>
      <c r="I234" s="359"/>
      <c r="J234" s="360"/>
      <c r="K234" s="361"/>
      <c r="L234" s="361"/>
      <c r="M234" s="614"/>
      <c r="N234" s="614"/>
      <c r="O234" s="614"/>
      <c r="P234" s="547"/>
      <c r="Q234" s="547"/>
      <c r="R234" s="547"/>
      <c r="S234" s="546"/>
      <c r="T234" s="546"/>
      <c r="U234" s="511"/>
      <c r="V234" s="356"/>
    </row>
    <row r="235" spans="1:23" ht="36.65" customHeight="1">
      <c r="A235" s="1089"/>
      <c r="B235" s="53">
        <v>2</v>
      </c>
      <c r="C235" s="38"/>
      <c r="D235" s="32"/>
      <c r="E235" s="32"/>
      <c r="F235" s="38"/>
      <c r="G235" s="38"/>
      <c r="H235" s="38"/>
      <c r="I235" s="359"/>
      <c r="J235" s="360"/>
      <c r="K235" s="361"/>
      <c r="L235" s="361"/>
      <c r="M235" s="614"/>
      <c r="N235" s="614"/>
      <c r="O235" s="614"/>
      <c r="P235" s="547"/>
      <c r="Q235" s="547"/>
      <c r="R235" s="547"/>
      <c r="S235" s="546"/>
      <c r="T235" s="546"/>
      <c r="U235" s="511"/>
      <c r="V235" s="356"/>
    </row>
    <row r="236" spans="1:23" ht="28.5" customHeight="1">
      <c r="A236" s="1089"/>
      <c r="B236" s="53">
        <v>3</v>
      </c>
      <c r="C236" s="38"/>
      <c r="D236" s="32"/>
      <c r="E236" s="32"/>
      <c r="F236" s="38"/>
      <c r="G236" s="38"/>
      <c r="H236" s="38"/>
      <c r="I236" s="359"/>
      <c r="J236" s="360"/>
      <c r="K236" s="361"/>
      <c r="L236" s="361"/>
      <c r="M236" s="614"/>
      <c r="N236" s="614"/>
      <c r="O236" s="614"/>
      <c r="P236" s="547"/>
      <c r="Q236" s="547"/>
      <c r="R236" s="547"/>
      <c r="S236" s="546"/>
      <c r="T236" s="546"/>
      <c r="U236" s="511"/>
      <c r="V236" s="356"/>
    </row>
    <row r="237" spans="1:23" ht="32.5" customHeight="1">
      <c r="A237" s="1089"/>
      <c r="B237" s="53">
        <v>4</v>
      </c>
      <c r="C237" s="38"/>
      <c r="D237" s="32"/>
      <c r="E237" s="32"/>
      <c r="F237" s="38"/>
      <c r="G237" s="38"/>
      <c r="H237" s="38"/>
      <c r="I237" s="359"/>
      <c r="J237" s="360"/>
      <c r="K237" s="361"/>
      <c r="L237" s="361"/>
      <c r="M237" s="614"/>
      <c r="N237" s="614"/>
      <c r="O237" s="614"/>
      <c r="P237" s="547"/>
      <c r="Q237" s="547"/>
      <c r="R237" s="547"/>
      <c r="S237" s="546"/>
      <c r="T237" s="546"/>
      <c r="U237" s="511"/>
      <c r="V237" s="356"/>
    </row>
    <row r="238" spans="1:23" ht="30" customHeight="1">
      <c r="A238" s="1089"/>
      <c r="B238" s="53">
        <v>5</v>
      </c>
      <c r="C238" s="38"/>
      <c r="D238" s="32"/>
      <c r="E238" s="32"/>
      <c r="F238" s="38"/>
      <c r="G238" s="38"/>
      <c r="H238" s="38"/>
      <c r="I238" s="359"/>
      <c r="J238" s="360"/>
      <c r="K238" s="361"/>
      <c r="L238" s="361"/>
      <c r="M238" s="614"/>
      <c r="N238" s="614"/>
      <c r="O238" s="614"/>
      <c r="P238" s="547"/>
      <c r="Q238" s="547"/>
      <c r="R238" s="547"/>
      <c r="S238" s="546"/>
      <c r="T238" s="546"/>
      <c r="U238" s="511"/>
      <c r="V238" s="356"/>
    </row>
    <row r="239" spans="1:23" ht="36.65" customHeight="1">
      <c r="A239" s="1089"/>
      <c r="B239" s="53">
        <v>6</v>
      </c>
      <c r="C239" s="38"/>
      <c r="D239" s="32"/>
      <c r="E239" s="32"/>
      <c r="F239" s="38"/>
      <c r="G239" s="38"/>
      <c r="H239" s="38"/>
      <c r="I239" s="359"/>
      <c r="J239" s="360"/>
      <c r="K239" s="361"/>
      <c r="L239" s="361"/>
      <c r="M239" s="614"/>
      <c r="N239" s="614"/>
      <c r="O239" s="614"/>
      <c r="P239" s="547"/>
      <c r="Q239" s="547"/>
      <c r="R239" s="547"/>
      <c r="S239" s="546"/>
      <c r="T239" s="546"/>
      <c r="U239" s="511"/>
      <c r="V239" s="356"/>
    </row>
    <row r="240" spans="1:23" ht="33.5" customHeight="1">
      <c r="A240" s="1089"/>
      <c r="B240" s="53">
        <v>7</v>
      </c>
      <c r="C240" s="38"/>
      <c r="D240" s="32"/>
      <c r="E240" s="32"/>
      <c r="F240" s="38"/>
      <c r="G240" s="38"/>
      <c r="H240" s="38"/>
      <c r="I240" s="359"/>
      <c r="J240" s="360"/>
      <c r="K240" s="361"/>
      <c r="L240" s="361"/>
      <c r="M240" s="546"/>
      <c r="N240" s="546"/>
      <c r="O240" s="546"/>
      <c r="P240" s="547"/>
      <c r="Q240" s="547"/>
      <c r="R240" s="547"/>
      <c r="S240" s="546"/>
      <c r="T240" s="546"/>
      <c r="U240" s="511"/>
      <c r="V240" s="356"/>
    </row>
    <row r="241" spans="1:23" ht="33.5" customHeight="1">
      <c r="A241" s="1089"/>
      <c r="B241" s="53">
        <v>8</v>
      </c>
      <c r="C241" s="38"/>
      <c r="D241" s="32"/>
      <c r="E241" s="32"/>
      <c r="F241" s="38"/>
      <c r="G241" s="38"/>
      <c r="H241" s="38"/>
      <c r="I241" s="359"/>
      <c r="J241" s="360"/>
      <c r="K241" s="361"/>
      <c r="L241" s="361"/>
      <c r="M241" s="546"/>
      <c r="N241" s="546"/>
      <c r="O241" s="546"/>
      <c r="P241" s="547"/>
      <c r="Q241" s="547"/>
      <c r="R241" s="547"/>
      <c r="S241" s="546"/>
      <c r="T241" s="546"/>
      <c r="U241" s="511"/>
      <c r="V241" s="356"/>
    </row>
    <row r="242" spans="1:23" ht="33.5" customHeight="1">
      <c r="A242" s="1089"/>
      <c r="B242" s="53">
        <v>9</v>
      </c>
      <c r="C242" s="38"/>
      <c r="D242" s="32"/>
      <c r="E242" s="32"/>
      <c r="F242" s="38"/>
      <c r="G242" s="38"/>
      <c r="H242" s="38"/>
      <c r="I242" s="359"/>
      <c r="J242" s="360"/>
      <c r="K242" s="361"/>
      <c r="L242" s="361"/>
      <c r="M242" s="546"/>
      <c r="N242" s="546"/>
      <c r="O242" s="546"/>
      <c r="P242" s="547"/>
      <c r="Q242" s="547"/>
      <c r="R242" s="547"/>
      <c r="S242" s="546"/>
      <c r="T242" s="546"/>
      <c r="U242" s="511"/>
      <c r="V242" s="356"/>
    </row>
    <row r="243" spans="1:23" ht="33.5" customHeight="1" thickBot="1">
      <c r="A243" s="1090"/>
      <c r="B243" s="54">
        <v>10</v>
      </c>
      <c r="C243" s="46"/>
      <c r="D243" s="45"/>
      <c r="E243" s="45"/>
      <c r="F243" s="46"/>
      <c r="G243" s="46"/>
      <c r="H243" s="46"/>
      <c r="I243" s="362"/>
      <c r="J243" s="363"/>
      <c r="K243" s="364"/>
      <c r="L243" s="364"/>
      <c r="M243" s="548"/>
      <c r="N243" s="548"/>
      <c r="O243" s="548"/>
      <c r="P243" s="549"/>
      <c r="Q243" s="549"/>
      <c r="R243" s="549"/>
      <c r="S243" s="548"/>
      <c r="T243" s="548"/>
      <c r="U243" s="512"/>
      <c r="V243" s="356"/>
    </row>
    <row r="244" spans="1:23" ht="41.5" customHeight="1" thickBot="1">
      <c r="A244" s="47"/>
      <c r="B244" s="33"/>
      <c r="C244" s="33"/>
      <c r="D244" s="33"/>
      <c r="E244" s="1079" t="s">
        <v>199</v>
      </c>
      <c r="F244" s="321">
        <f>COUNTA(F234:F243)</f>
        <v>0</v>
      </c>
      <c r="G244" s="322">
        <f>COUNTA(G234:G243)</f>
        <v>0</v>
      </c>
      <c r="H244" s="365"/>
      <c r="I244" s="365"/>
      <c r="J244" s="1080" t="s">
        <v>537</v>
      </c>
      <c r="K244" s="322">
        <f>COUNTIF(K234:K243,"&lt;=30/06/2026")</f>
        <v>0</v>
      </c>
      <c r="L244" s="365"/>
      <c r="M244" s="1081" t="s">
        <v>200</v>
      </c>
      <c r="N244" s="1082"/>
      <c r="O244" s="1083"/>
      <c r="P244" s="1084">
        <f>SUM(P234:P243)</f>
        <v>0</v>
      </c>
      <c r="Q244" s="1085"/>
      <c r="R244" s="1086"/>
      <c r="S244" s="37"/>
      <c r="T244" s="37"/>
      <c r="U244" s="513"/>
      <c r="V244" s="367"/>
      <c r="W244" s="366"/>
    </row>
    <row r="245" spans="1:23" ht="15" thickBot="1">
      <c r="A245" s="368"/>
      <c r="B245" s="369"/>
      <c r="C245" s="370"/>
      <c r="D245" s="370"/>
      <c r="E245" s="370"/>
      <c r="F245" s="369"/>
      <c r="G245" s="370"/>
      <c r="H245" s="370"/>
      <c r="I245" s="369"/>
      <c r="J245" s="369"/>
      <c r="K245" s="369"/>
      <c r="L245" s="370"/>
      <c r="M245" s="370"/>
      <c r="N245" s="370"/>
      <c r="O245" s="370"/>
      <c r="P245" s="370"/>
      <c r="Q245" s="370"/>
      <c r="R245" s="370"/>
      <c r="S245" s="370"/>
      <c r="T245" s="514"/>
      <c r="U245" s="515"/>
      <c r="V245" s="371"/>
    </row>
    <row r="246" spans="1:23" ht="15" thickBot="1">
      <c r="A246" s="351"/>
      <c r="B246" s="352"/>
      <c r="C246" s="353"/>
      <c r="D246" s="353"/>
      <c r="E246" s="353"/>
      <c r="F246" s="352"/>
      <c r="G246" s="353"/>
      <c r="H246" s="353"/>
      <c r="I246" s="352"/>
      <c r="J246" s="352"/>
      <c r="K246" s="352"/>
      <c r="L246" s="353"/>
      <c r="M246" s="353"/>
      <c r="N246" s="353"/>
      <c r="O246" s="353"/>
      <c r="P246" s="353"/>
      <c r="Q246" s="353"/>
      <c r="R246" s="353"/>
      <c r="S246" s="353"/>
      <c r="T246" s="508"/>
      <c r="U246" s="508"/>
      <c r="V246" s="354"/>
    </row>
    <row r="247" spans="1:23" ht="27.5" thickBot="1">
      <c r="A247" s="55" t="s">
        <v>17</v>
      </c>
      <c r="B247" s="550" t="s">
        <v>45</v>
      </c>
      <c r="C247" s="551"/>
      <c r="E247" s="552" t="s">
        <v>170</v>
      </c>
      <c r="F247" s="553"/>
      <c r="G247" s="554">
        <f>VLOOKUP(B247,'Urbano.Piano inv. forn'!$C$29:$G$48,3,FALSE)</f>
        <v>0</v>
      </c>
      <c r="H247" s="555"/>
      <c r="I247" s="27"/>
      <c r="J247" s="552" t="s">
        <v>171</v>
      </c>
      <c r="K247" s="598"/>
      <c r="L247" s="553"/>
      <c r="M247" s="554">
        <f>VLOOKUP(B247,'Urbano.Piano inv. forn'!$C$29:$G$48,4,FALSE)</f>
        <v>0</v>
      </c>
      <c r="N247" s="555"/>
      <c r="P247" s="59" t="s">
        <v>172</v>
      </c>
      <c r="Q247" s="355"/>
      <c r="S247" s="60" t="s">
        <v>173</v>
      </c>
      <c r="T247" s="556"/>
      <c r="U247" s="557"/>
      <c r="V247" s="356"/>
    </row>
    <row r="248" spans="1:23" ht="15" thickBot="1">
      <c r="A248" s="47"/>
      <c r="B248" s="34"/>
      <c r="C248" s="34"/>
      <c r="E248" s="35"/>
      <c r="F248" s="35"/>
      <c r="G248" s="36"/>
      <c r="H248" s="36"/>
      <c r="I248" s="27"/>
      <c r="J248" s="35"/>
      <c r="K248" s="35"/>
      <c r="L248" s="35"/>
      <c r="M248" s="36"/>
      <c r="N248" s="36"/>
      <c r="P248" s="37"/>
      <c r="S248" s="33"/>
      <c r="T248" s="509"/>
      <c r="V248" s="48"/>
    </row>
    <row r="249" spans="1:23" ht="31.5" customHeight="1" thickBot="1">
      <c r="A249" s="558" t="s">
        <v>174</v>
      </c>
      <c r="B249" s="559"/>
      <c r="C249" s="559"/>
      <c r="D249" s="560"/>
      <c r="E249" s="561">
        <f>VLOOKUP(B247,'Urbano.Piano inv. forn'!$C$29:$V$48,18,FALSE)</f>
        <v>0</v>
      </c>
      <c r="F249" s="562"/>
      <c r="G249" s="562"/>
      <c r="H249" s="563"/>
      <c r="I249" s="27"/>
      <c r="J249" s="564" t="s">
        <v>175</v>
      </c>
      <c r="K249" s="1076"/>
      <c r="L249" s="565"/>
      <c r="M249" s="561">
        <f>VLOOKUP(B247,'Urbano.Piano inv. forn'!$C$29:$V$48,20,FALSE)</f>
        <v>0</v>
      </c>
      <c r="N249" s="563"/>
      <c r="O249" s="44"/>
      <c r="P249" s="60" t="s">
        <v>176</v>
      </c>
      <c r="Q249" s="49">
        <f>M249+E249</f>
        <v>0</v>
      </c>
      <c r="S249" s="60" t="s">
        <v>177</v>
      </c>
      <c r="T249" s="556"/>
      <c r="U249" s="557"/>
      <c r="V249" s="48"/>
    </row>
    <row r="250" spans="1:23" ht="15" customHeight="1" thickBot="1">
      <c r="A250" s="50"/>
      <c r="B250" s="51"/>
      <c r="C250" s="51"/>
      <c r="D250" s="51"/>
      <c r="E250" s="52"/>
      <c r="F250" s="52"/>
      <c r="G250" s="52"/>
      <c r="H250" s="52"/>
      <c r="I250" s="27"/>
      <c r="J250" s="35"/>
      <c r="K250" s="35"/>
      <c r="L250" s="35"/>
      <c r="M250" s="52"/>
      <c r="N250" s="52"/>
      <c r="O250" s="44"/>
      <c r="P250" s="33"/>
      <c r="Q250" s="44"/>
      <c r="S250" s="33"/>
      <c r="T250" s="510"/>
      <c r="U250" s="510"/>
      <c r="V250" s="356"/>
    </row>
    <row r="251" spans="1:23" s="63" customFormat="1" ht="72" customHeight="1">
      <c r="A251" s="566" t="s">
        <v>178</v>
      </c>
      <c r="B251" s="567" t="s">
        <v>179</v>
      </c>
      <c r="C251" s="567" t="s">
        <v>180</v>
      </c>
      <c r="D251" s="57" t="s">
        <v>181</v>
      </c>
      <c r="E251" s="56" t="s">
        <v>182</v>
      </c>
      <c r="F251" s="57" t="s">
        <v>183</v>
      </c>
      <c r="G251" s="57" t="s">
        <v>184</v>
      </c>
      <c r="H251" s="57" t="s">
        <v>144</v>
      </c>
      <c r="I251" s="57" t="s">
        <v>185</v>
      </c>
      <c r="J251" s="57" t="s">
        <v>186</v>
      </c>
      <c r="K251" s="57" t="s">
        <v>536</v>
      </c>
      <c r="L251" s="57" t="s">
        <v>187</v>
      </c>
      <c r="M251" s="567" t="s">
        <v>470</v>
      </c>
      <c r="N251" s="567"/>
      <c r="O251" s="567"/>
      <c r="P251" s="567" t="s">
        <v>188</v>
      </c>
      <c r="Q251" s="567"/>
      <c r="R251" s="567"/>
      <c r="S251" s="567" t="s">
        <v>189</v>
      </c>
      <c r="T251" s="567"/>
      <c r="U251" s="568" t="s">
        <v>190</v>
      </c>
      <c r="V251" s="358"/>
    </row>
    <row r="252" spans="1:23" s="63" customFormat="1" ht="26.5" customHeight="1">
      <c r="A252" s="1055"/>
      <c r="B252" s="1063"/>
      <c r="C252" s="1063"/>
      <c r="D252" s="1087" t="s">
        <v>191</v>
      </c>
      <c r="E252" s="1087" t="s">
        <v>192</v>
      </c>
      <c r="F252" s="1087" t="s">
        <v>193</v>
      </c>
      <c r="G252" s="1087" t="s">
        <v>193</v>
      </c>
      <c r="H252" s="1087" t="s">
        <v>154</v>
      </c>
      <c r="I252" s="1087" t="s">
        <v>42</v>
      </c>
      <c r="J252" s="1087" t="s">
        <v>194</v>
      </c>
      <c r="K252" s="1087" t="s">
        <v>195</v>
      </c>
      <c r="L252" s="1087" t="s">
        <v>195</v>
      </c>
      <c r="M252" s="1088" t="s">
        <v>472</v>
      </c>
      <c r="N252" s="1088"/>
      <c r="O252" s="1088"/>
      <c r="P252" s="1088" t="s">
        <v>168</v>
      </c>
      <c r="Q252" s="1088"/>
      <c r="R252" s="1088"/>
      <c r="S252" s="1088" t="s">
        <v>198</v>
      </c>
      <c r="T252" s="1088"/>
      <c r="U252" s="1056"/>
      <c r="V252" s="358"/>
    </row>
    <row r="253" spans="1:23" ht="39.75" customHeight="1">
      <c r="A253" s="1089" t="str">
        <f>B247</f>
        <v>urb.e.1</v>
      </c>
      <c r="B253" s="53">
        <v>1</v>
      </c>
      <c r="C253" s="38"/>
      <c r="D253" s="32"/>
      <c r="E253" s="32"/>
      <c r="F253" s="38"/>
      <c r="G253" s="38"/>
      <c r="H253" s="323"/>
      <c r="I253" s="359"/>
      <c r="J253" s="360"/>
      <c r="K253" s="361"/>
      <c r="L253" s="361"/>
      <c r="M253" s="614"/>
      <c r="N253" s="614"/>
      <c r="O253" s="614"/>
      <c r="P253" s="547"/>
      <c r="Q253" s="547"/>
      <c r="R253" s="547"/>
      <c r="S253" s="546"/>
      <c r="T253" s="546"/>
      <c r="U253" s="511"/>
      <c r="V253" s="356"/>
    </row>
    <row r="254" spans="1:23" ht="36.65" customHeight="1">
      <c r="A254" s="1089"/>
      <c r="B254" s="53">
        <v>2</v>
      </c>
      <c r="C254" s="38"/>
      <c r="D254" s="32"/>
      <c r="E254" s="32"/>
      <c r="F254" s="38"/>
      <c r="G254" s="38"/>
      <c r="H254" s="38"/>
      <c r="I254" s="359"/>
      <c r="J254" s="360"/>
      <c r="K254" s="361"/>
      <c r="L254" s="361"/>
      <c r="M254" s="614"/>
      <c r="N254" s="614"/>
      <c r="O254" s="614"/>
      <c r="P254" s="547"/>
      <c r="Q254" s="547"/>
      <c r="R254" s="547"/>
      <c r="S254" s="546"/>
      <c r="T254" s="546"/>
      <c r="U254" s="511"/>
      <c r="V254" s="356"/>
    </row>
    <row r="255" spans="1:23" ht="28.5" customHeight="1">
      <c r="A255" s="1089"/>
      <c r="B255" s="53">
        <v>3</v>
      </c>
      <c r="C255" s="38"/>
      <c r="D255" s="32"/>
      <c r="E255" s="32"/>
      <c r="F255" s="38"/>
      <c r="G255" s="38"/>
      <c r="H255" s="38"/>
      <c r="I255" s="359"/>
      <c r="J255" s="360"/>
      <c r="K255" s="361"/>
      <c r="L255" s="361"/>
      <c r="M255" s="614"/>
      <c r="N255" s="614"/>
      <c r="O255" s="614"/>
      <c r="P255" s="547"/>
      <c r="Q255" s="547"/>
      <c r="R255" s="547"/>
      <c r="S255" s="546"/>
      <c r="T255" s="546"/>
      <c r="U255" s="511"/>
      <c r="V255" s="356"/>
    </row>
    <row r="256" spans="1:23" ht="32.5" customHeight="1">
      <c r="A256" s="1089"/>
      <c r="B256" s="53">
        <v>4</v>
      </c>
      <c r="C256" s="38"/>
      <c r="D256" s="32"/>
      <c r="E256" s="32"/>
      <c r="F256" s="38"/>
      <c r="G256" s="38"/>
      <c r="H256" s="38"/>
      <c r="I256" s="359"/>
      <c r="J256" s="360"/>
      <c r="K256" s="361"/>
      <c r="L256" s="361"/>
      <c r="M256" s="614"/>
      <c r="N256" s="614"/>
      <c r="O256" s="614"/>
      <c r="P256" s="547"/>
      <c r="Q256" s="547"/>
      <c r="R256" s="547"/>
      <c r="S256" s="546"/>
      <c r="T256" s="546"/>
      <c r="U256" s="511"/>
      <c r="V256" s="356"/>
    </row>
    <row r="257" spans="1:23" ht="30" customHeight="1">
      <c r="A257" s="1089"/>
      <c r="B257" s="53">
        <v>5</v>
      </c>
      <c r="C257" s="38"/>
      <c r="D257" s="32"/>
      <c r="E257" s="32"/>
      <c r="F257" s="38"/>
      <c r="G257" s="38"/>
      <c r="H257" s="38"/>
      <c r="I257" s="359"/>
      <c r="J257" s="360"/>
      <c r="K257" s="361"/>
      <c r="L257" s="361"/>
      <c r="M257" s="614"/>
      <c r="N257" s="614"/>
      <c r="O257" s="614"/>
      <c r="P257" s="547"/>
      <c r="Q257" s="547"/>
      <c r="R257" s="547"/>
      <c r="S257" s="546"/>
      <c r="T257" s="546"/>
      <c r="U257" s="511"/>
      <c r="V257" s="356"/>
    </row>
    <row r="258" spans="1:23" ht="36.65" customHeight="1">
      <c r="A258" s="1089"/>
      <c r="B258" s="53">
        <v>6</v>
      </c>
      <c r="C258" s="38"/>
      <c r="D258" s="32"/>
      <c r="E258" s="32"/>
      <c r="F258" s="38"/>
      <c r="G258" s="38"/>
      <c r="H258" s="38"/>
      <c r="I258" s="359"/>
      <c r="J258" s="360"/>
      <c r="K258" s="361"/>
      <c r="L258" s="361"/>
      <c r="M258" s="614"/>
      <c r="N258" s="614"/>
      <c r="O258" s="614"/>
      <c r="P258" s="547"/>
      <c r="Q258" s="547"/>
      <c r="R258" s="547"/>
      <c r="S258" s="546"/>
      <c r="T258" s="546"/>
      <c r="U258" s="511"/>
      <c r="V258" s="356"/>
    </row>
    <row r="259" spans="1:23" ht="33.5" customHeight="1">
      <c r="A259" s="1089"/>
      <c r="B259" s="53">
        <v>7</v>
      </c>
      <c r="C259" s="38"/>
      <c r="D259" s="32"/>
      <c r="E259" s="32"/>
      <c r="F259" s="38"/>
      <c r="G259" s="38"/>
      <c r="H259" s="38"/>
      <c r="I259" s="359"/>
      <c r="J259" s="360"/>
      <c r="K259" s="361"/>
      <c r="L259" s="361"/>
      <c r="M259" s="546"/>
      <c r="N259" s="546"/>
      <c r="O259" s="546"/>
      <c r="P259" s="547"/>
      <c r="Q259" s="547"/>
      <c r="R259" s="547"/>
      <c r="S259" s="546"/>
      <c r="T259" s="546"/>
      <c r="U259" s="511"/>
      <c r="V259" s="356"/>
    </row>
    <row r="260" spans="1:23" ht="33.5" customHeight="1">
      <c r="A260" s="1089"/>
      <c r="B260" s="53">
        <v>8</v>
      </c>
      <c r="C260" s="38"/>
      <c r="D260" s="32"/>
      <c r="E260" s="32"/>
      <c r="F260" s="38"/>
      <c r="G260" s="38"/>
      <c r="H260" s="38"/>
      <c r="I260" s="359"/>
      <c r="J260" s="360"/>
      <c r="K260" s="361"/>
      <c r="L260" s="361"/>
      <c r="M260" s="546"/>
      <c r="N260" s="546"/>
      <c r="O260" s="546"/>
      <c r="P260" s="547"/>
      <c r="Q260" s="547"/>
      <c r="R260" s="547"/>
      <c r="S260" s="546"/>
      <c r="T260" s="546"/>
      <c r="U260" s="511"/>
      <c r="V260" s="356"/>
    </row>
    <row r="261" spans="1:23" ht="33.5" customHeight="1">
      <c r="A261" s="1089"/>
      <c r="B261" s="53">
        <v>9</v>
      </c>
      <c r="C261" s="38"/>
      <c r="D261" s="32"/>
      <c r="E261" s="32"/>
      <c r="F261" s="38"/>
      <c r="G261" s="38"/>
      <c r="H261" s="38"/>
      <c r="I261" s="359"/>
      <c r="J261" s="360"/>
      <c r="K261" s="361"/>
      <c r="L261" s="361"/>
      <c r="M261" s="546"/>
      <c r="N261" s="546"/>
      <c r="O261" s="546"/>
      <c r="P261" s="547"/>
      <c r="Q261" s="547"/>
      <c r="R261" s="547"/>
      <c r="S261" s="546"/>
      <c r="T261" s="546"/>
      <c r="U261" s="511"/>
      <c r="V261" s="356"/>
    </row>
    <row r="262" spans="1:23" ht="33.5" customHeight="1" thickBot="1">
      <c r="A262" s="1090"/>
      <c r="B262" s="54">
        <v>10</v>
      </c>
      <c r="C262" s="46"/>
      <c r="D262" s="45"/>
      <c r="E262" s="45"/>
      <c r="F262" s="46"/>
      <c r="G262" s="46"/>
      <c r="H262" s="46"/>
      <c r="I262" s="362"/>
      <c r="J262" s="363"/>
      <c r="K262" s="364"/>
      <c r="L262" s="364"/>
      <c r="M262" s="548"/>
      <c r="N262" s="548"/>
      <c r="O262" s="548"/>
      <c r="P262" s="549"/>
      <c r="Q262" s="549"/>
      <c r="R262" s="549"/>
      <c r="S262" s="548"/>
      <c r="T262" s="548"/>
      <c r="U262" s="512"/>
      <c r="V262" s="356"/>
    </row>
    <row r="263" spans="1:23" ht="41.5" customHeight="1" thickBot="1">
      <c r="A263" s="47"/>
      <c r="B263" s="33"/>
      <c r="C263" s="33"/>
      <c r="D263" s="33"/>
      <c r="E263" s="1079" t="s">
        <v>199</v>
      </c>
      <c r="F263" s="321">
        <f>COUNTA(F253:F262)</f>
        <v>0</v>
      </c>
      <c r="G263" s="322">
        <f>COUNTA(G253:G262)</f>
        <v>0</v>
      </c>
      <c r="H263" s="365"/>
      <c r="I263" s="365"/>
      <c r="J263" s="1080" t="s">
        <v>537</v>
      </c>
      <c r="K263" s="322">
        <f>COUNTIF(K253:K262,"&lt;=30/06/2026")</f>
        <v>0</v>
      </c>
      <c r="L263" s="365"/>
      <c r="M263" s="1081" t="s">
        <v>200</v>
      </c>
      <c r="N263" s="1082"/>
      <c r="O263" s="1083"/>
      <c r="P263" s="1084">
        <f>SUM(P253:P262)</f>
        <v>0</v>
      </c>
      <c r="Q263" s="1085"/>
      <c r="R263" s="1086"/>
      <c r="S263" s="37"/>
      <c r="T263" s="37"/>
      <c r="U263" s="513"/>
      <c r="V263" s="367"/>
      <c r="W263" s="366"/>
    </row>
    <row r="264" spans="1:23" ht="15" thickBot="1">
      <c r="A264" s="368"/>
      <c r="B264" s="369"/>
      <c r="C264" s="370"/>
      <c r="D264" s="370"/>
      <c r="E264" s="370"/>
      <c r="F264" s="369"/>
      <c r="G264" s="370"/>
      <c r="H264" s="370"/>
      <c r="I264" s="369"/>
      <c r="J264" s="369"/>
      <c r="K264" s="369"/>
      <c r="L264" s="370"/>
      <c r="M264" s="370"/>
      <c r="N264" s="370"/>
      <c r="O264" s="370"/>
      <c r="P264" s="370"/>
      <c r="Q264" s="370"/>
      <c r="R264" s="370"/>
      <c r="S264" s="370"/>
      <c r="T264" s="514"/>
      <c r="U264" s="515"/>
      <c r="V264" s="371"/>
    </row>
    <row r="265" spans="1:23" ht="15" thickBot="1">
      <c r="A265" s="351"/>
      <c r="B265" s="352"/>
      <c r="C265" s="353"/>
      <c r="D265" s="353"/>
      <c r="E265" s="353"/>
      <c r="F265" s="352"/>
      <c r="G265" s="353"/>
      <c r="H265" s="353"/>
      <c r="I265" s="352"/>
      <c r="J265" s="352"/>
      <c r="K265" s="352"/>
      <c r="L265" s="353"/>
      <c r="M265" s="353"/>
      <c r="N265" s="353"/>
      <c r="O265" s="353"/>
      <c r="P265" s="353"/>
      <c r="Q265" s="353"/>
      <c r="R265" s="353"/>
      <c r="S265" s="353"/>
      <c r="T265" s="508"/>
      <c r="U265" s="508"/>
      <c r="V265" s="354"/>
    </row>
    <row r="266" spans="1:23" ht="27.5" thickBot="1">
      <c r="A266" s="55" t="s">
        <v>17</v>
      </c>
      <c r="B266" s="550" t="s">
        <v>45</v>
      </c>
      <c r="C266" s="551"/>
      <c r="E266" s="552" t="s">
        <v>170</v>
      </c>
      <c r="F266" s="553"/>
      <c r="G266" s="554">
        <f>VLOOKUP(B266,'Urbano.Piano inv. forn'!$C$29:$G$48,3,FALSE)</f>
        <v>0</v>
      </c>
      <c r="H266" s="555"/>
      <c r="I266" s="27"/>
      <c r="J266" s="552" t="s">
        <v>171</v>
      </c>
      <c r="K266" s="598"/>
      <c r="L266" s="553"/>
      <c r="M266" s="554">
        <f>VLOOKUP(B266,'Urbano.Piano inv. forn'!$C$29:$G$48,4,FALSE)</f>
        <v>0</v>
      </c>
      <c r="N266" s="555"/>
      <c r="P266" s="59" t="s">
        <v>172</v>
      </c>
      <c r="Q266" s="355"/>
      <c r="S266" s="60" t="s">
        <v>173</v>
      </c>
      <c r="T266" s="556"/>
      <c r="U266" s="557"/>
      <c r="V266" s="356"/>
    </row>
    <row r="267" spans="1:23" ht="15" thickBot="1">
      <c r="A267" s="47"/>
      <c r="B267" s="34"/>
      <c r="C267" s="34"/>
      <c r="E267" s="35"/>
      <c r="F267" s="35"/>
      <c r="G267" s="36"/>
      <c r="H267" s="36"/>
      <c r="I267" s="27"/>
      <c r="J267" s="35"/>
      <c r="K267" s="35"/>
      <c r="L267" s="35"/>
      <c r="M267" s="36"/>
      <c r="N267" s="36"/>
      <c r="P267" s="37"/>
      <c r="S267" s="33"/>
      <c r="T267" s="509"/>
      <c r="V267" s="48"/>
    </row>
    <row r="268" spans="1:23" ht="31.5" customHeight="1" thickBot="1">
      <c r="A268" s="558" t="s">
        <v>174</v>
      </c>
      <c r="B268" s="559"/>
      <c r="C268" s="559"/>
      <c r="D268" s="560"/>
      <c r="E268" s="561">
        <f>VLOOKUP(B266,'Urbano.Piano inv. forn'!$C$29:$V$48,18,FALSE)</f>
        <v>0</v>
      </c>
      <c r="F268" s="562"/>
      <c r="G268" s="562"/>
      <c r="H268" s="563"/>
      <c r="I268" s="27"/>
      <c r="J268" s="564" t="s">
        <v>175</v>
      </c>
      <c r="K268" s="1076"/>
      <c r="L268" s="565"/>
      <c r="M268" s="561">
        <f>VLOOKUP(B266,'Urbano.Piano inv. forn'!$C$29:$V$48,20,FALSE)</f>
        <v>0</v>
      </c>
      <c r="N268" s="563"/>
      <c r="O268" s="44"/>
      <c r="P268" s="60" t="s">
        <v>176</v>
      </c>
      <c r="Q268" s="49">
        <f>M268+E268</f>
        <v>0</v>
      </c>
      <c r="S268" s="60" t="s">
        <v>177</v>
      </c>
      <c r="T268" s="556"/>
      <c r="U268" s="557"/>
      <c r="V268" s="48"/>
    </row>
    <row r="269" spans="1:23" ht="15" customHeight="1" thickBot="1">
      <c r="A269" s="50"/>
      <c r="B269" s="51"/>
      <c r="C269" s="51"/>
      <c r="D269" s="51"/>
      <c r="E269" s="52"/>
      <c r="F269" s="52"/>
      <c r="G269" s="52"/>
      <c r="H269" s="52"/>
      <c r="I269" s="27"/>
      <c r="J269" s="35"/>
      <c r="K269" s="35"/>
      <c r="L269" s="35"/>
      <c r="M269" s="52"/>
      <c r="N269" s="52"/>
      <c r="O269" s="44"/>
      <c r="P269" s="33"/>
      <c r="Q269" s="44"/>
      <c r="S269" s="33"/>
      <c r="T269" s="510"/>
      <c r="U269" s="510"/>
      <c r="V269" s="356"/>
    </row>
    <row r="270" spans="1:23" s="63" customFormat="1" ht="72" customHeight="1">
      <c r="A270" s="566" t="s">
        <v>178</v>
      </c>
      <c r="B270" s="567" t="s">
        <v>179</v>
      </c>
      <c r="C270" s="567" t="s">
        <v>180</v>
      </c>
      <c r="D270" s="57" t="s">
        <v>181</v>
      </c>
      <c r="E270" s="56" t="s">
        <v>182</v>
      </c>
      <c r="F270" s="57" t="s">
        <v>183</v>
      </c>
      <c r="G270" s="57" t="s">
        <v>184</v>
      </c>
      <c r="H270" s="57" t="s">
        <v>144</v>
      </c>
      <c r="I270" s="57" t="s">
        <v>185</v>
      </c>
      <c r="J270" s="57" t="s">
        <v>186</v>
      </c>
      <c r="K270" s="57" t="s">
        <v>536</v>
      </c>
      <c r="L270" s="57" t="s">
        <v>187</v>
      </c>
      <c r="M270" s="567" t="s">
        <v>470</v>
      </c>
      <c r="N270" s="567"/>
      <c r="O270" s="567"/>
      <c r="P270" s="567" t="s">
        <v>188</v>
      </c>
      <c r="Q270" s="567"/>
      <c r="R270" s="567"/>
      <c r="S270" s="567" t="s">
        <v>189</v>
      </c>
      <c r="T270" s="567"/>
      <c r="U270" s="568" t="s">
        <v>190</v>
      </c>
      <c r="V270" s="358"/>
    </row>
    <row r="271" spans="1:23" s="63" customFormat="1" ht="26.5" customHeight="1">
      <c r="A271" s="1055"/>
      <c r="B271" s="1063"/>
      <c r="C271" s="1063"/>
      <c r="D271" s="1087" t="s">
        <v>191</v>
      </c>
      <c r="E271" s="1087" t="s">
        <v>192</v>
      </c>
      <c r="F271" s="1087" t="s">
        <v>193</v>
      </c>
      <c r="G271" s="1087" t="s">
        <v>193</v>
      </c>
      <c r="H271" s="1087" t="s">
        <v>154</v>
      </c>
      <c r="I271" s="1087" t="s">
        <v>42</v>
      </c>
      <c r="J271" s="1087" t="s">
        <v>194</v>
      </c>
      <c r="K271" s="1087" t="s">
        <v>195</v>
      </c>
      <c r="L271" s="1087" t="s">
        <v>195</v>
      </c>
      <c r="M271" s="1088" t="s">
        <v>472</v>
      </c>
      <c r="N271" s="1088"/>
      <c r="O271" s="1088"/>
      <c r="P271" s="1088" t="s">
        <v>168</v>
      </c>
      <c r="Q271" s="1088"/>
      <c r="R271" s="1088"/>
      <c r="S271" s="1088" t="s">
        <v>198</v>
      </c>
      <c r="T271" s="1088"/>
      <c r="U271" s="1056"/>
      <c r="V271" s="358"/>
    </row>
    <row r="272" spans="1:23" ht="39.75" customHeight="1">
      <c r="A272" s="1089" t="str">
        <f>B266</f>
        <v>urb.e.1</v>
      </c>
      <c r="B272" s="53">
        <v>1</v>
      </c>
      <c r="C272" s="38"/>
      <c r="D272" s="32"/>
      <c r="E272" s="32"/>
      <c r="F272" s="38"/>
      <c r="G272" s="38"/>
      <c r="H272" s="323"/>
      <c r="I272" s="359"/>
      <c r="J272" s="360"/>
      <c r="K272" s="361"/>
      <c r="L272" s="361"/>
      <c r="M272" s="614"/>
      <c r="N272" s="614"/>
      <c r="O272" s="614"/>
      <c r="P272" s="547"/>
      <c r="Q272" s="547"/>
      <c r="R272" s="547"/>
      <c r="S272" s="546"/>
      <c r="T272" s="546"/>
      <c r="U272" s="511"/>
      <c r="V272" s="356"/>
    </row>
    <row r="273" spans="1:23" ht="36.65" customHeight="1">
      <c r="A273" s="1089"/>
      <c r="B273" s="53">
        <v>2</v>
      </c>
      <c r="C273" s="38"/>
      <c r="D273" s="32"/>
      <c r="E273" s="32"/>
      <c r="F273" s="38"/>
      <c r="G273" s="38"/>
      <c r="H273" s="38"/>
      <c r="I273" s="359"/>
      <c r="J273" s="360"/>
      <c r="K273" s="361"/>
      <c r="L273" s="361"/>
      <c r="M273" s="614"/>
      <c r="N273" s="614"/>
      <c r="O273" s="614"/>
      <c r="P273" s="547"/>
      <c r="Q273" s="547"/>
      <c r="R273" s="547"/>
      <c r="S273" s="546"/>
      <c r="T273" s="546"/>
      <c r="U273" s="511"/>
      <c r="V273" s="356"/>
    </row>
    <row r="274" spans="1:23" ht="28.5" customHeight="1">
      <c r="A274" s="1089"/>
      <c r="B274" s="53">
        <v>3</v>
      </c>
      <c r="C274" s="38"/>
      <c r="D274" s="32"/>
      <c r="E274" s="32"/>
      <c r="F274" s="38"/>
      <c r="G274" s="38"/>
      <c r="H274" s="38"/>
      <c r="I274" s="359"/>
      <c r="J274" s="360"/>
      <c r="K274" s="361"/>
      <c r="L274" s="361"/>
      <c r="M274" s="614"/>
      <c r="N274" s="614"/>
      <c r="O274" s="614"/>
      <c r="P274" s="547"/>
      <c r="Q274" s="547"/>
      <c r="R274" s="547"/>
      <c r="S274" s="546"/>
      <c r="T274" s="546"/>
      <c r="U274" s="511"/>
      <c r="V274" s="356"/>
    </row>
    <row r="275" spans="1:23" ht="32.5" customHeight="1">
      <c r="A275" s="1089"/>
      <c r="B275" s="53">
        <v>4</v>
      </c>
      <c r="C275" s="38"/>
      <c r="D275" s="32"/>
      <c r="E275" s="32"/>
      <c r="F275" s="38"/>
      <c r="G275" s="38"/>
      <c r="H275" s="38"/>
      <c r="I275" s="359"/>
      <c r="J275" s="360"/>
      <c r="K275" s="361"/>
      <c r="L275" s="361"/>
      <c r="M275" s="614"/>
      <c r="N275" s="614"/>
      <c r="O275" s="614"/>
      <c r="P275" s="547"/>
      <c r="Q275" s="547"/>
      <c r="R275" s="547"/>
      <c r="S275" s="546"/>
      <c r="T275" s="546"/>
      <c r="U275" s="511"/>
      <c r="V275" s="356"/>
    </row>
    <row r="276" spans="1:23" ht="30" customHeight="1">
      <c r="A276" s="1089"/>
      <c r="B276" s="53">
        <v>5</v>
      </c>
      <c r="C276" s="38"/>
      <c r="D276" s="32"/>
      <c r="E276" s="32"/>
      <c r="F276" s="38"/>
      <c r="G276" s="38"/>
      <c r="H276" s="38"/>
      <c r="I276" s="359"/>
      <c r="J276" s="360"/>
      <c r="K276" s="361"/>
      <c r="L276" s="361"/>
      <c r="M276" s="614"/>
      <c r="N276" s="614"/>
      <c r="O276" s="614"/>
      <c r="P276" s="547"/>
      <c r="Q276" s="547"/>
      <c r="R276" s="547"/>
      <c r="S276" s="546"/>
      <c r="T276" s="546"/>
      <c r="U276" s="511"/>
      <c r="V276" s="356"/>
    </row>
    <row r="277" spans="1:23" ht="36.65" customHeight="1">
      <c r="A277" s="1089"/>
      <c r="B277" s="53">
        <v>6</v>
      </c>
      <c r="C277" s="38"/>
      <c r="D277" s="32"/>
      <c r="E277" s="32"/>
      <c r="F277" s="38"/>
      <c r="G277" s="38"/>
      <c r="H277" s="38"/>
      <c r="I277" s="359"/>
      <c r="J277" s="360"/>
      <c r="K277" s="361"/>
      <c r="L277" s="361"/>
      <c r="M277" s="614"/>
      <c r="N277" s="614"/>
      <c r="O277" s="614"/>
      <c r="P277" s="547"/>
      <c r="Q277" s="547"/>
      <c r="R277" s="547"/>
      <c r="S277" s="546"/>
      <c r="T277" s="546"/>
      <c r="U277" s="511"/>
      <c r="V277" s="356"/>
    </row>
    <row r="278" spans="1:23" ht="33.5" customHeight="1">
      <c r="A278" s="1089"/>
      <c r="B278" s="53">
        <v>7</v>
      </c>
      <c r="C278" s="38"/>
      <c r="D278" s="32"/>
      <c r="E278" s="32"/>
      <c r="F278" s="38"/>
      <c r="G278" s="38"/>
      <c r="H278" s="38"/>
      <c r="I278" s="359"/>
      <c r="J278" s="360"/>
      <c r="K278" s="361"/>
      <c r="L278" s="361"/>
      <c r="M278" s="546"/>
      <c r="N278" s="546"/>
      <c r="O278" s="546"/>
      <c r="P278" s="547"/>
      <c r="Q278" s="547"/>
      <c r="R278" s="547"/>
      <c r="S278" s="546"/>
      <c r="T278" s="546"/>
      <c r="U278" s="511"/>
      <c r="V278" s="356"/>
    </row>
    <row r="279" spans="1:23" ht="33.5" customHeight="1">
      <c r="A279" s="1089"/>
      <c r="B279" s="53">
        <v>8</v>
      </c>
      <c r="C279" s="38"/>
      <c r="D279" s="32"/>
      <c r="E279" s="32"/>
      <c r="F279" s="38"/>
      <c r="G279" s="38"/>
      <c r="H279" s="38"/>
      <c r="I279" s="359"/>
      <c r="J279" s="360"/>
      <c r="K279" s="361"/>
      <c r="L279" s="361"/>
      <c r="M279" s="546"/>
      <c r="N279" s="546"/>
      <c r="O279" s="546"/>
      <c r="P279" s="547"/>
      <c r="Q279" s="547"/>
      <c r="R279" s="547"/>
      <c r="S279" s="546"/>
      <c r="T279" s="546"/>
      <c r="U279" s="511"/>
      <c r="V279" s="356"/>
    </row>
    <row r="280" spans="1:23" ht="33.5" customHeight="1">
      <c r="A280" s="1089"/>
      <c r="B280" s="53">
        <v>9</v>
      </c>
      <c r="C280" s="38"/>
      <c r="D280" s="32"/>
      <c r="E280" s="32"/>
      <c r="F280" s="38"/>
      <c r="G280" s="38"/>
      <c r="H280" s="38"/>
      <c r="I280" s="359"/>
      <c r="J280" s="360"/>
      <c r="K280" s="361"/>
      <c r="L280" s="361"/>
      <c r="M280" s="546"/>
      <c r="N280" s="546"/>
      <c r="O280" s="546"/>
      <c r="P280" s="547"/>
      <c r="Q280" s="547"/>
      <c r="R280" s="547"/>
      <c r="S280" s="546"/>
      <c r="T280" s="546"/>
      <c r="U280" s="511"/>
      <c r="V280" s="356"/>
    </row>
    <row r="281" spans="1:23" ht="33.5" customHeight="1" thickBot="1">
      <c r="A281" s="1090"/>
      <c r="B281" s="54">
        <v>10</v>
      </c>
      <c r="C281" s="46"/>
      <c r="D281" s="45"/>
      <c r="E281" s="45"/>
      <c r="F281" s="46"/>
      <c r="G281" s="46"/>
      <c r="H281" s="46"/>
      <c r="I281" s="362"/>
      <c r="J281" s="363"/>
      <c r="K281" s="364"/>
      <c r="L281" s="364"/>
      <c r="M281" s="548"/>
      <c r="N281" s="548"/>
      <c r="O281" s="548"/>
      <c r="P281" s="549"/>
      <c r="Q281" s="549"/>
      <c r="R281" s="549"/>
      <c r="S281" s="548"/>
      <c r="T281" s="548"/>
      <c r="U281" s="512"/>
      <c r="V281" s="356"/>
    </row>
    <row r="282" spans="1:23" ht="41.5" customHeight="1" thickBot="1">
      <c r="A282" s="47"/>
      <c r="B282" s="33"/>
      <c r="C282" s="33"/>
      <c r="D282" s="33"/>
      <c r="E282" s="1079" t="s">
        <v>199</v>
      </c>
      <c r="F282" s="321">
        <f>COUNTA(F272:F281)</f>
        <v>0</v>
      </c>
      <c r="G282" s="322">
        <f>COUNTA(G272:G281)</f>
        <v>0</v>
      </c>
      <c r="H282" s="365"/>
      <c r="I282" s="365"/>
      <c r="J282" s="1080" t="s">
        <v>537</v>
      </c>
      <c r="K282" s="322">
        <f>COUNTIF(K272:K281,"&lt;=30/06/2026")</f>
        <v>0</v>
      </c>
      <c r="L282" s="365"/>
      <c r="M282" s="1081" t="s">
        <v>200</v>
      </c>
      <c r="N282" s="1082"/>
      <c r="O282" s="1083"/>
      <c r="P282" s="1084">
        <f>SUM(P272:P281)</f>
        <v>0</v>
      </c>
      <c r="Q282" s="1085"/>
      <c r="R282" s="1086"/>
      <c r="S282" s="37"/>
      <c r="T282" s="37"/>
      <c r="U282" s="513"/>
      <c r="V282" s="367"/>
      <c r="W282" s="366"/>
    </row>
    <row r="283" spans="1:23" ht="15" thickBot="1">
      <c r="A283" s="368"/>
      <c r="B283" s="369"/>
      <c r="C283" s="370"/>
      <c r="D283" s="370"/>
      <c r="E283" s="370"/>
      <c r="F283" s="369"/>
      <c r="G283" s="370"/>
      <c r="H283" s="370"/>
      <c r="I283" s="369"/>
      <c r="J283" s="369"/>
      <c r="K283" s="369"/>
      <c r="L283" s="370"/>
      <c r="M283" s="370"/>
      <c r="N283" s="370"/>
      <c r="O283" s="370"/>
      <c r="P283" s="370"/>
      <c r="Q283" s="370"/>
      <c r="R283" s="370"/>
      <c r="S283" s="370"/>
      <c r="T283" s="514"/>
      <c r="U283" s="515"/>
      <c r="V283" s="371"/>
    </row>
    <row r="284" spans="1:23" ht="15" thickBot="1">
      <c r="A284" s="351"/>
      <c r="B284" s="352"/>
      <c r="C284" s="353"/>
      <c r="D284" s="353"/>
      <c r="E284" s="353"/>
      <c r="F284" s="352"/>
      <c r="G284" s="353"/>
      <c r="H284" s="353"/>
      <c r="I284" s="352"/>
      <c r="J284" s="352"/>
      <c r="K284" s="352"/>
      <c r="L284" s="353"/>
      <c r="M284" s="353"/>
      <c r="N284" s="353"/>
      <c r="O284" s="353"/>
      <c r="P284" s="353"/>
      <c r="Q284" s="353"/>
      <c r="R284" s="353"/>
      <c r="S284" s="353"/>
      <c r="T284" s="508"/>
      <c r="U284" s="508"/>
      <c r="V284" s="354"/>
    </row>
    <row r="285" spans="1:23" ht="27.5" thickBot="1">
      <c r="A285" s="55" t="s">
        <v>17</v>
      </c>
      <c r="B285" s="550" t="s">
        <v>45</v>
      </c>
      <c r="C285" s="551"/>
      <c r="E285" s="552" t="s">
        <v>170</v>
      </c>
      <c r="F285" s="553"/>
      <c r="G285" s="554">
        <f>VLOOKUP(B285,'Urbano.Piano inv. forn'!$C$29:$G$48,3,FALSE)</f>
        <v>0</v>
      </c>
      <c r="H285" s="555"/>
      <c r="I285" s="27"/>
      <c r="J285" s="552" t="s">
        <v>171</v>
      </c>
      <c r="K285" s="598"/>
      <c r="L285" s="553"/>
      <c r="M285" s="554">
        <f>VLOOKUP(B285,'Urbano.Piano inv. forn'!$C$29:$G$48,4,FALSE)</f>
        <v>0</v>
      </c>
      <c r="N285" s="555"/>
      <c r="P285" s="59" t="s">
        <v>172</v>
      </c>
      <c r="Q285" s="355"/>
      <c r="S285" s="60" t="s">
        <v>173</v>
      </c>
      <c r="T285" s="556"/>
      <c r="U285" s="557"/>
      <c r="V285" s="356"/>
    </row>
    <row r="286" spans="1:23" ht="15" thickBot="1">
      <c r="A286" s="47"/>
      <c r="B286" s="34"/>
      <c r="C286" s="34"/>
      <c r="E286" s="35"/>
      <c r="F286" s="35"/>
      <c r="G286" s="36"/>
      <c r="H286" s="36"/>
      <c r="I286" s="27"/>
      <c r="J286" s="35"/>
      <c r="K286" s="35"/>
      <c r="L286" s="35"/>
      <c r="M286" s="36"/>
      <c r="N286" s="36"/>
      <c r="P286" s="37"/>
      <c r="S286" s="33"/>
      <c r="T286" s="509"/>
      <c r="V286" s="48"/>
    </row>
    <row r="287" spans="1:23" ht="31.5" customHeight="1" thickBot="1">
      <c r="A287" s="558" t="s">
        <v>174</v>
      </c>
      <c r="B287" s="559"/>
      <c r="C287" s="559"/>
      <c r="D287" s="560"/>
      <c r="E287" s="561">
        <f>VLOOKUP(B285,'Urbano.Piano inv. forn'!$C$29:$V$48,18,FALSE)</f>
        <v>0</v>
      </c>
      <c r="F287" s="562"/>
      <c r="G287" s="562"/>
      <c r="H287" s="563"/>
      <c r="I287" s="27"/>
      <c r="J287" s="564" t="s">
        <v>175</v>
      </c>
      <c r="K287" s="1076"/>
      <c r="L287" s="565"/>
      <c r="M287" s="561">
        <f>VLOOKUP(B285,'Urbano.Piano inv. forn'!$C$29:$V$48,20,FALSE)</f>
        <v>0</v>
      </c>
      <c r="N287" s="563"/>
      <c r="O287" s="44"/>
      <c r="P287" s="60" t="s">
        <v>176</v>
      </c>
      <c r="Q287" s="49">
        <f>M287+E287</f>
        <v>0</v>
      </c>
      <c r="S287" s="60" t="s">
        <v>177</v>
      </c>
      <c r="T287" s="556"/>
      <c r="U287" s="557"/>
      <c r="V287" s="48"/>
    </row>
    <row r="288" spans="1:23" ht="15" customHeight="1" thickBot="1">
      <c r="A288" s="50"/>
      <c r="B288" s="51"/>
      <c r="C288" s="51"/>
      <c r="D288" s="51"/>
      <c r="E288" s="52"/>
      <c r="F288" s="52"/>
      <c r="G288" s="52"/>
      <c r="H288" s="52"/>
      <c r="I288" s="27"/>
      <c r="J288" s="35"/>
      <c r="K288" s="35"/>
      <c r="L288" s="35"/>
      <c r="M288" s="52"/>
      <c r="N288" s="52"/>
      <c r="O288" s="44"/>
      <c r="P288" s="33"/>
      <c r="Q288" s="44"/>
      <c r="S288" s="33"/>
      <c r="T288" s="510"/>
      <c r="U288" s="510"/>
      <c r="V288" s="356"/>
    </row>
    <row r="289" spans="1:23" s="63" customFormat="1" ht="72" customHeight="1">
      <c r="A289" s="566" t="s">
        <v>178</v>
      </c>
      <c r="B289" s="567" t="s">
        <v>179</v>
      </c>
      <c r="C289" s="567" t="s">
        <v>180</v>
      </c>
      <c r="D289" s="57" t="s">
        <v>181</v>
      </c>
      <c r="E289" s="56" t="s">
        <v>182</v>
      </c>
      <c r="F289" s="57" t="s">
        <v>183</v>
      </c>
      <c r="G289" s="57" t="s">
        <v>184</v>
      </c>
      <c r="H289" s="57" t="s">
        <v>144</v>
      </c>
      <c r="I289" s="57" t="s">
        <v>185</v>
      </c>
      <c r="J289" s="57" t="s">
        <v>186</v>
      </c>
      <c r="K289" s="57" t="s">
        <v>536</v>
      </c>
      <c r="L289" s="57" t="s">
        <v>187</v>
      </c>
      <c r="M289" s="567" t="s">
        <v>470</v>
      </c>
      <c r="N289" s="567"/>
      <c r="O289" s="567"/>
      <c r="P289" s="567" t="s">
        <v>188</v>
      </c>
      <c r="Q289" s="567"/>
      <c r="R289" s="567"/>
      <c r="S289" s="567" t="s">
        <v>189</v>
      </c>
      <c r="T289" s="567"/>
      <c r="U289" s="568" t="s">
        <v>190</v>
      </c>
      <c r="V289" s="358"/>
    </row>
    <row r="290" spans="1:23" s="63" customFormat="1" ht="26.5" customHeight="1">
      <c r="A290" s="1055"/>
      <c r="B290" s="1063"/>
      <c r="C290" s="1063"/>
      <c r="D290" s="1087" t="s">
        <v>191</v>
      </c>
      <c r="E290" s="1087" t="s">
        <v>192</v>
      </c>
      <c r="F290" s="1087" t="s">
        <v>193</v>
      </c>
      <c r="G290" s="1087" t="s">
        <v>193</v>
      </c>
      <c r="H290" s="1087" t="s">
        <v>154</v>
      </c>
      <c r="I290" s="1087" t="s">
        <v>42</v>
      </c>
      <c r="J290" s="1087" t="s">
        <v>194</v>
      </c>
      <c r="K290" s="1087" t="s">
        <v>195</v>
      </c>
      <c r="L290" s="1087" t="s">
        <v>195</v>
      </c>
      <c r="M290" s="1088" t="s">
        <v>472</v>
      </c>
      <c r="N290" s="1088"/>
      <c r="O290" s="1088"/>
      <c r="P290" s="1088" t="s">
        <v>168</v>
      </c>
      <c r="Q290" s="1088"/>
      <c r="R290" s="1088"/>
      <c r="S290" s="1088" t="s">
        <v>198</v>
      </c>
      <c r="T290" s="1088"/>
      <c r="U290" s="1056"/>
      <c r="V290" s="358"/>
    </row>
    <row r="291" spans="1:23" ht="39.75" customHeight="1">
      <c r="A291" s="1089" t="str">
        <f>B285</f>
        <v>urb.e.1</v>
      </c>
      <c r="B291" s="53">
        <v>1</v>
      </c>
      <c r="C291" s="38"/>
      <c r="D291" s="32"/>
      <c r="E291" s="32"/>
      <c r="F291" s="38"/>
      <c r="G291" s="38"/>
      <c r="H291" s="323"/>
      <c r="I291" s="359"/>
      <c r="J291" s="360"/>
      <c r="K291" s="361"/>
      <c r="L291" s="361"/>
      <c r="M291" s="614"/>
      <c r="N291" s="614"/>
      <c r="O291" s="614"/>
      <c r="P291" s="547"/>
      <c r="Q291" s="547"/>
      <c r="R291" s="547"/>
      <c r="S291" s="546"/>
      <c r="T291" s="546"/>
      <c r="U291" s="511"/>
      <c r="V291" s="356"/>
    </row>
    <row r="292" spans="1:23" ht="36.65" customHeight="1">
      <c r="A292" s="1089"/>
      <c r="B292" s="53">
        <v>2</v>
      </c>
      <c r="C292" s="38"/>
      <c r="D292" s="32"/>
      <c r="E292" s="32"/>
      <c r="F292" s="38"/>
      <c r="G292" s="38"/>
      <c r="H292" s="38"/>
      <c r="I292" s="359"/>
      <c r="J292" s="360"/>
      <c r="K292" s="361"/>
      <c r="L292" s="361"/>
      <c r="M292" s="614"/>
      <c r="N292" s="614"/>
      <c r="O292" s="614"/>
      <c r="P292" s="547"/>
      <c r="Q292" s="547"/>
      <c r="R292" s="547"/>
      <c r="S292" s="546"/>
      <c r="T292" s="546"/>
      <c r="U292" s="511"/>
      <c r="V292" s="356"/>
    </row>
    <row r="293" spans="1:23" ht="28.5" customHeight="1">
      <c r="A293" s="1089"/>
      <c r="B293" s="53">
        <v>3</v>
      </c>
      <c r="C293" s="38"/>
      <c r="D293" s="32"/>
      <c r="E293" s="32"/>
      <c r="F293" s="38"/>
      <c r="G293" s="38"/>
      <c r="H293" s="38"/>
      <c r="I293" s="359"/>
      <c r="J293" s="360"/>
      <c r="K293" s="361"/>
      <c r="L293" s="361"/>
      <c r="M293" s="614"/>
      <c r="N293" s="614"/>
      <c r="O293" s="614"/>
      <c r="P293" s="547"/>
      <c r="Q293" s="547"/>
      <c r="R293" s="547"/>
      <c r="S293" s="546"/>
      <c r="T293" s="546"/>
      <c r="U293" s="511"/>
      <c r="V293" s="356"/>
    </row>
    <row r="294" spans="1:23" ht="32.5" customHeight="1">
      <c r="A294" s="1089"/>
      <c r="B294" s="53">
        <v>4</v>
      </c>
      <c r="C294" s="38"/>
      <c r="D294" s="32"/>
      <c r="E294" s="32"/>
      <c r="F294" s="38"/>
      <c r="G294" s="38"/>
      <c r="H294" s="38"/>
      <c r="I294" s="359"/>
      <c r="J294" s="360"/>
      <c r="K294" s="361"/>
      <c r="L294" s="361"/>
      <c r="M294" s="614"/>
      <c r="N294" s="614"/>
      <c r="O294" s="614"/>
      <c r="P294" s="547"/>
      <c r="Q294" s="547"/>
      <c r="R294" s="547"/>
      <c r="S294" s="546"/>
      <c r="T294" s="546"/>
      <c r="U294" s="511"/>
      <c r="V294" s="356"/>
    </row>
    <row r="295" spans="1:23" ht="30" customHeight="1">
      <c r="A295" s="1089"/>
      <c r="B295" s="53">
        <v>5</v>
      </c>
      <c r="C295" s="38"/>
      <c r="D295" s="32"/>
      <c r="E295" s="32"/>
      <c r="F295" s="38"/>
      <c r="G295" s="38"/>
      <c r="H295" s="38"/>
      <c r="I295" s="359"/>
      <c r="J295" s="360"/>
      <c r="K295" s="361"/>
      <c r="L295" s="361"/>
      <c r="M295" s="614"/>
      <c r="N295" s="614"/>
      <c r="O295" s="614"/>
      <c r="P295" s="547"/>
      <c r="Q295" s="547"/>
      <c r="R295" s="547"/>
      <c r="S295" s="546"/>
      <c r="T295" s="546"/>
      <c r="U295" s="511"/>
      <c r="V295" s="356"/>
    </row>
    <row r="296" spans="1:23" ht="36.65" customHeight="1">
      <c r="A296" s="1089"/>
      <c r="B296" s="53">
        <v>6</v>
      </c>
      <c r="C296" s="38"/>
      <c r="D296" s="32"/>
      <c r="E296" s="32"/>
      <c r="F296" s="38"/>
      <c r="G296" s="38"/>
      <c r="H296" s="38"/>
      <c r="I296" s="359"/>
      <c r="J296" s="360"/>
      <c r="K296" s="361"/>
      <c r="L296" s="361"/>
      <c r="M296" s="614"/>
      <c r="N296" s="614"/>
      <c r="O296" s="614"/>
      <c r="P296" s="547"/>
      <c r="Q296" s="547"/>
      <c r="R296" s="547"/>
      <c r="S296" s="546"/>
      <c r="T296" s="546"/>
      <c r="U296" s="511"/>
      <c r="V296" s="356"/>
    </row>
    <row r="297" spans="1:23" ht="33.5" customHeight="1">
      <c r="A297" s="1089"/>
      <c r="B297" s="53">
        <v>7</v>
      </c>
      <c r="C297" s="38"/>
      <c r="D297" s="32"/>
      <c r="E297" s="32"/>
      <c r="F297" s="38"/>
      <c r="G297" s="38"/>
      <c r="H297" s="38"/>
      <c r="I297" s="359"/>
      <c r="J297" s="360"/>
      <c r="K297" s="361"/>
      <c r="L297" s="361"/>
      <c r="M297" s="546"/>
      <c r="N297" s="546"/>
      <c r="O297" s="546"/>
      <c r="P297" s="547"/>
      <c r="Q297" s="547"/>
      <c r="R297" s="547"/>
      <c r="S297" s="546"/>
      <c r="T297" s="546"/>
      <c r="U297" s="511"/>
      <c r="V297" s="356"/>
    </row>
    <row r="298" spans="1:23" ht="33.5" customHeight="1">
      <c r="A298" s="1089"/>
      <c r="B298" s="53">
        <v>8</v>
      </c>
      <c r="C298" s="38"/>
      <c r="D298" s="32"/>
      <c r="E298" s="32"/>
      <c r="F298" s="38"/>
      <c r="G298" s="38"/>
      <c r="H298" s="38"/>
      <c r="I298" s="359"/>
      <c r="J298" s="360"/>
      <c r="K298" s="361"/>
      <c r="L298" s="361"/>
      <c r="M298" s="546"/>
      <c r="N298" s="546"/>
      <c r="O298" s="546"/>
      <c r="P298" s="547"/>
      <c r="Q298" s="547"/>
      <c r="R298" s="547"/>
      <c r="S298" s="546"/>
      <c r="T298" s="546"/>
      <c r="U298" s="511"/>
      <c r="V298" s="356"/>
    </row>
    <row r="299" spans="1:23" ht="33.5" customHeight="1">
      <c r="A299" s="1089"/>
      <c r="B299" s="53">
        <v>9</v>
      </c>
      <c r="C299" s="38"/>
      <c r="D299" s="32"/>
      <c r="E299" s="32"/>
      <c r="F299" s="38"/>
      <c r="G299" s="38"/>
      <c r="H299" s="38"/>
      <c r="I299" s="359"/>
      <c r="J299" s="360"/>
      <c r="K299" s="361"/>
      <c r="L299" s="361"/>
      <c r="M299" s="546"/>
      <c r="N299" s="546"/>
      <c r="O299" s="546"/>
      <c r="P299" s="547"/>
      <c r="Q299" s="547"/>
      <c r="R299" s="547"/>
      <c r="S299" s="546"/>
      <c r="T299" s="546"/>
      <c r="U299" s="511"/>
      <c r="V299" s="356"/>
    </row>
    <row r="300" spans="1:23" ht="33.5" customHeight="1" thickBot="1">
      <c r="A300" s="1090"/>
      <c r="B300" s="54">
        <v>10</v>
      </c>
      <c r="C300" s="46"/>
      <c r="D300" s="45"/>
      <c r="E300" s="45"/>
      <c r="F300" s="46"/>
      <c r="G300" s="46"/>
      <c r="H300" s="46"/>
      <c r="I300" s="362"/>
      <c r="J300" s="363"/>
      <c r="K300" s="364"/>
      <c r="L300" s="364"/>
      <c r="M300" s="548"/>
      <c r="N300" s="548"/>
      <c r="O300" s="548"/>
      <c r="P300" s="549"/>
      <c r="Q300" s="549"/>
      <c r="R300" s="549"/>
      <c r="S300" s="548"/>
      <c r="T300" s="548"/>
      <c r="U300" s="512"/>
      <c r="V300" s="356"/>
    </row>
    <row r="301" spans="1:23" ht="41.5" customHeight="1" thickBot="1">
      <c r="A301" s="47"/>
      <c r="B301" s="33"/>
      <c r="C301" s="33"/>
      <c r="D301" s="33"/>
      <c r="E301" s="1079" t="s">
        <v>199</v>
      </c>
      <c r="F301" s="321">
        <f>COUNTA(F291:F300)</f>
        <v>0</v>
      </c>
      <c r="G301" s="322">
        <f>COUNTA(G291:G300)</f>
        <v>0</v>
      </c>
      <c r="H301" s="365"/>
      <c r="I301" s="365"/>
      <c r="J301" s="1080" t="s">
        <v>537</v>
      </c>
      <c r="K301" s="322">
        <f>COUNTIF(K291:K300,"&lt;=30/06/2026")</f>
        <v>0</v>
      </c>
      <c r="L301" s="365"/>
      <c r="M301" s="1081" t="s">
        <v>200</v>
      </c>
      <c r="N301" s="1082"/>
      <c r="O301" s="1083"/>
      <c r="P301" s="1084">
        <f>SUM(P291:P300)</f>
        <v>0</v>
      </c>
      <c r="Q301" s="1085"/>
      <c r="R301" s="1086"/>
      <c r="S301" s="37"/>
      <c r="T301" s="37"/>
      <c r="U301" s="513"/>
      <c r="V301" s="367"/>
      <c r="W301" s="366"/>
    </row>
    <row r="302" spans="1:23" ht="15" thickBot="1">
      <c r="A302" s="368"/>
      <c r="B302" s="369"/>
      <c r="C302" s="370"/>
      <c r="D302" s="370"/>
      <c r="E302" s="370"/>
      <c r="F302" s="369"/>
      <c r="G302" s="370"/>
      <c r="H302" s="370"/>
      <c r="I302" s="369"/>
      <c r="J302" s="369"/>
      <c r="K302" s="369"/>
      <c r="L302" s="370"/>
      <c r="M302" s="370"/>
      <c r="N302" s="370"/>
      <c r="O302" s="370"/>
      <c r="P302" s="370"/>
      <c r="Q302" s="370"/>
      <c r="R302" s="370"/>
      <c r="S302" s="370"/>
      <c r="T302" s="514"/>
      <c r="U302" s="515"/>
      <c r="V302" s="371"/>
    </row>
    <row r="303" spans="1:23" ht="15" thickBot="1">
      <c r="A303" s="351"/>
      <c r="B303" s="352"/>
      <c r="C303" s="353"/>
      <c r="D303" s="353"/>
      <c r="E303" s="353"/>
      <c r="F303" s="352"/>
      <c r="G303" s="353"/>
      <c r="H303" s="353"/>
      <c r="I303" s="352"/>
      <c r="J303" s="352"/>
      <c r="K303" s="352"/>
      <c r="L303" s="353"/>
      <c r="M303" s="353"/>
      <c r="N303" s="353"/>
      <c r="O303" s="353"/>
      <c r="P303" s="353"/>
      <c r="Q303" s="353"/>
      <c r="R303" s="353"/>
      <c r="S303" s="353"/>
      <c r="T303" s="508"/>
      <c r="U303" s="508"/>
      <c r="V303" s="354"/>
    </row>
    <row r="304" spans="1:23" ht="27.5" thickBot="1">
      <c r="A304" s="55" t="s">
        <v>17</v>
      </c>
      <c r="B304" s="550" t="s">
        <v>45</v>
      </c>
      <c r="C304" s="551"/>
      <c r="E304" s="552" t="s">
        <v>170</v>
      </c>
      <c r="F304" s="553"/>
      <c r="G304" s="554">
        <f>VLOOKUP(B304,'Urbano.Piano inv. forn'!$C$29:$G$48,3,FALSE)</f>
        <v>0</v>
      </c>
      <c r="H304" s="555"/>
      <c r="I304" s="27"/>
      <c r="J304" s="552" t="s">
        <v>171</v>
      </c>
      <c r="K304" s="598"/>
      <c r="L304" s="553"/>
      <c r="M304" s="554">
        <f>VLOOKUP(B304,'Urbano.Piano inv. forn'!$C$29:$G$48,4,FALSE)</f>
        <v>0</v>
      </c>
      <c r="N304" s="555"/>
      <c r="P304" s="59" t="s">
        <v>172</v>
      </c>
      <c r="Q304" s="355"/>
      <c r="S304" s="60" t="s">
        <v>173</v>
      </c>
      <c r="T304" s="556"/>
      <c r="U304" s="557"/>
      <c r="V304" s="356"/>
    </row>
    <row r="305" spans="1:23" ht="15" thickBot="1">
      <c r="A305" s="47"/>
      <c r="B305" s="34"/>
      <c r="C305" s="34"/>
      <c r="E305" s="35"/>
      <c r="F305" s="35"/>
      <c r="G305" s="36"/>
      <c r="H305" s="36"/>
      <c r="I305" s="27"/>
      <c r="J305" s="35"/>
      <c r="K305" s="35"/>
      <c r="L305" s="35"/>
      <c r="M305" s="36"/>
      <c r="N305" s="36"/>
      <c r="P305" s="37"/>
      <c r="S305" s="33"/>
      <c r="T305" s="509"/>
      <c r="V305" s="48"/>
    </row>
    <row r="306" spans="1:23" ht="31.5" customHeight="1" thickBot="1">
      <c r="A306" s="558" t="s">
        <v>174</v>
      </c>
      <c r="B306" s="559"/>
      <c r="C306" s="559"/>
      <c r="D306" s="560"/>
      <c r="E306" s="561">
        <f>VLOOKUP(B304,'Urbano.Piano inv. forn'!$C$29:$V$48,18,FALSE)</f>
        <v>0</v>
      </c>
      <c r="F306" s="562"/>
      <c r="G306" s="562"/>
      <c r="H306" s="563"/>
      <c r="I306" s="27"/>
      <c r="J306" s="564" t="s">
        <v>175</v>
      </c>
      <c r="K306" s="1076"/>
      <c r="L306" s="565"/>
      <c r="M306" s="561">
        <f>VLOOKUP(B304,'Urbano.Piano inv. forn'!$C$29:$V$48,20,FALSE)</f>
        <v>0</v>
      </c>
      <c r="N306" s="563"/>
      <c r="O306" s="44"/>
      <c r="P306" s="60" t="s">
        <v>176</v>
      </c>
      <c r="Q306" s="49">
        <f>M306+E306</f>
        <v>0</v>
      </c>
      <c r="S306" s="60" t="s">
        <v>177</v>
      </c>
      <c r="T306" s="556"/>
      <c r="U306" s="557"/>
      <c r="V306" s="48"/>
    </row>
    <row r="307" spans="1:23" ht="15" customHeight="1" thickBot="1">
      <c r="A307" s="50"/>
      <c r="B307" s="51"/>
      <c r="C307" s="51"/>
      <c r="D307" s="51"/>
      <c r="E307" s="52"/>
      <c r="F307" s="52"/>
      <c r="G307" s="52"/>
      <c r="H307" s="52"/>
      <c r="I307" s="27"/>
      <c r="J307" s="35"/>
      <c r="K307" s="35"/>
      <c r="L307" s="35"/>
      <c r="M307" s="52"/>
      <c r="N307" s="52"/>
      <c r="O307" s="44"/>
      <c r="P307" s="33"/>
      <c r="Q307" s="44"/>
      <c r="S307" s="33"/>
      <c r="T307" s="510"/>
      <c r="U307" s="510"/>
      <c r="V307" s="356"/>
    </row>
    <row r="308" spans="1:23" s="63" customFormat="1" ht="72" customHeight="1">
      <c r="A308" s="566" t="s">
        <v>178</v>
      </c>
      <c r="B308" s="567" t="s">
        <v>179</v>
      </c>
      <c r="C308" s="567" t="s">
        <v>180</v>
      </c>
      <c r="D308" s="57" t="s">
        <v>181</v>
      </c>
      <c r="E308" s="56" t="s">
        <v>182</v>
      </c>
      <c r="F308" s="57" t="s">
        <v>183</v>
      </c>
      <c r="G308" s="57" t="s">
        <v>184</v>
      </c>
      <c r="H308" s="57" t="s">
        <v>144</v>
      </c>
      <c r="I308" s="57" t="s">
        <v>185</v>
      </c>
      <c r="J308" s="57" t="s">
        <v>186</v>
      </c>
      <c r="K308" s="57" t="s">
        <v>536</v>
      </c>
      <c r="L308" s="57" t="s">
        <v>187</v>
      </c>
      <c r="M308" s="567" t="s">
        <v>470</v>
      </c>
      <c r="N308" s="567"/>
      <c r="O308" s="567"/>
      <c r="P308" s="567" t="s">
        <v>188</v>
      </c>
      <c r="Q308" s="567"/>
      <c r="R308" s="567"/>
      <c r="S308" s="567" t="s">
        <v>189</v>
      </c>
      <c r="T308" s="567"/>
      <c r="U308" s="568" t="s">
        <v>190</v>
      </c>
      <c r="V308" s="358"/>
    </row>
    <row r="309" spans="1:23" s="63" customFormat="1" ht="26.5" customHeight="1">
      <c r="A309" s="1055"/>
      <c r="B309" s="1063"/>
      <c r="C309" s="1063"/>
      <c r="D309" s="1087" t="s">
        <v>191</v>
      </c>
      <c r="E309" s="1087" t="s">
        <v>192</v>
      </c>
      <c r="F309" s="1087" t="s">
        <v>193</v>
      </c>
      <c r="G309" s="1087" t="s">
        <v>193</v>
      </c>
      <c r="H309" s="1087" t="s">
        <v>154</v>
      </c>
      <c r="I309" s="1087" t="s">
        <v>42</v>
      </c>
      <c r="J309" s="1087" t="s">
        <v>194</v>
      </c>
      <c r="K309" s="1087" t="s">
        <v>195</v>
      </c>
      <c r="L309" s="1087" t="s">
        <v>195</v>
      </c>
      <c r="M309" s="1088" t="s">
        <v>472</v>
      </c>
      <c r="N309" s="1088"/>
      <c r="O309" s="1088"/>
      <c r="P309" s="1088" t="s">
        <v>168</v>
      </c>
      <c r="Q309" s="1088"/>
      <c r="R309" s="1088"/>
      <c r="S309" s="1088" t="s">
        <v>198</v>
      </c>
      <c r="T309" s="1088"/>
      <c r="U309" s="1056"/>
      <c r="V309" s="358"/>
    </row>
    <row r="310" spans="1:23" ht="39.75" customHeight="1">
      <c r="A310" s="1089" t="str">
        <f>B304</f>
        <v>urb.e.1</v>
      </c>
      <c r="B310" s="53">
        <v>1</v>
      </c>
      <c r="C310" s="38"/>
      <c r="D310" s="32"/>
      <c r="E310" s="32"/>
      <c r="F310" s="38"/>
      <c r="G310" s="38"/>
      <c r="H310" s="323"/>
      <c r="I310" s="359"/>
      <c r="J310" s="360"/>
      <c r="K310" s="361"/>
      <c r="L310" s="361"/>
      <c r="M310" s="614"/>
      <c r="N310" s="614"/>
      <c r="O310" s="614"/>
      <c r="P310" s="547"/>
      <c r="Q310" s="547"/>
      <c r="R310" s="547"/>
      <c r="S310" s="546"/>
      <c r="T310" s="546"/>
      <c r="U310" s="511"/>
      <c r="V310" s="356"/>
    </row>
    <row r="311" spans="1:23" ht="36.65" customHeight="1">
      <c r="A311" s="1089"/>
      <c r="B311" s="53">
        <v>2</v>
      </c>
      <c r="C311" s="38"/>
      <c r="D311" s="32"/>
      <c r="E311" s="32"/>
      <c r="F311" s="38"/>
      <c r="G311" s="38"/>
      <c r="H311" s="38"/>
      <c r="I311" s="359"/>
      <c r="J311" s="360"/>
      <c r="K311" s="361"/>
      <c r="L311" s="361"/>
      <c r="M311" s="614"/>
      <c r="N311" s="614"/>
      <c r="O311" s="614"/>
      <c r="P311" s="547"/>
      <c r="Q311" s="547"/>
      <c r="R311" s="547"/>
      <c r="S311" s="546"/>
      <c r="T311" s="546"/>
      <c r="U311" s="511"/>
      <c r="V311" s="356"/>
    </row>
    <row r="312" spans="1:23" ht="28.5" customHeight="1">
      <c r="A312" s="1089"/>
      <c r="B312" s="53">
        <v>3</v>
      </c>
      <c r="C312" s="38"/>
      <c r="D312" s="32"/>
      <c r="E312" s="32"/>
      <c r="F312" s="38"/>
      <c r="G312" s="38"/>
      <c r="H312" s="38"/>
      <c r="I312" s="359"/>
      <c r="J312" s="360"/>
      <c r="K312" s="361"/>
      <c r="L312" s="361"/>
      <c r="M312" s="614"/>
      <c r="N312" s="614"/>
      <c r="O312" s="614"/>
      <c r="P312" s="547"/>
      <c r="Q312" s="547"/>
      <c r="R312" s="547"/>
      <c r="S312" s="546"/>
      <c r="T312" s="546"/>
      <c r="U312" s="511"/>
      <c r="V312" s="356"/>
    </row>
    <row r="313" spans="1:23" ht="32.5" customHeight="1">
      <c r="A313" s="1089"/>
      <c r="B313" s="53">
        <v>4</v>
      </c>
      <c r="C313" s="38"/>
      <c r="D313" s="32"/>
      <c r="E313" s="32"/>
      <c r="F313" s="38"/>
      <c r="G313" s="38"/>
      <c r="H313" s="38"/>
      <c r="I313" s="359"/>
      <c r="J313" s="360"/>
      <c r="K313" s="361"/>
      <c r="L313" s="361"/>
      <c r="M313" s="614"/>
      <c r="N313" s="614"/>
      <c r="O313" s="614"/>
      <c r="P313" s="547"/>
      <c r="Q313" s="547"/>
      <c r="R313" s="547"/>
      <c r="S313" s="546"/>
      <c r="T313" s="546"/>
      <c r="U313" s="511"/>
      <c r="V313" s="356"/>
    </row>
    <row r="314" spans="1:23" ht="30" customHeight="1">
      <c r="A314" s="1089"/>
      <c r="B314" s="53">
        <v>5</v>
      </c>
      <c r="C314" s="38"/>
      <c r="D314" s="32"/>
      <c r="E314" s="32"/>
      <c r="F314" s="38"/>
      <c r="G314" s="38"/>
      <c r="H314" s="38"/>
      <c r="I314" s="359"/>
      <c r="J314" s="360"/>
      <c r="K314" s="361"/>
      <c r="L314" s="361"/>
      <c r="M314" s="614"/>
      <c r="N314" s="614"/>
      <c r="O314" s="614"/>
      <c r="P314" s="547"/>
      <c r="Q314" s="547"/>
      <c r="R314" s="547"/>
      <c r="S314" s="546"/>
      <c r="T314" s="546"/>
      <c r="U314" s="511"/>
      <c r="V314" s="356"/>
    </row>
    <row r="315" spans="1:23" ht="36.65" customHeight="1">
      <c r="A315" s="1089"/>
      <c r="B315" s="53">
        <v>6</v>
      </c>
      <c r="C315" s="38"/>
      <c r="D315" s="32"/>
      <c r="E315" s="32"/>
      <c r="F315" s="38"/>
      <c r="G315" s="38"/>
      <c r="H315" s="38"/>
      <c r="I315" s="359"/>
      <c r="J315" s="360"/>
      <c r="K315" s="361"/>
      <c r="L315" s="361"/>
      <c r="M315" s="614"/>
      <c r="N315" s="614"/>
      <c r="O315" s="614"/>
      <c r="P315" s="547"/>
      <c r="Q315" s="547"/>
      <c r="R315" s="547"/>
      <c r="S315" s="546"/>
      <c r="T315" s="546"/>
      <c r="U315" s="511"/>
      <c r="V315" s="356"/>
    </row>
    <row r="316" spans="1:23" ht="33.5" customHeight="1">
      <c r="A316" s="1089"/>
      <c r="B316" s="53">
        <v>7</v>
      </c>
      <c r="C316" s="38"/>
      <c r="D316" s="32"/>
      <c r="E316" s="32"/>
      <c r="F316" s="38"/>
      <c r="G316" s="38"/>
      <c r="H316" s="38"/>
      <c r="I316" s="359"/>
      <c r="J316" s="360"/>
      <c r="K316" s="361"/>
      <c r="L316" s="361"/>
      <c r="M316" s="546"/>
      <c r="N316" s="546"/>
      <c r="O316" s="546"/>
      <c r="P316" s="547"/>
      <c r="Q316" s="547"/>
      <c r="R316" s="547"/>
      <c r="S316" s="546"/>
      <c r="T316" s="546"/>
      <c r="U316" s="511"/>
      <c r="V316" s="356"/>
    </row>
    <row r="317" spans="1:23" ht="33.5" customHeight="1">
      <c r="A317" s="1089"/>
      <c r="B317" s="53">
        <v>8</v>
      </c>
      <c r="C317" s="38"/>
      <c r="D317" s="32"/>
      <c r="E317" s="32"/>
      <c r="F317" s="38"/>
      <c r="G317" s="38"/>
      <c r="H317" s="38"/>
      <c r="I317" s="359"/>
      <c r="J317" s="360"/>
      <c r="K317" s="361"/>
      <c r="L317" s="361"/>
      <c r="M317" s="546"/>
      <c r="N317" s="546"/>
      <c r="O317" s="546"/>
      <c r="P317" s="547"/>
      <c r="Q317" s="547"/>
      <c r="R317" s="547"/>
      <c r="S317" s="546"/>
      <c r="T317" s="546"/>
      <c r="U317" s="511"/>
      <c r="V317" s="356"/>
    </row>
    <row r="318" spans="1:23" ht="33.5" customHeight="1">
      <c r="A318" s="1089"/>
      <c r="B318" s="53">
        <v>9</v>
      </c>
      <c r="C318" s="38"/>
      <c r="D318" s="32"/>
      <c r="E318" s="32"/>
      <c r="F318" s="38"/>
      <c r="G318" s="38"/>
      <c r="H318" s="38"/>
      <c r="I318" s="359"/>
      <c r="J318" s="360"/>
      <c r="K318" s="361"/>
      <c r="L318" s="361"/>
      <c r="M318" s="546"/>
      <c r="N318" s="546"/>
      <c r="O318" s="546"/>
      <c r="P318" s="547"/>
      <c r="Q318" s="547"/>
      <c r="R318" s="547"/>
      <c r="S318" s="546"/>
      <c r="T318" s="546"/>
      <c r="U318" s="511"/>
      <c r="V318" s="356"/>
    </row>
    <row r="319" spans="1:23" ht="33.5" customHeight="1" thickBot="1">
      <c r="A319" s="1090"/>
      <c r="B319" s="54">
        <v>10</v>
      </c>
      <c r="C319" s="46"/>
      <c r="D319" s="45"/>
      <c r="E319" s="45"/>
      <c r="F319" s="46"/>
      <c r="G319" s="46"/>
      <c r="H319" s="46"/>
      <c r="I319" s="362"/>
      <c r="J319" s="363"/>
      <c r="K319" s="364"/>
      <c r="L319" s="364"/>
      <c r="M319" s="548"/>
      <c r="N319" s="548"/>
      <c r="O319" s="548"/>
      <c r="P319" s="549"/>
      <c r="Q319" s="549"/>
      <c r="R319" s="549"/>
      <c r="S319" s="548"/>
      <c r="T319" s="548"/>
      <c r="U319" s="512"/>
      <c r="V319" s="356"/>
    </row>
    <row r="320" spans="1:23" ht="41.5" customHeight="1" thickBot="1">
      <c r="A320" s="47"/>
      <c r="B320" s="33"/>
      <c r="C320" s="33"/>
      <c r="D320" s="33"/>
      <c r="E320" s="1079" t="s">
        <v>199</v>
      </c>
      <c r="F320" s="321">
        <f>COUNTA(F310:F319)</f>
        <v>0</v>
      </c>
      <c r="G320" s="322">
        <f>COUNTA(G310:G319)</f>
        <v>0</v>
      </c>
      <c r="H320" s="365"/>
      <c r="I320" s="365"/>
      <c r="J320" s="1080" t="s">
        <v>537</v>
      </c>
      <c r="K320" s="322">
        <f>COUNTIF(K310:K319,"&lt;=30/06/2026")</f>
        <v>0</v>
      </c>
      <c r="L320" s="365"/>
      <c r="M320" s="1081" t="s">
        <v>200</v>
      </c>
      <c r="N320" s="1082"/>
      <c r="O320" s="1083"/>
      <c r="P320" s="1084">
        <f>SUM(P310:P319)</f>
        <v>0</v>
      </c>
      <c r="Q320" s="1085"/>
      <c r="R320" s="1086"/>
      <c r="S320" s="37"/>
      <c r="T320" s="37"/>
      <c r="U320" s="513"/>
      <c r="V320" s="367"/>
      <c r="W320" s="366"/>
    </row>
    <row r="321" spans="1:22" ht="15" thickBot="1">
      <c r="A321" s="368"/>
      <c r="B321" s="369"/>
      <c r="C321" s="370"/>
      <c r="D321" s="370"/>
      <c r="E321" s="370"/>
      <c r="F321" s="369"/>
      <c r="G321" s="370"/>
      <c r="H321" s="370"/>
      <c r="I321" s="369"/>
      <c r="J321" s="369"/>
      <c r="K321" s="369"/>
      <c r="L321" s="370"/>
      <c r="M321" s="370"/>
      <c r="N321" s="370"/>
      <c r="O321" s="370"/>
      <c r="P321" s="370"/>
      <c r="Q321" s="370"/>
      <c r="R321" s="370"/>
      <c r="S321" s="370"/>
      <c r="T321" s="514"/>
      <c r="U321" s="515"/>
      <c r="V321" s="371"/>
    </row>
    <row r="322" spans="1:22" ht="15" thickBot="1">
      <c r="A322" s="351"/>
      <c r="B322" s="352"/>
      <c r="C322" s="353"/>
      <c r="D322" s="353"/>
      <c r="E322" s="353"/>
      <c r="F322" s="352"/>
      <c r="G322" s="353"/>
      <c r="H322" s="353"/>
      <c r="I322" s="352"/>
      <c r="J322" s="352"/>
      <c r="K322" s="352"/>
      <c r="L322" s="353"/>
      <c r="M322" s="353"/>
      <c r="N322" s="353"/>
      <c r="O322" s="353"/>
      <c r="P322" s="353"/>
      <c r="Q322" s="353"/>
      <c r="R322" s="353"/>
      <c r="S322" s="353"/>
      <c r="T322" s="508"/>
      <c r="U322" s="508"/>
      <c r="V322" s="354"/>
    </row>
    <row r="323" spans="1:22" ht="27.5" thickBot="1">
      <c r="A323" s="55" t="s">
        <v>17</v>
      </c>
      <c r="B323" s="550" t="s">
        <v>45</v>
      </c>
      <c r="C323" s="551"/>
      <c r="E323" s="552" t="s">
        <v>170</v>
      </c>
      <c r="F323" s="553"/>
      <c r="G323" s="554">
        <f>VLOOKUP(B323,'Urbano.Piano inv. forn'!$C$29:$G$48,3,FALSE)</f>
        <v>0</v>
      </c>
      <c r="H323" s="555"/>
      <c r="I323" s="27"/>
      <c r="J323" s="552" t="s">
        <v>171</v>
      </c>
      <c r="K323" s="598"/>
      <c r="L323" s="553"/>
      <c r="M323" s="554">
        <f>VLOOKUP(B323,'Urbano.Piano inv. forn'!$C$29:$G$48,4,FALSE)</f>
        <v>0</v>
      </c>
      <c r="N323" s="555"/>
      <c r="P323" s="59" t="s">
        <v>172</v>
      </c>
      <c r="Q323" s="355"/>
      <c r="S323" s="60" t="s">
        <v>173</v>
      </c>
      <c r="T323" s="556"/>
      <c r="U323" s="557"/>
      <c r="V323" s="356"/>
    </row>
    <row r="324" spans="1:22" ht="15" thickBot="1">
      <c r="A324" s="47"/>
      <c r="B324" s="34"/>
      <c r="C324" s="34"/>
      <c r="E324" s="35"/>
      <c r="F324" s="35"/>
      <c r="G324" s="36"/>
      <c r="H324" s="36"/>
      <c r="I324" s="27"/>
      <c r="J324" s="35"/>
      <c r="K324" s="35"/>
      <c r="L324" s="35"/>
      <c r="M324" s="36"/>
      <c r="N324" s="36"/>
      <c r="P324" s="37"/>
      <c r="S324" s="33"/>
      <c r="T324" s="509"/>
      <c r="V324" s="48"/>
    </row>
    <row r="325" spans="1:22" ht="31.5" customHeight="1" thickBot="1">
      <c r="A325" s="558" t="s">
        <v>174</v>
      </c>
      <c r="B325" s="559"/>
      <c r="C325" s="559"/>
      <c r="D325" s="560"/>
      <c r="E325" s="561">
        <f>VLOOKUP(B323,'Urbano.Piano inv. forn'!$C$29:$V$48,18,FALSE)</f>
        <v>0</v>
      </c>
      <c r="F325" s="562"/>
      <c r="G325" s="562"/>
      <c r="H325" s="563"/>
      <c r="I325" s="27"/>
      <c r="J325" s="564" t="s">
        <v>175</v>
      </c>
      <c r="K325" s="1076"/>
      <c r="L325" s="565"/>
      <c r="M325" s="561">
        <f>VLOOKUP(B323,'Urbano.Piano inv. forn'!$C$29:$V$48,20,FALSE)</f>
        <v>0</v>
      </c>
      <c r="N325" s="563"/>
      <c r="O325" s="44"/>
      <c r="P325" s="60" t="s">
        <v>176</v>
      </c>
      <c r="Q325" s="49">
        <f>M325+E325</f>
        <v>0</v>
      </c>
      <c r="S325" s="60" t="s">
        <v>177</v>
      </c>
      <c r="T325" s="556"/>
      <c r="U325" s="557"/>
      <c r="V325" s="48"/>
    </row>
    <row r="326" spans="1:22" ht="15" customHeight="1" thickBot="1">
      <c r="A326" s="50"/>
      <c r="B326" s="51"/>
      <c r="C326" s="51"/>
      <c r="D326" s="51"/>
      <c r="E326" s="52"/>
      <c r="F326" s="52"/>
      <c r="G326" s="52"/>
      <c r="H326" s="52"/>
      <c r="I326" s="27"/>
      <c r="J326" s="35"/>
      <c r="K326" s="35"/>
      <c r="L326" s="35"/>
      <c r="M326" s="52"/>
      <c r="N326" s="52"/>
      <c r="O326" s="44"/>
      <c r="P326" s="33"/>
      <c r="Q326" s="44"/>
      <c r="S326" s="33"/>
      <c r="T326" s="510"/>
      <c r="U326" s="510"/>
      <c r="V326" s="356"/>
    </row>
    <row r="327" spans="1:22" s="63" customFormat="1" ht="72" customHeight="1">
      <c r="A327" s="566" t="s">
        <v>178</v>
      </c>
      <c r="B327" s="567" t="s">
        <v>179</v>
      </c>
      <c r="C327" s="567" t="s">
        <v>180</v>
      </c>
      <c r="D327" s="57" t="s">
        <v>181</v>
      </c>
      <c r="E327" s="56" t="s">
        <v>182</v>
      </c>
      <c r="F327" s="57" t="s">
        <v>183</v>
      </c>
      <c r="G327" s="57" t="s">
        <v>184</v>
      </c>
      <c r="H327" s="57" t="s">
        <v>144</v>
      </c>
      <c r="I327" s="57" t="s">
        <v>185</v>
      </c>
      <c r="J327" s="57" t="s">
        <v>186</v>
      </c>
      <c r="K327" s="57" t="s">
        <v>536</v>
      </c>
      <c r="L327" s="57" t="s">
        <v>187</v>
      </c>
      <c r="M327" s="567" t="s">
        <v>470</v>
      </c>
      <c r="N327" s="567"/>
      <c r="O327" s="567"/>
      <c r="P327" s="567" t="s">
        <v>188</v>
      </c>
      <c r="Q327" s="567"/>
      <c r="R327" s="567"/>
      <c r="S327" s="567" t="s">
        <v>189</v>
      </c>
      <c r="T327" s="567"/>
      <c r="U327" s="568" t="s">
        <v>190</v>
      </c>
      <c r="V327" s="358"/>
    </row>
    <row r="328" spans="1:22" s="63" customFormat="1" ht="26.5" customHeight="1">
      <c r="A328" s="1055"/>
      <c r="B328" s="1063"/>
      <c r="C328" s="1063"/>
      <c r="D328" s="1087" t="s">
        <v>191</v>
      </c>
      <c r="E328" s="1087" t="s">
        <v>192</v>
      </c>
      <c r="F328" s="1087" t="s">
        <v>193</v>
      </c>
      <c r="G328" s="1087" t="s">
        <v>193</v>
      </c>
      <c r="H328" s="1087" t="s">
        <v>154</v>
      </c>
      <c r="I328" s="1087" t="s">
        <v>42</v>
      </c>
      <c r="J328" s="1087" t="s">
        <v>194</v>
      </c>
      <c r="K328" s="1087" t="s">
        <v>195</v>
      </c>
      <c r="L328" s="1087" t="s">
        <v>195</v>
      </c>
      <c r="M328" s="1088" t="s">
        <v>472</v>
      </c>
      <c r="N328" s="1088"/>
      <c r="O328" s="1088"/>
      <c r="P328" s="1088" t="s">
        <v>168</v>
      </c>
      <c r="Q328" s="1088"/>
      <c r="R328" s="1088"/>
      <c r="S328" s="1088" t="s">
        <v>198</v>
      </c>
      <c r="T328" s="1088"/>
      <c r="U328" s="1056"/>
      <c r="V328" s="358"/>
    </row>
    <row r="329" spans="1:22" ht="39.75" customHeight="1">
      <c r="A329" s="1089" t="str">
        <f>B323</f>
        <v>urb.e.1</v>
      </c>
      <c r="B329" s="53">
        <v>1</v>
      </c>
      <c r="C329" s="38"/>
      <c r="D329" s="32"/>
      <c r="E329" s="32"/>
      <c r="F329" s="38"/>
      <c r="G329" s="38"/>
      <c r="H329" s="323"/>
      <c r="I329" s="359"/>
      <c r="J329" s="360"/>
      <c r="K329" s="361"/>
      <c r="L329" s="361"/>
      <c r="M329" s="614"/>
      <c r="N329" s="614"/>
      <c r="O329" s="614"/>
      <c r="P329" s="547"/>
      <c r="Q329" s="547"/>
      <c r="R329" s="547"/>
      <c r="S329" s="546"/>
      <c r="T329" s="546"/>
      <c r="U329" s="511"/>
      <c r="V329" s="356"/>
    </row>
    <row r="330" spans="1:22" ht="36.65" customHeight="1">
      <c r="A330" s="1089"/>
      <c r="B330" s="53">
        <v>2</v>
      </c>
      <c r="C330" s="38"/>
      <c r="D330" s="32"/>
      <c r="E330" s="32"/>
      <c r="F330" s="38"/>
      <c r="G330" s="38"/>
      <c r="H330" s="38"/>
      <c r="I330" s="359"/>
      <c r="J330" s="360"/>
      <c r="K330" s="361"/>
      <c r="L330" s="361"/>
      <c r="M330" s="614"/>
      <c r="N330" s="614"/>
      <c r="O330" s="614"/>
      <c r="P330" s="547"/>
      <c r="Q330" s="547"/>
      <c r="R330" s="547"/>
      <c r="S330" s="546"/>
      <c r="T330" s="546"/>
      <c r="U330" s="511"/>
      <c r="V330" s="356"/>
    </row>
    <row r="331" spans="1:22" ht="28.5" customHeight="1">
      <c r="A331" s="1089"/>
      <c r="B331" s="53">
        <v>3</v>
      </c>
      <c r="C331" s="38"/>
      <c r="D331" s="32"/>
      <c r="E331" s="32"/>
      <c r="F331" s="38"/>
      <c r="G331" s="38"/>
      <c r="H331" s="38"/>
      <c r="I331" s="359"/>
      <c r="J331" s="360"/>
      <c r="K331" s="361"/>
      <c r="L331" s="361"/>
      <c r="M331" s="614"/>
      <c r="N331" s="614"/>
      <c r="O331" s="614"/>
      <c r="P331" s="547"/>
      <c r="Q331" s="547"/>
      <c r="R331" s="547"/>
      <c r="S331" s="546"/>
      <c r="T331" s="546"/>
      <c r="U331" s="511"/>
      <c r="V331" s="356"/>
    </row>
    <row r="332" spans="1:22" ht="32.5" customHeight="1">
      <c r="A332" s="1089"/>
      <c r="B332" s="53">
        <v>4</v>
      </c>
      <c r="C332" s="38"/>
      <c r="D332" s="32"/>
      <c r="E332" s="32"/>
      <c r="F332" s="38"/>
      <c r="G332" s="38"/>
      <c r="H332" s="38"/>
      <c r="I332" s="359"/>
      <c r="J332" s="360"/>
      <c r="K332" s="361"/>
      <c r="L332" s="361"/>
      <c r="M332" s="614"/>
      <c r="N332" s="614"/>
      <c r="O332" s="614"/>
      <c r="P332" s="547"/>
      <c r="Q332" s="547"/>
      <c r="R332" s="547"/>
      <c r="S332" s="546"/>
      <c r="T332" s="546"/>
      <c r="U332" s="511"/>
      <c r="V332" s="356"/>
    </row>
    <row r="333" spans="1:22" ht="30" customHeight="1">
      <c r="A333" s="1089"/>
      <c r="B333" s="53">
        <v>5</v>
      </c>
      <c r="C333" s="38"/>
      <c r="D333" s="32"/>
      <c r="E333" s="32"/>
      <c r="F333" s="38"/>
      <c r="G333" s="38"/>
      <c r="H333" s="38"/>
      <c r="I333" s="359"/>
      <c r="J333" s="360"/>
      <c r="K333" s="361"/>
      <c r="L333" s="361"/>
      <c r="M333" s="614"/>
      <c r="N333" s="614"/>
      <c r="O333" s="614"/>
      <c r="P333" s="547"/>
      <c r="Q333" s="547"/>
      <c r="R333" s="547"/>
      <c r="S333" s="546"/>
      <c r="T333" s="546"/>
      <c r="U333" s="511"/>
      <c r="V333" s="356"/>
    </row>
    <row r="334" spans="1:22" ht="36.65" customHeight="1">
      <c r="A334" s="1089"/>
      <c r="B334" s="53">
        <v>6</v>
      </c>
      <c r="C334" s="38"/>
      <c r="D334" s="32"/>
      <c r="E334" s="32"/>
      <c r="F334" s="38"/>
      <c r="G334" s="38"/>
      <c r="H334" s="38"/>
      <c r="I334" s="359"/>
      <c r="J334" s="360"/>
      <c r="K334" s="361"/>
      <c r="L334" s="361"/>
      <c r="M334" s="614"/>
      <c r="N334" s="614"/>
      <c r="O334" s="614"/>
      <c r="P334" s="547"/>
      <c r="Q334" s="547"/>
      <c r="R334" s="547"/>
      <c r="S334" s="546"/>
      <c r="T334" s="546"/>
      <c r="U334" s="511"/>
      <c r="V334" s="356"/>
    </row>
    <row r="335" spans="1:22" ht="33.5" customHeight="1">
      <c r="A335" s="1089"/>
      <c r="B335" s="53">
        <v>7</v>
      </c>
      <c r="C335" s="38"/>
      <c r="D335" s="32"/>
      <c r="E335" s="32"/>
      <c r="F335" s="38"/>
      <c r="G335" s="38"/>
      <c r="H335" s="38"/>
      <c r="I335" s="359"/>
      <c r="J335" s="360"/>
      <c r="K335" s="361"/>
      <c r="L335" s="361"/>
      <c r="M335" s="546"/>
      <c r="N335" s="546"/>
      <c r="O335" s="546"/>
      <c r="P335" s="547"/>
      <c r="Q335" s="547"/>
      <c r="R335" s="547"/>
      <c r="S335" s="546"/>
      <c r="T335" s="546"/>
      <c r="U335" s="511"/>
      <c r="V335" s="356"/>
    </row>
    <row r="336" spans="1:22" ht="33.5" customHeight="1">
      <c r="A336" s="1089"/>
      <c r="B336" s="53">
        <v>8</v>
      </c>
      <c r="C336" s="38"/>
      <c r="D336" s="32"/>
      <c r="E336" s="32"/>
      <c r="F336" s="38"/>
      <c r="G336" s="38"/>
      <c r="H336" s="38"/>
      <c r="I336" s="359"/>
      <c r="J336" s="360"/>
      <c r="K336" s="361"/>
      <c r="L336" s="361"/>
      <c r="M336" s="546"/>
      <c r="N336" s="546"/>
      <c r="O336" s="546"/>
      <c r="P336" s="547"/>
      <c r="Q336" s="547"/>
      <c r="R336" s="547"/>
      <c r="S336" s="546"/>
      <c r="T336" s="546"/>
      <c r="U336" s="511"/>
      <c r="V336" s="356"/>
    </row>
    <row r="337" spans="1:23" ht="33.5" customHeight="1">
      <c r="A337" s="1089"/>
      <c r="B337" s="53">
        <v>9</v>
      </c>
      <c r="C337" s="38"/>
      <c r="D337" s="32"/>
      <c r="E337" s="32"/>
      <c r="F337" s="38"/>
      <c r="G337" s="38"/>
      <c r="H337" s="38"/>
      <c r="I337" s="359"/>
      <c r="J337" s="360"/>
      <c r="K337" s="361"/>
      <c r="L337" s="361"/>
      <c r="M337" s="546"/>
      <c r="N337" s="546"/>
      <c r="O337" s="546"/>
      <c r="P337" s="547"/>
      <c r="Q337" s="547"/>
      <c r="R337" s="547"/>
      <c r="S337" s="546"/>
      <c r="T337" s="546"/>
      <c r="U337" s="511"/>
      <c r="V337" s="356"/>
    </row>
    <row r="338" spans="1:23" ht="33.5" customHeight="1" thickBot="1">
      <c r="A338" s="1090"/>
      <c r="B338" s="54">
        <v>10</v>
      </c>
      <c r="C338" s="46"/>
      <c r="D338" s="45"/>
      <c r="E338" s="45"/>
      <c r="F338" s="46"/>
      <c r="G338" s="46"/>
      <c r="H338" s="46"/>
      <c r="I338" s="362"/>
      <c r="J338" s="363"/>
      <c r="K338" s="364"/>
      <c r="L338" s="364"/>
      <c r="M338" s="548"/>
      <c r="N338" s="548"/>
      <c r="O338" s="548"/>
      <c r="P338" s="549"/>
      <c r="Q338" s="549"/>
      <c r="R338" s="549"/>
      <c r="S338" s="548"/>
      <c r="T338" s="548"/>
      <c r="U338" s="512"/>
      <c r="V338" s="356"/>
    </row>
    <row r="339" spans="1:23" ht="41.5" customHeight="1" thickBot="1">
      <c r="A339" s="47"/>
      <c r="B339" s="33"/>
      <c r="C339" s="33"/>
      <c r="D339" s="33"/>
      <c r="E339" s="1079" t="s">
        <v>199</v>
      </c>
      <c r="F339" s="321">
        <f>COUNTA(F329:F338)</f>
        <v>0</v>
      </c>
      <c r="G339" s="322">
        <f>COUNTA(G329:G338)</f>
        <v>0</v>
      </c>
      <c r="H339" s="365"/>
      <c r="I339" s="365"/>
      <c r="J339" s="1080" t="s">
        <v>537</v>
      </c>
      <c r="K339" s="322">
        <f>COUNTIF(K329:K338,"&lt;=30/06/2026")</f>
        <v>0</v>
      </c>
      <c r="L339" s="365"/>
      <c r="M339" s="1081" t="s">
        <v>200</v>
      </c>
      <c r="N339" s="1082"/>
      <c r="O339" s="1083"/>
      <c r="P339" s="1084">
        <f>SUM(P329:P338)</f>
        <v>0</v>
      </c>
      <c r="Q339" s="1085"/>
      <c r="R339" s="1086"/>
      <c r="S339" s="37"/>
      <c r="T339" s="37"/>
      <c r="U339" s="513"/>
      <c r="V339" s="367"/>
      <c r="W339" s="366"/>
    </row>
    <row r="340" spans="1:23" ht="15" thickBot="1">
      <c r="A340" s="368"/>
      <c r="B340" s="369"/>
      <c r="C340" s="370"/>
      <c r="D340" s="370"/>
      <c r="E340" s="370"/>
      <c r="F340" s="369"/>
      <c r="G340" s="370"/>
      <c r="H340" s="370"/>
      <c r="I340" s="369"/>
      <c r="J340" s="369"/>
      <c r="K340" s="369"/>
      <c r="L340" s="370"/>
      <c r="M340" s="370"/>
      <c r="N340" s="370"/>
      <c r="O340" s="370"/>
      <c r="P340" s="370"/>
      <c r="Q340" s="370"/>
      <c r="R340" s="370"/>
      <c r="S340" s="370"/>
      <c r="T340" s="514"/>
      <c r="U340" s="515"/>
      <c r="V340" s="371"/>
    </row>
    <row r="341" spans="1:23" ht="15" thickBot="1">
      <c r="A341" s="351"/>
      <c r="B341" s="352"/>
      <c r="C341" s="353"/>
      <c r="D341" s="353"/>
      <c r="E341" s="353"/>
      <c r="F341" s="352"/>
      <c r="G341" s="353"/>
      <c r="H341" s="353"/>
      <c r="I341" s="352"/>
      <c r="J341" s="352"/>
      <c r="K341" s="352"/>
      <c r="L341" s="353"/>
      <c r="M341" s="353"/>
      <c r="N341" s="353"/>
      <c r="O341" s="353"/>
      <c r="P341" s="353"/>
      <c r="Q341" s="353"/>
      <c r="R341" s="353"/>
      <c r="S341" s="353"/>
      <c r="T341" s="508"/>
      <c r="U341" s="508"/>
      <c r="V341" s="354"/>
    </row>
    <row r="342" spans="1:23" ht="27.5" thickBot="1">
      <c r="A342" s="55" t="s">
        <v>17</v>
      </c>
      <c r="B342" s="550" t="s">
        <v>45</v>
      </c>
      <c r="C342" s="551"/>
      <c r="E342" s="552" t="s">
        <v>170</v>
      </c>
      <c r="F342" s="553"/>
      <c r="G342" s="554">
        <f>VLOOKUP(B342,'Urbano.Piano inv. forn'!$C$29:$G$48,3,FALSE)</f>
        <v>0</v>
      </c>
      <c r="H342" s="555"/>
      <c r="I342" s="27"/>
      <c r="J342" s="552" t="s">
        <v>171</v>
      </c>
      <c r="K342" s="598"/>
      <c r="L342" s="553"/>
      <c r="M342" s="554">
        <f>VLOOKUP(B342,'Urbano.Piano inv. forn'!$C$29:$G$48,4,FALSE)</f>
        <v>0</v>
      </c>
      <c r="N342" s="555"/>
      <c r="P342" s="59" t="s">
        <v>172</v>
      </c>
      <c r="Q342" s="355"/>
      <c r="S342" s="60" t="s">
        <v>173</v>
      </c>
      <c r="T342" s="556"/>
      <c r="U342" s="557"/>
      <c r="V342" s="356"/>
    </row>
    <row r="343" spans="1:23" ht="15" thickBot="1">
      <c r="A343" s="47"/>
      <c r="B343" s="34"/>
      <c r="C343" s="34"/>
      <c r="E343" s="35"/>
      <c r="F343" s="35"/>
      <c r="G343" s="36"/>
      <c r="H343" s="36"/>
      <c r="I343" s="27"/>
      <c r="J343" s="35"/>
      <c r="K343" s="35"/>
      <c r="L343" s="35"/>
      <c r="M343" s="36"/>
      <c r="N343" s="36"/>
      <c r="P343" s="37"/>
      <c r="S343" s="33"/>
      <c r="T343" s="509"/>
      <c r="V343" s="48"/>
    </row>
    <row r="344" spans="1:23" ht="31.5" customHeight="1" thickBot="1">
      <c r="A344" s="558" t="s">
        <v>174</v>
      </c>
      <c r="B344" s="559"/>
      <c r="C344" s="559"/>
      <c r="D344" s="560"/>
      <c r="E344" s="561">
        <f>VLOOKUP(B342,'Urbano.Piano inv. forn'!$C$29:$V$48,18,FALSE)</f>
        <v>0</v>
      </c>
      <c r="F344" s="562"/>
      <c r="G344" s="562"/>
      <c r="H344" s="563"/>
      <c r="I344" s="27"/>
      <c r="J344" s="564" t="s">
        <v>175</v>
      </c>
      <c r="K344" s="1076"/>
      <c r="L344" s="565"/>
      <c r="M344" s="561">
        <f>VLOOKUP(B342,'Urbano.Piano inv. forn'!$C$29:$V$48,20,FALSE)</f>
        <v>0</v>
      </c>
      <c r="N344" s="563"/>
      <c r="O344" s="44"/>
      <c r="P344" s="60" t="s">
        <v>176</v>
      </c>
      <c r="Q344" s="49">
        <f>M344+E344</f>
        <v>0</v>
      </c>
      <c r="S344" s="60" t="s">
        <v>177</v>
      </c>
      <c r="T344" s="556"/>
      <c r="U344" s="557"/>
      <c r="V344" s="48"/>
    </row>
    <row r="345" spans="1:23" ht="15" customHeight="1" thickBot="1">
      <c r="A345" s="50"/>
      <c r="B345" s="51"/>
      <c r="C345" s="51"/>
      <c r="D345" s="51"/>
      <c r="E345" s="52"/>
      <c r="F345" s="52"/>
      <c r="G345" s="52"/>
      <c r="H345" s="52"/>
      <c r="I345" s="27"/>
      <c r="J345" s="35"/>
      <c r="K345" s="35"/>
      <c r="L345" s="35"/>
      <c r="M345" s="52"/>
      <c r="N345" s="52"/>
      <c r="O345" s="44"/>
      <c r="P345" s="33"/>
      <c r="Q345" s="44"/>
      <c r="S345" s="33"/>
      <c r="T345" s="510"/>
      <c r="U345" s="510"/>
      <c r="V345" s="356"/>
    </row>
    <row r="346" spans="1:23" s="63" customFormat="1" ht="72" customHeight="1">
      <c r="A346" s="566" t="s">
        <v>178</v>
      </c>
      <c r="B346" s="567" t="s">
        <v>179</v>
      </c>
      <c r="C346" s="567" t="s">
        <v>180</v>
      </c>
      <c r="D346" s="57" t="s">
        <v>181</v>
      </c>
      <c r="E346" s="56" t="s">
        <v>182</v>
      </c>
      <c r="F346" s="57" t="s">
        <v>183</v>
      </c>
      <c r="G346" s="57" t="s">
        <v>184</v>
      </c>
      <c r="H346" s="57" t="s">
        <v>144</v>
      </c>
      <c r="I346" s="57" t="s">
        <v>185</v>
      </c>
      <c r="J346" s="57" t="s">
        <v>186</v>
      </c>
      <c r="K346" s="57" t="s">
        <v>536</v>
      </c>
      <c r="L346" s="57" t="s">
        <v>187</v>
      </c>
      <c r="M346" s="567" t="s">
        <v>470</v>
      </c>
      <c r="N346" s="567"/>
      <c r="O346" s="567"/>
      <c r="P346" s="567" t="s">
        <v>188</v>
      </c>
      <c r="Q346" s="567"/>
      <c r="R346" s="567"/>
      <c r="S346" s="567" t="s">
        <v>189</v>
      </c>
      <c r="T346" s="567"/>
      <c r="U346" s="568" t="s">
        <v>190</v>
      </c>
      <c r="V346" s="358"/>
    </row>
    <row r="347" spans="1:23" s="63" customFormat="1" ht="26.5" customHeight="1">
      <c r="A347" s="1055"/>
      <c r="B347" s="1063"/>
      <c r="C347" s="1063"/>
      <c r="D347" s="1087" t="s">
        <v>191</v>
      </c>
      <c r="E347" s="1087" t="s">
        <v>192</v>
      </c>
      <c r="F347" s="1087" t="s">
        <v>193</v>
      </c>
      <c r="G347" s="1087" t="s">
        <v>193</v>
      </c>
      <c r="H347" s="1087" t="s">
        <v>154</v>
      </c>
      <c r="I347" s="1087" t="s">
        <v>42</v>
      </c>
      <c r="J347" s="1087" t="s">
        <v>194</v>
      </c>
      <c r="K347" s="1087" t="s">
        <v>195</v>
      </c>
      <c r="L347" s="1087" t="s">
        <v>195</v>
      </c>
      <c r="M347" s="1088" t="s">
        <v>472</v>
      </c>
      <c r="N347" s="1088"/>
      <c r="O347" s="1088"/>
      <c r="P347" s="1088" t="s">
        <v>168</v>
      </c>
      <c r="Q347" s="1088"/>
      <c r="R347" s="1088"/>
      <c r="S347" s="1088" t="s">
        <v>198</v>
      </c>
      <c r="T347" s="1088"/>
      <c r="U347" s="1056"/>
      <c r="V347" s="358"/>
    </row>
    <row r="348" spans="1:23" ht="39.75" customHeight="1">
      <c r="A348" s="1089" t="str">
        <f>B342</f>
        <v>urb.e.1</v>
      </c>
      <c r="B348" s="53">
        <v>1</v>
      </c>
      <c r="C348" s="38"/>
      <c r="D348" s="32"/>
      <c r="E348" s="32"/>
      <c r="F348" s="38"/>
      <c r="G348" s="38"/>
      <c r="H348" s="323"/>
      <c r="I348" s="359"/>
      <c r="J348" s="360"/>
      <c r="K348" s="361"/>
      <c r="L348" s="361"/>
      <c r="M348" s="614"/>
      <c r="N348" s="614"/>
      <c r="O348" s="614"/>
      <c r="P348" s="547"/>
      <c r="Q348" s="547"/>
      <c r="R348" s="547"/>
      <c r="S348" s="546"/>
      <c r="T348" s="546"/>
      <c r="U348" s="511"/>
      <c r="V348" s="356"/>
    </row>
    <row r="349" spans="1:23" ht="36.65" customHeight="1">
      <c r="A349" s="1089"/>
      <c r="B349" s="53">
        <v>2</v>
      </c>
      <c r="C349" s="38"/>
      <c r="D349" s="32"/>
      <c r="E349" s="32"/>
      <c r="F349" s="38"/>
      <c r="G349" s="38"/>
      <c r="H349" s="38"/>
      <c r="I349" s="359"/>
      <c r="J349" s="360"/>
      <c r="K349" s="361"/>
      <c r="L349" s="361"/>
      <c r="M349" s="614"/>
      <c r="N349" s="614"/>
      <c r="O349" s="614"/>
      <c r="P349" s="547"/>
      <c r="Q349" s="547"/>
      <c r="R349" s="547"/>
      <c r="S349" s="546"/>
      <c r="T349" s="546"/>
      <c r="U349" s="511"/>
      <c r="V349" s="356"/>
    </row>
    <row r="350" spans="1:23" ht="28.5" customHeight="1">
      <c r="A350" s="1089"/>
      <c r="B350" s="53">
        <v>3</v>
      </c>
      <c r="C350" s="38"/>
      <c r="D350" s="32"/>
      <c r="E350" s="32"/>
      <c r="F350" s="38"/>
      <c r="G350" s="38"/>
      <c r="H350" s="38"/>
      <c r="I350" s="359"/>
      <c r="J350" s="360"/>
      <c r="K350" s="361"/>
      <c r="L350" s="361"/>
      <c r="M350" s="614"/>
      <c r="N350" s="614"/>
      <c r="O350" s="614"/>
      <c r="P350" s="547"/>
      <c r="Q350" s="547"/>
      <c r="R350" s="547"/>
      <c r="S350" s="546"/>
      <c r="T350" s="546"/>
      <c r="U350" s="511"/>
      <c r="V350" s="356"/>
    </row>
    <row r="351" spans="1:23" ht="32.5" customHeight="1">
      <c r="A351" s="1089"/>
      <c r="B351" s="53">
        <v>4</v>
      </c>
      <c r="C351" s="38"/>
      <c r="D351" s="32"/>
      <c r="E351" s="32"/>
      <c r="F351" s="38"/>
      <c r="G351" s="38"/>
      <c r="H351" s="38"/>
      <c r="I351" s="359"/>
      <c r="J351" s="360"/>
      <c r="K351" s="361"/>
      <c r="L351" s="361"/>
      <c r="M351" s="614"/>
      <c r="N351" s="614"/>
      <c r="O351" s="614"/>
      <c r="P351" s="547"/>
      <c r="Q351" s="547"/>
      <c r="R351" s="547"/>
      <c r="S351" s="546"/>
      <c r="T351" s="546"/>
      <c r="U351" s="511"/>
      <c r="V351" s="356"/>
    </row>
    <row r="352" spans="1:23" ht="30" customHeight="1">
      <c r="A352" s="1089"/>
      <c r="B352" s="53">
        <v>5</v>
      </c>
      <c r="C352" s="38"/>
      <c r="D352" s="32"/>
      <c r="E352" s="32"/>
      <c r="F352" s="38"/>
      <c r="G352" s="38"/>
      <c r="H352" s="38"/>
      <c r="I352" s="359"/>
      <c r="J352" s="360"/>
      <c r="K352" s="361"/>
      <c r="L352" s="361"/>
      <c r="M352" s="614"/>
      <c r="N352" s="614"/>
      <c r="O352" s="614"/>
      <c r="P352" s="547"/>
      <c r="Q352" s="547"/>
      <c r="R352" s="547"/>
      <c r="S352" s="546"/>
      <c r="T352" s="546"/>
      <c r="U352" s="511"/>
      <c r="V352" s="356"/>
    </row>
    <row r="353" spans="1:23" ht="36.65" customHeight="1">
      <c r="A353" s="1089"/>
      <c r="B353" s="53">
        <v>6</v>
      </c>
      <c r="C353" s="38"/>
      <c r="D353" s="32"/>
      <c r="E353" s="32"/>
      <c r="F353" s="38"/>
      <c r="G353" s="38"/>
      <c r="H353" s="38"/>
      <c r="I353" s="359"/>
      <c r="J353" s="360"/>
      <c r="K353" s="361"/>
      <c r="L353" s="361"/>
      <c r="M353" s="614"/>
      <c r="N353" s="614"/>
      <c r="O353" s="614"/>
      <c r="P353" s="547"/>
      <c r="Q353" s="547"/>
      <c r="R353" s="547"/>
      <c r="S353" s="546"/>
      <c r="T353" s="546"/>
      <c r="U353" s="511"/>
      <c r="V353" s="356"/>
    </row>
    <row r="354" spans="1:23" ht="33.5" customHeight="1">
      <c r="A354" s="1089"/>
      <c r="B354" s="53">
        <v>7</v>
      </c>
      <c r="C354" s="38"/>
      <c r="D354" s="32"/>
      <c r="E354" s="32"/>
      <c r="F354" s="38"/>
      <c r="G354" s="38"/>
      <c r="H354" s="38"/>
      <c r="I354" s="359"/>
      <c r="J354" s="360"/>
      <c r="K354" s="361"/>
      <c r="L354" s="361"/>
      <c r="M354" s="546"/>
      <c r="N354" s="546"/>
      <c r="O354" s="546"/>
      <c r="P354" s="547"/>
      <c r="Q354" s="547"/>
      <c r="R354" s="547"/>
      <c r="S354" s="546"/>
      <c r="T354" s="546"/>
      <c r="U354" s="511"/>
      <c r="V354" s="356"/>
    </row>
    <row r="355" spans="1:23" ht="33.5" customHeight="1">
      <c r="A355" s="1089"/>
      <c r="B355" s="53">
        <v>8</v>
      </c>
      <c r="C355" s="38"/>
      <c r="D355" s="32"/>
      <c r="E355" s="32"/>
      <c r="F355" s="38"/>
      <c r="G355" s="38"/>
      <c r="H355" s="38"/>
      <c r="I355" s="359"/>
      <c r="J355" s="360"/>
      <c r="K355" s="361"/>
      <c r="L355" s="361"/>
      <c r="M355" s="546"/>
      <c r="N355" s="546"/>
      <c r="O355" s="546"/>
      <c r="P355" s="547"/>
      <c r="Q355" s="547"/>
      <c r="R355" s="547"/>
      <c r="S355" s="546"/>
      <c r="T355" s="546"/>
      <c r="U355" s="511"/>
      <c r="V355" s="356"/>
    </row>
    <row r="356" spans="1:23" ht="33.5" customHeight="1">
      <c r="A356" s="1089"/>
      <c r="B356" s="53">
        <v>9</v>
      </c>
      <c r="C356" s="38"/>
      <c r="D356" s="32"/>
      <c r="E356" s="32"/>
      <c r="F356" s="38"/>
      <c r="G356" s="38"/>
      <c r="H356" s="38"/>
      <c r="I356" s="359"/>
      <c r="J356" s="360"/>
      <c r="K356" s="361"/>
      <c r="L356" s="361"/>
      <c r="M356" s="546"/>
      <c r="N356" s="546"/>
      <c r="O356" s="546"/>
      <c r="P356" s="547"/>
      <c r="Q356" s="547"/>
      <c r="R356" s="547"/>
      <c r="S356" s="546"/>
      <c r="T356" s="546"/>
      <c r="U356" s="511"/>
      <c r="V356" s="356"/>
    </row>
    <row r="357" spans="1:23" ht="33.5" customHeight="1" thickBot="1">
      <c r="A357" s="1090"/>
      <c r="B357" s="54">
        <v>10</v>
      </c>
      <c r="C357" s="46"/>
      <c r="D357" s="45"/>
      <c r="E357" s="45"/>
      <c r="F357" s="46"/>
      <c r="G357" s="46"/>
      <c r="H357" s="46"/>
      <c r="I357" s="362"/>
      <c r="J357" s="363"/>
      <c r="K357" s="364"/>
      <c r="L357" s="364"/>
      <c r="M357" s="548"/>
      <c r="N357" s="548"/>
      <c r="O357" s="548"/>
      <c r="P357" s="549"/>
      <c r="Q357" s="549"/>
      <c r="R357" s="549"/>
      <c r="S357" s="548"/>
      <c r="T357" s="548"/>
      <c r="U357" s="512"/>
      <c r="V357" s="356"/>
    </row>
    <row r="358" spans="1:23" ht="41.5" customHeight="1" thickBot="1">
      <c r="A358" s="47"/>
      <c r="B358" s="33"/>
      <c r="C358" s="33"/>
      <c r="D358" s="33"/>
      <c r="E358" s="1079" t="s">
        <v>199</v>
      </c>
      <c r="F358" s="321">
        <f>COUNTA(F348:F357)</f>
        <v>0</v>
      </c>
      <c r="G358" s="322">
        <f>COUNTA(G348:G357)</f>
        <v>0</v>
      </c>
      <c r="H358" s="365"/>
      <c r="I358" s="365"/>
      <c r="J358" s="1080" t="s">
        <v>537</v>
      </c>
      <c r="K358" s="322">
        <f>COUNTIF(K348:K357,"&lt;=30/06/2026")</f>
        <v>0</v>
      </c>
      <c r="L358" s="365"/>
      <c r="M358" s="1081" t="s">
        <v>200</v>
      </c>
      <c r="N358" s="1082"/>
      <c r="O358" s="1083"/>
      <c r="P358" s="1084">
        <f>SUM(P348:P357)</f>
        <v>0</v>
      </c>
      <c r="Q358" s="1085"/>
      <c r="R358" s="1086"/>
      <c r="S358" s="37"/>
      <c r="T358" s="37"/>
      <c r="U358" s="513"/>
      <c r="V358" s="367"/>
      <c r="W358" s="366"/>
    </row>
    <row r="359" spans="1:23" ht="15" thickBot="1">
      <c r="A359" s="368"/>
      <c r="B359" s="369"/>
      <c r="C359" s="370"/>
      <c r="D359" s="370"/>
      <c r="E359" s="370"/>
      <c r="F359" s="369"/>
      <c r="G359" s="370"/>
      <c r="H359" s="370"/>
      <c r="I359" s="369"/>
      <c r="J359" s="369"/>
      <c r="K359" s="369"/>
      <c r="L359" s="370"/>
      <c r="M359" s="370"/>
      <c r="N359" s="370"/>
      <c r="O359" s="370"/>
      <c r="P359" s="370"/>
      <c r="Q359" s="370"/>
      <c r="R359" s="370"/>
      <c r="S359" s="370"/>
      <c r="T359" s="514"/>
      <c r="U359" s="515"/>
      <c r="V359" s="371"/>
    </row>
    <row r="360" spans="1:23" ht="15" thickBot="1">
      <c r="A360" s="351"/>
      <c r="B360" s="352"/>
      <c r="C360" s="353"/>
      <c r="D360" s="353"/>
      <c r="E360" s="353"/>
      <c r="F360" s="352"/>
      <c r="G360" s="353"/>
      <c r="H360" s="353"/>
      <c r="I360" s="352"/>
      <c r="J360" s="352"/>
      <c r="K360" s="352"/>
      <c r="L360" s="353"/>
      <c r="M360" s="353"/>
      <c r="N360" s="353"/>
      <c r="O360" s="353"/>
      <c r="P360" s="353"/>
      <c r="Q360" s="353"/>
      <c r="R360" s="353"/>
      <c r="S360" s="353"/>
      <c r="T360" s="508"/>
      <c r="U360" s="508"/>
      <c r="V360" s="354"/>
    </row>
    <row r="361" spans="1:23" ht="27.5" thickBot="1">
      <c r="A361" s="55" t="s">
        <v>17</v>
      </c>
      <c r="B361" s="550" t="s">
        <v>45</v>
      </c>
      <c r="C361" s="551"/>
      <c r="E361" s="552" t="s">
        <v>170</v>
      </c>
      <c r="F361" s="553"/>
      <c r="G361" s="554">
        <f>VLOOKUP(B361,'Urbano.Piano inv. forn'!$C$29:$G$48,3,FALSE)</f>
        <v>0</v>
      </c>
      <c r="H361" s="555"/>
      <c r="I361" s="27"/>
      <c r="J361" s="552" t="s">
        <v>171</v>
      </c>
      <c r="K361" s="598"/>
      <c r="L361" s="553"/>
      <c r="M361" s="554">
        <f>VLOOKUP(B361,'Urbano.Piano inv. forn'!$C$29:$G$48,4,FALSE)</f>
        <v>0</v>
      </c>
      <c r="N361" s="555"/>
      <c r="P361" s="59" t="s">
        <v>172</v>
      </c>
      <c r="Q361" s="355"/>
      <c r="S361" s="60" t="s">
        <v>173</v>
      </c>
      <c r="T361" s="556"/>
      <c r="U361" s="557"/>
      <c r="V361" s="356"/>
    </row>
    <row r="362" spans="1:23" ht="15" thickBot="1">
      <c r="A362" s="47"/>
      <c r="B362" s="34"/>
      <c r="C362" s="34"/>
      <c r="E362" s="35"/>
      <c r="F362" s="35"/>
      <c r="G362" s="36"/>
      <c r="H362" s="36"/>
      <c r="I362" s="27"/>
      <c r="J362" s="35"/>
      <c r="K362" s="35"/>
      <c r="L362" s="35"/>
      <c r="M362" s="36"/>
      <c r="N362" s="36"/>
      <c r="P362" s="37"/>
      <c r="S362" s="33"/>
      <c r="T362" s="509"/>
      <c r="V362" s="48"/>
    </row>
    <row r="363" spans="1:23" ht="31.5" customHeight="1" thickBot="1">
      <c r="A363" s="558" t="s">
        <v>174</v>
      </c>
      <c r="B363" s="559"/>
      <c r="C363" s="559"/>
      <c r="D363" s="560"/>
      <c r="E363" s="561">
        <f>VLOOKUP(B361,'Urbano.Piano inv. forn'!$C$29:$V$48,18,FALSE)</f>
        <v>0</v>
      </c>
      <c r="F363" s="562"/>
      <c r="G363" s="562"/>
      <c r="H363" s="563"/>
      <c r="I363" s="27"/>
      <c r="J363" s="564" t="s">
        <v>175</v>
      </c>
      <c r="K363" s="1076"/>
      <c r="L363" s="565"/>
      <c r="M363" s="561">
        <f>VLOOKUP(B361,'Urbano.Piano inv. forn'!$C$29:$V$48,20,FALSE)</f>
        <v>0</v>
      </c>
      <c r="N363" s="563"/>
      <c r="O363" s="44"/>
      <c r="P363" s="60" t="s">
        <v>176</v>
      </c>
      <c r="Q363" s="49">
        <f>M363+E363</f>
        <v>0</v>
      </c>
      <c r="S363" s="60" t="s">
        <v>177</v>
      </c>
      <c r="T363" s="556"/>
      <c r="U363" s="557"/>
      <c r="V363" s="48"/>
    </row>
    <row r="364" spans="1:23" ht="15" customHeight="1" thickBot="1">
      <c r="A364" s="50"/>
      <c r="B364" s="51"/>
      <c r="C364" s="51"/>
      <c r="D364" s="51"/>
      <c r="E364" s="52"/>
      <c r="F364" s="52"/>
      <c r="G364" s="52"/>
      <c r="H364" s="52"/>
      <c r="I364" s="27"/>
      <c r="J364" s="35"/>
      <c r="K364" s="35"/>
      <c r="L364" s="35"/>
      <c r="M364" s="52"/>
      <c r="N364" s="52"/>
      <c r="O364" s="44"/>
      <c r="P364" s="33"/>
      <c r="Q364" s="44"/>
      <c r="S364" s="33"/>
      <c r="T364" s="510"/>
      <c r="U364" s="510"/>
      <c r="V364" s="356"/>
    </row>
    <row r="365" spans="1:23" s="63" customFormat="1" ht="72" customHeight="1">
      <c r="A365" s="566" t="s">
        <v>178</v>
      </c>
      <c r="B365" s="567" t="s">
        <v>179</v>
      </c>
      <c r="C365" s="567" t="s">
        <v>180</v>
      </c>
      <c r="D365" s="57" t="s">
        <v>181</v>
      </c>
      <c r="E365" s="56" t="s">
        <v>182</v>
      </c>
      <c r="F365" s="57" t="s">
        <v>183</v>
      </c>
      <c r="G365" s="57" t="s">
        <v>184</v>
      </c>
      <c r="H365" s="57" t="s">
        <v>144</v>
      </c>
      <c r="I365" s="57" t="s">
        <v>185</v>
      </c>
      <c r="J365" s="57" t="s">
        <v>186</v>
      </c>
      <c r="K365" s="57" t="s">
        <v>536</v>
      </c>
      <c r="L365" s="57" t="s">
        <v>187</v>
      </c>
      <c r="M365" s="567" t="s">
        <v>470</v>
      </c>
      <c r="N365" s="567"/>
      <c r="O365" s="567"/>
      <c r="P365" s="567" t="s">
        <v>188</v>
      </c>
      <c r="Q365" s="567"/>
      <c r="R365" s="567"/>
      <c r="S365" s="567" t="s">
        <v>189</v>
      </c>
      <c r="T365" s="567"/>
      <c r="U365" s="568" t="s">
        <v>190</v>
      </c>
      <c r="V365" s="358"/>
    </row>
    <row r="366" spans="1:23" s="63" customFormat="1" ht="26.5" customHeight="1">
      <c r="A366" s="1055"/>
      <c r="B366" s="1063"/>
      <c r="C366" s="1063"/>
      <c r="D366" s="1087" t="s">
        <v>191</v>
      </c>
      <c r="E366" s="1087" t="s">
        <v>192</v>
      </c>
      <c r="F366" s="1087" t="s">
        <v>193</v>
      </c>
      <c r="G366" s="1087" t="s">
        <v>193</v>
      </c>
      <c r="H366" s="1087" t="s">
        <v>154</v>
      </c>
      <c r="I366" s="1087" t="s">
        <v>42</v>
      </c>
      <c r="J366" s="1087" t="s">
        <v>194</v>
      </c>
      <c r="K366" s="1087" t="s">
        <v>195</v>
      </c>
      <c r="L366" s="1087" t="s">
        <v>195</v>
      </c>
      <c r="M366" s="1088" t="s">
        <v>472</v>
      </c>
      <c r="N366" s="1088"/>
      <c r="O366" s="1088"/>
      <c r="P366" s="1088" t="s">
        <v>168</v>
      </c>
      <c r="Q366" s="1088"/>
      <c r="R366" s="1088"/>
      <c r="S366" s="1088" t="s">
        <v>198</v>
      </c>
      <c r="T366" s="1088"/>
      <c r="U366" s="1056"/>
      <c r="V366" s="358"/>
    </row>
    <row r="367" spans="1:23" ht="39.75" customHeight="1">
      <c r="A367" s="1089" t="str">
        <f>B361</f>
        <v>urb.e.1</v>
      </c>
      <c r="B367" s="53">
        <v>1</v>
      </c>
      <c r="C367" s="38"/>
      <c r="D367" s="32"/>
      <c r="E367" s="32"/>
      <c r="F367" s="38"/>
      <c r="G367" s="38"/>
      <c r="H367" s="323"/>
      <c r="I367" s="359"/>
      <c r="J367" s="360"/>
      <c r="K367" s="361"/>
      <c r="L367" s="361"/>
      <c r="M367" s="614"/>
      <c r="N367" s="614"/>
      <c r="O367" s="614"/>
      <c r="P367" s="547"/>
      <c r="Q367" s="547"/>
      <c r="R367" s="547"/>
      <c r="S367" s="546"/>
      <c r="T367" s="546"/>
      <c r="U367" s="511"/>
      <c r="V367" s="356"/>
    </row>
    <row r="368" spans="1:23" ht="36.65" customHeight="1">
      <c r="A368" s="1089"/>
      <c r="B368" s="53">
        <v>2</v>
      </c>
      <c r="C368" s="38"/>
      <c r="D368" s="32"/>
      <c r="E368" s="32"/>
      <c r="F368" s="38"/>
      <c r="G368" s="38"/>
      <c r="H368" s="38"/>
      <c r="I368" s="359"/>
      <c r="J368" s="360"/>
      <c r="K368" s="361"/>
      <c r="L368" s="361"/>
      <c r="M368" s="614"/>
      <c r="N368" s="614"/>
      <c r="O368" s="614"/>
      <c r="P368" s="547"/>
      <c r="Q368" s="547"/>
      <c r="R368" s="547"/>
      <c r="S368" s="546"/>
      <c r="T368" s="546"/>
      <c r="U368" s="511"/>
      <c r="V368" s="356"/>
    </row>
    <row r="369" spans="1:23" ht="28.5" customHeight="1">
      <c r="A369" s="1089"/>
      <c r="B369" s="53">
        <v>3</v>
      </c>
      <c r="C369" s="38"/>
      <c r="D369" s="32"/>
      <c r="E369" s="32"/>
      <c r="F369" s="38"/>
      <c r="G369" s="38"/>
      <c r="H369" s="38"/>
      <c r="I369" s="359"/>
      <c r="J369" s="360"/>
      <c r="K369" s="361"/>
      <c r="L369" s="361"/>
      <c r="M369" s="614"/>
      <c r="N369" s="614"/>
      <c r="O369" s="614"/>
      <c r="P369" s="547"/>
      <c r="Q369" s="547"/>
      <c r="R369" s="547"/>
      <c r="S369" s="546"/>
      <c r="T369" s="546"/>
      <c r="U369" s="511"/>
      <c r="V369" s="356"/>
    </row>
    <row r="370" spans="1:23" ht="32.5" customHeight="1">
      <c r="A370" s="1089"/>
      <c r="B370" s="53">
        <v>4</v>
      </c>
      <c r="C370" s="38"/>
      <c r="D370" s="32"/>
      <c r="E370" s="32"/>
      <c r="F370" s="38"/>
      <c r="G370" s="38"/>
      <c r="H370" s="38"/>
      <c r="I370" s="359"/>
      <c r="J370" s="360"/>
      <c r="K370" s="361"/>
      <c r="L370" s="361"/>
      <c r="M370" s="614"/>
      <c r="N370" s="614"/>
      <c r="O370" s="614"/>
      <c r="P370" s="547"/>
      <c r="Q370" s="547"/>
      <c r="R370" s="547"/>
      <c r="S370" s="546"/>
      <c r="T370" s="546"/>
      <c r="U370" s="511"/>
      <c r="V370" s="356"/>
    </row>
    <row r="371" spans="1:23" ht="30" customHeight="1">
      <c r="A371" s="1089"/>
      <c r="B371" s="53">
        <v>5</v>
      </c>
      <c r="C371" s="38"/>
      <c r="D371" s="32"/>
      <c r="E371" s="32"/>
      <c r="F371" s="38"/>
      <c r="G371" s="38"/>
      <c r="H371" s="38"/>
      <c r="I371" s="359"/>
      <c r="J371" s="360"/>
      <c r="K371" s="361"/>
      <c r="L371" s="361"/>
      <c r="M371" s="614"/>
      <c r="N371" s="614"/>
      <c r="O371" s="614"/>
      <c r="P371" s="547"/>
      <c r="Q371" s="547"/>
      <c r="R371" s="547"/>
      <c r="S371" s="546"/>
      <c r="T371" s="546"/>
      <c r="U371" s="511"/>
      <c r="V371" s="356"/>
    </row>
    <row r="372" spans="1:23" ht="36.65" customHeight="1">
      <c r="A372" s="1089"/>
      <c r="B372" s="53">
        <v>6</v>
      </c>
      <c r="C372" s="38"/>
      <c r="D372" s="32"/>
      <c r="E372" s="32"/>
      <c r="F372" s="38"/>
      <c r="G372" s="38"/>
      <c r="H372" s="38"/>
      <c r="I372" s="359"/>
      <c r="J372" s="360"/>
      <c r="K372" s="361"/>
      <c r="L372" s="361"/>
      <c r="M372" s="614"/>
      <c r="N372" s="614"/>
      <c r="O372" s="614"/>
      <c r="P372" s="547"/>
      <c r="Q372" s="547"/>
      <c r="R372" s="547"/>
      <c r="S372" s="546"/>
      <c r="T372" s="546"/>
      <c r="U372" s="511"/>
      <c r="V372" s="356"/>
    </row>
    <row r="373" spans="1:23" ht="33.5" customHeight="1">
      <c r="A373" s="1089"/>
      <c r="B373" s="53">
        <v>7</v>
      </c>
      <c r="C373" s="38"/>
      <c r="D373" s="32"/>
      <c r="E373" s="32"/>
      <c r="F373" s="38"/>
      <c r="G373" s="38"/>
      <c r="H373" s="38"/>
      <c r="I373" s="359"/>
      <c r="J373" s="360"/>
      <c r="K373" s="361"/>
      <c r="L373" s="361"/>
      <c r="M373" s="546"/>
      <c r="N373" s="546"/>
      <c r="O373" s="546"/>
      <c r="P373" s="547"/>
      <c r="Q373" s="547"/>
      <c r="R373" s="547"/>
      <c r="S373" s="546"/>
      <c r="T373" s="546"/>
      <c r="U373" s="511"/>
      <c r="V373" s="356"/>
    </row>
    <row r="374" spans="1:23" ht="33.5" customHeight="1">
      <c r="A374" s="1089"/>
      <c r="B374" s="53">
        <v>8</v>
      </c>
      <c r="C374" s="38"/>
      <c r="D374" s="32"/>
      <c r="E374" s="32"/>
      <c r="F374" s="38"/>
      <c r="G374" s="38"/>
      <c r="H374" s="38"/>
      <c r="I374" s="359"/>
      <c r="J374" s="360"/>
      <c r="K374" s="361"/>
      <c r="L374" s="361"/>
      <c r="M374" s="546"/>
      <c r="N374" s="546"/>
      <c r="O374" s="546"/>
      <c r="P374" s="547"/>
      <c r="Q374" s="547"/>
      <c r="R374" s="547"/>
      <c r="S374" s="546"/>
      <c r="T374" s="546"/>
      <c r="U374" s="511"/>
      <c r="V374" s="356"/>
    </row>
    <row r="375" spans="1:23" ht="33.5" customHeight="1">
      <c r="A375" s="1089"/>
      <c r="B375" s="53">
        <v>9</v>
      </c>
      <c r="C375" s="38"/>
      <c r="D375" s="32"/>
      <c r="E375" s="32"/>
      <c r="F375" s="38"/>
      <c r="G375" s="38"/>
      <c r="H375" s="38"/>
      <c r="I375" s="359"/>
      <c r="J375" s="360"/>
      <c r="K375" s="361"/>
      <c r="L375" s="361"/>
      <c r="M375" s="546"/>
      <c r="N375" s="546"/>
      <c r="O375" s="546"/>
      <c r="P375" s="547"/>
      <c r="Q375" s="547"/>
      <c r="R375" s="547"/>
      <c r="S375" s="546"/>
      <c r="T375" s="546"/>
      <c r="U375" s="511"/>
      <c r="V375" s="356"/>
    </row>
    <row r="376" spans="1:23" ht="33.5" customHeight="1" thickBot="1">
      <c r="A376" s="1090"/>
      <c r="B376" s="54">
        <v>10</v>
      </c>
      <c r="C376" s="46"/>
      <c r="D376" s="45"/>
      <c r="E376" s="45"/>
      <c r="F376" s="46"/>
      <c r="G376" s="46"/>
      <c r="H376" s="46"/>
      <c r="I376" s="362"/>
      <c r="J376" s="363"/>
      <c r="K376" s="364"/>
      <c r="L376" s="364"/>
      <c r="M376" s="548"/>
      <c r="N376" s="548"/>
      <c r="O376" s="548"/>
      <c r="P376" s="549"/>
      <c r="Q376" s="549"/>
      <c r="R376" s="549"/>
      <c r="S376" s="548"/>
      <c r="T376" s="548"/>
      <c r="U376" s="512"/>
      <c r="V376" s="356"/>
    </row>
    <row r="377" spans="1:23" ht="41.5" customHeight="1" thickBot="1">
      <c r="A377" s="47"/>
      <c r="B377" s="33"/>
      <c r="C377" s="33"/>
      <c r="D377" s="33"/>
      <c r="E377" s="1079" t="s">
        <v>199</v>
      </c>
      <c r="F377" s="321">
        <f>COUNTA(F367:F376)</f>
        <v>0</v>
      </c>
      <c r="G377" s="322">
        <f>COUNTA(G367:G376)</f>
        <v>0</v>
      </c>
      <c r="H377" s="365"/>
      <c r="I377" s="365"/>
      <c r="J377" s="1080" t="s">
        <v>537</v>
      </c>
      <c r="K377" s="322">
        <f>COUNTIF(K367:K376,"&lt;=30/06/2026")</f>
        <v>0</v>
      </c>
      <c r="L377" s="365"/>
      <c r="M377" s="1081" t="s">
        <v>200</v>
      </c>
      <c r="N377" s="1082"/>
      <c r="O377" s="1083"/>
      <c r="P377" s="1084">
        <f>SUM(P367:P376)</f>
        <v>0</v>
      </c>
      <c r="Q377" s="1085"/>
      <c r="R377" s="1086"/>
      <c r="S377" s="37"/>
      <c r="T377" s="37"/>
      <c r="U377" s="513"/>
      <c r="V377" s="367"/>
      <c r="W377" s="366"/>
    </row>
    <row r="378" spans="1:23" ht="15" thickBot="1">
      <c r="A378" s="368"/>
      <c r="B378" s="369"/>
      <c r="C378" s="370"/>
      <c r="D378" s="370"/>
      <c r="E378" s="370"/>
      <c r="F378" s="369"/>
      <c r="G378" s="370"/>
      <c r="H378" s="370"/>
      <c r="I378" s="369"/>
      <c r="J378" s="369"/>
      <c r="K378" s="369"/>
      <c r="L378" s="370"/>
      <c r="M378" s="370"/>
      <c r="N378" s="370"/>
      <c r="O378" s="370"/>
      <c r="P378" s="370"/>
      <c r="Q378" s="370"/>
      <c r="R378" s="370"/>
      <c r="S378" s="370"/>
      <c r="T378" s="514"/>
      <c r="U378" s="515"/>
      <c r="V378" s="371"/>
    </row>
    <row r="379" spans="1:23" ht="15" thickBot="1">
      <c r="A379" s="351"/>
      <c r="B379" s="352"/>
      <c r="C379" s="353"/>
      <c r="D379" s="353"/>
      <c r="E379" s="353"/>
      <c r="F379" s="352"/>
      <c r="G379" s="353"/>
      <c r="H379" s="353"/>
      <c r="I379" s="352"/>
      <c r="J379" s="352"/>
      <c r="K379" s="352"/>
      <c r="L379" s="353"/>
      <c r="M379" s="353"/>
      <c r="N379" s="353"/>
      <c r="O379" s="353"/>
      <c r="P379" s="353"/>
      <c r="Q379" s="353"/>
      <c r="R379" s="353"/>
      <c r="S379" s="353"/>
      <c r="T379" s="508"/>
      <c r="U379" s="508"/>
      <c r="V379" s="354"/>
    </row>
    <row r="380" spans="1:23" ht="27.5" thickBot="1">
      <c r="A380" s="55" t="s">
        <v>17</v>
      </c>
      <c r="B380" s="550" t="s">
        <v>45</v>
      </c>
      <c r="C380" s="551"/>
      <c r="E380" s="552" t="s">
        <v>170</v>
      </c>
      <c r="F380" s="553"/>
      <c r="G380" s="554">
        <f>VLOOKUP(B380,'Urbano.Piano inv. forn'!$C$29:$G$48,3,FALSE)</f>
        <v>0</v>
      </c>
      <c r="H380" s="555"/>
      <c r="I380" s="27"/>
      <c r="J380" s="552" t="s">
        <v>171</v>
      </c>
      <c r="K380" s="598"/>
      <c r="L380" s="553"/>
      <c r="M380" s="554">
        <f>VLOOKUP(B380,'Urbano.Piano inv. forn'!$C$29:$G$48,4,FALSE)</f>
        <v>0</v>
      </c>
      <c r="N380" s="555"/>
      <c r="P380" s="59" t="s">
        <v>172</v>
      </c>
      <c r="Q380" s="355"/>
      <c r="S380" s="60" t="s">
        <v>173</v>
      </c>
      <c r="T380" s="556"/>
      <c r="U380" s="557"/>
      <c r="V380" s="356"/>
    </row>
    <row r="381" spans="1:23" ht="15" thickBot="1">
      <c r="A381" s="47"/>
      <c r="B381" s="34"/>
      <c r="C381" s="34"/>
      <c r="E381" s="35"/>
      <c r="F381" s="35"/>
      <c r="G381" s="36"/>
      <c r="H381" s="36"/>
      <c r="I381" s="27"/>
      <c r="J381" s="35"/>
      <c r="K381" s="35"/>
      <c r="L381" s="35"/>
      <c r="M381" s="36"/>
      <c r="N381" s="36"/>
      <c r="P381" s="37"/>
      <c r="S381" s="33"/>
      <c r="T381" s="509"/>
      <c r="V381" s="48"/>
    </row>
    <row r="382" spans="1:23" ht="31.5" customHeight="1" thickBot="1">
      <c r="A382" s="558" t="s">
        <v>174</v>
      </c>
      <c r="B382" s="559"/>
      <c r="C382" s="559"/>
      <c r="D382" s="560"/>
      <c r="E382" s="561">
        <f>VLOOKUP(B380,'Urbano.Piano inv. forn'!$C$29:$V$48,18,FALSE)</f>
        <v>0</v>
      </c>
      <c r="F382" s="562"/>
      <c r="G382" s="562"/>
      <c r="H382" s="563"/>
      <c r="I382" s="27"/>
      <c r="J382" s="564" t="s">
        <v>175</v>
      </c>
      <c r="K382" s="1076"/>
      <c r="L382" s="565"/>
      <c r="M382" s="561">
        <f>VLOOKUP(B380,'Urbano.Piano inv. forn'!$C$29:$V$48,20,FALSE)</f>
        <v>0</v>
      </c>
      <c r="N382" s="563"/>
      <c r="O382" s="44"/>
      <c r="P382" s="60" t="s">
        <v>176</v>
      </c>
      <c r="Q382" s="49">
        <f>M382+E382</f>
        <v>0</v>
      </c>
      <c r="S382" s="60" t="s">
        <v>177</v>
      </c>
      <c r="T382" s="556"/>
      <c r="U382" s="557"/>
      <c r="V382" s="48"/>
    </row>
    <row r="383" spans="1:23" ht="15" customHeight="1" thickBot="1">
      <c r="A383" s="50"/>
      <c r="B383" s="51"/>
      <c r="C383" s="51"/>
      <c r="D383" s="51"/>
      <c r="E383" s="52"/>
      <c r="F383" s="52"/>
      <c r="G383" s="52"/>
      <c r="H383" s="52"/>
      <c r="I383" s="27"/>
      <c r="J383" s="35"/>
      <c r="K383" s="35"/>
      <c r="L383" s="35"/>
      <c r="M383" s="52"/>
      <c r="N383" s="52"/>
      <c r="O383" s="44"/>
      <c r="P383" s="33"/>
      <c r="Q383" s="44"/>
      <c r="S383" s="33"/>
      <c r="T383" s="510"/>
      <c r="U383" s="510"/>
      <c r="V383" s="356"/>
    </row>
    <row r="384" spans="1:23" s="63" customFormat="1" ht="72" customHeight="1">
      <c r="A384" s="566" t="s">
        <v>178</v>
      </c>
      <c r="B384" s="567" t="s">
        <v>179</v>
      </c>
      <c r="C384" s="567" t="s">
        <v>180</v>
      </c>
      <c r="D384" s="57" t="s">
        <v>181</v>
      </c>
      <c r="E384" s="56" t="s">
        <v>182</v>
      </c>
      <c r="F384" s="57" t="s">
        <v>183</v>
      </c>
      <c r="G384" s="57" t="s">
        <v>184</v>
      </c>
      <c r="H384" s="57" t="s">
        <v>144</v>
      </c>
      <c r="I384" s="57" t="s">
        <v>185</v>
      </c>
      <c r="J384" s="57" t="s">
        <v>186</v>
      </c>
      <c r="K384" s="57" t="s">
        <v>536</v>
      </c>
      <c r="L384" s="57" t="s">
        <v>187</v>
      </c>
      <c r="M384" s="567" t="s">
        <v>470</v>
      </c>
      <c r="N384" s="567"/>
      <c r="O384" s="567"/>
      <c r="P384" s="567" t="s">
        <v>188</v>
      </c>
      <c r="Q384" s="567"/>
      <c r="R384" s="567"/>
      <c r="S384" s="567" t="s">
        <v>189</v>
      </c>
      <c r="T384" s="567"/>
      <c r="U384" s="568" t="s">
        <v>190</v>
      </c>
      <c r="V384" s="358"/>
    </row>
    <row r="385" spans="1:23" s="63" customFormat="1" ht="26.5" customHeight="1">
      <c r="A385" s="1055"/>
      <c r="B385" s="1063"/>
      <c r="C385" s="1063"/>
      <c r="D385" s="1087" t="s">
        <v>191</v>
      </c>
      <c r="E385" s="1087" t="s">
        <v>192</v>
      </c>
      <c r="F385" s="1087" t="s">
        <v>193</v>
      </c>
      <c r="G385" s="1087" t="s">
        <v>193</v>
      </c>
      <c r="H385" s="1087" t="s">
        <v>154</v>
      </c>
      <c r="I385" s="1087" t="s">
        <v>42</v>
      </c>
      <c r="J385" s="1087" t="s">
        <v>194</v>
      </c>
      <c r="K385" s="1087" t="s">
        <v>195</v>
      </c>
      <c r="L385" s="1087" t="s">
        <v>195</v>
      </c>
      <c r="M385" s="1088" t="s">
        <v>472</v>
      </c>
      <c r="N385" s="1088"/>
      <c r="O385" s="1088"/>
      <c r="P385" s="1088" t="s">
        <v>168</v>
      </c>
      <c r="Q385" s="1088"/>
      <c r="R385" s="1088"/>
      <c r="S385" s="1088" t="s">
        <v>198</v>
      </c>
      <c r="T385" s="1088"/>
      <c r="U385" s="1056"/>
      <c r="V385" s="358"/>
    </row>
    <row r="386" spans="1:23" ht="39.75" customHeight="1">
      <c r="A386" s="1089" t="str">
        <f>B380</f>
        <v>urb.e.1</v>
      </c>
      <c r="B386" s="53">
        <v>1</v>
      </c>
      <c r="C386" s="38"/>
      <c r="D386" s="32"/>
      <c r="E386" s="32"/>
      <c r="F386" s="38"/>
      <c r="G386" s="38"/>
      <c r="H386" s="323"/>
      <c r="I386" s="359"/>
      <c r="J386" s="360"/>
      <c r="K386" s="361"/>
      <c r="L386" s="361"/>
      <c r="M386" s="614"/>
      <c r="N386" s="614"/>
      <c r="O386" s="614"/>
      <c r="P386" s="547"/>
      <c r="Q386" s="547"/>
      <c r="R386" s="547"/>
      <c r="S386" s="546"/>
      <c r="T386" s="546"/>
      <c r="U386" s="511"/>
      <c r="V386" s="356"/>
    </row>
    <row r="387" spans="1:23" ht="36.65" customHeight="1">
      <c r="A387" s="1089"/>
      <c r="B387" s="53">
        <v>2</v>
      </c>
      <c r="C387" s="38"/>
      <c r="D387" s="32"/>
      <c r="E387" s="32"/>
      <c r="F387" s="38"/>
      <c r="G387" s="38"/>
      <c r="H387" s="38"/>
      <c r="I387" s="359"/>
      <c r="J387" s="360"/>
      <c r="K387" s="361"/>
      <c r="L387" s="361"/>
      <c r="M387" s="614"/>
      <c r="N387" s="614"/>
      <c r="O387" s="614"/>
      <c r="P387" s="547"/>
      <c r="Q387" s="547"/>
      <c r="R387" s="547"/>
      <c r="S387" s="546"/>
      <c r="T387" s="546"/>
      <c r="U387" s="511"/>
      <c r="V387" s="356"/>
    </row>
    <row r="388" spans="1:23" ht="28.5" customHeight="1">
      <c r="A388" s="1089"/>
      <c r="B388" s="53">
        <v>3</v>
      </c>
      <c r="C388" s="38"/>
      <c r="D388" s="32"/>
      <c r="E388" s="32"/>
      <c r="F388" s="38"/>
      <c r="G388" s="38"/>
      <c r="H388" s="38"/>
      <c r="I388" s="359"/>
      <c r="J388" s="360"/>
      <c r="K388" s="361"/>
      <c r="L388" s="361"/>
      <c r="M388" s="614"/>
      <c r="N388" s="614"/>
      <c r="O388" s="614"/>
      <c r="P388" s="547"/>
      <c r="Q388" s="547"/>
      <c r="R388" s="547"/>
      <c r="S388" s="546"/>
      <c r="T388" s="546"/>
      <c r="U388" s="511"/>
      <c r="V388" s="356"/>
    </row>
    <row r="389" spans="1:23" ht="32.5" customHeight="1">
      <c r="A389" s="1089"/>
      <c r="B389" s="53">
        <v>4</v>
      </c>
      <c r="C389" s="38"/>
      <c r="D389" s="32"/>
      <c r="E389" s="32"/>
      <c r="F389" s="38"/>
      <c r="G389" s="38"/>
      <c r="H389" s="38"/>
      <c r="I389" s="359"/>
      <c r="J389" s="360"/>
      <c r="K389" s="361"/>
      <c r="L389" s="361"/>
      <c r="M389" s="614"/>
      <c r="N389" s="614"/>
      <c r="O389" s="614"/>
      <c r="P389" s="547"/>
      <c r="Q389" s="547"/>
      <c r="R389" s="547"/>
      <c r="S389" s="546"/>
      <c r="T389" s="546"/>
      <c r="U389" s="511"/>
      <c r="V389" s="356"/>
    </row>
    <row r="390" spans="1:23" ht="30" customHeight="1">
      <c r="A390" s="1089"/>
      <c r="B390" s="53">
        <v>5</v>
      </c>
      <c r="C390" s="38"/>
      <c r="D390" s="32"/>
      <c r="E390" s="32"/>
      <c r="F390" s="38"/>
      <c r="G390" s="38"/>
      <c r="H390" s="38"/>
      <c r="I390" s="359"/>
      <c r="J390" s="360"/>
      <c r="K390" s="361"/>
      <c r="L390" s="361"/>
      <c r="M390" s="614"/>
      <c r="N390" s="614"/>
      <c r="O390" s="614"/>
      <c r="P390" s="547"/>
      <c r="Q390" s="547"/>
      <c r="R390" s="547"/>
      <c r="S390" s="546"/>
      <c r="T390" s="546"/>
      <c r="U390" s="511"/>
      <c r="V390" s="356"/>
    </row>
    <row r="391" spans="1:23" ht="36.65" customHeight="1">
      <c r="A391" s="1089"/>
      <c r="B391" s="53">
        <v>6</v>
      </c>
      <c r="C391" s="38"/>
      <c r="D391" s="32"/>
      <c r="E391" s="32"/>
      <c r="F391" s="38"/>
      <c r="G391" s="38"/>
      <c r="H391" s="38"/>
      <c r="I391" s="359"/>
      <c r="J391" s="360"/>
      <c r="K391" s="361"/>
      <c r="L391" s="361"/>
      <c r="M391" s="614"/>
      <c r="N391" s="614"/>
      <c r="O391" s="614"/>
      <c r="P391" s="547"/>
      <c r="Q391" s="547"/>
      <c r="R391" s="547"/>
      <c r="S391" s="546"/>
      <c r="T391" s="546"/>
      <c r="U391" s="511"/>
      <c r="V391" s="356"/>
    </row>
    <row r="392" spans="1:23" ht="33.5" customHeight="1">
      <c r="A392" s="1089"/>
      <c r="B392" s="53">
        <v>7</v>
      </c>
      <c r="C392" s="38"/>
      <c r="D392" s="32"/>
      <c r="E392" s="32"/>
      <c r="F392" s="38"/>
      <c r="G392" s="38"/>
      <c r="H392" s="38"/>
      <c r="I392" s="359"/>
      <c r="J392" s="360"/>
      <c r="K392" s="361"/>
      <c r="L392" s="361"/>
      <c r="M392" s="546"/>
      <c r="N392" s="546"/>
      <c r="O392" s="546"/>
      <c r="P392" s="547"/>
      <c r="Q392" s="547"/>
      <c r="R392" s="547"/>
      <c r="S392" s="546"/>
      <c r="T392" s="546"/>
      <c r="U392" s="511"/>
      <c r="V392" s="356"/>
    </row>
    <row r="393" spans="1:23" ht="33.5" customHeight="1">
      <c r="A393" s="1089"/>
      <c r="B393" s="53">
        <v>8</v>
      </c>
      <c r="C393" s="38"/>
      <c r="D393" s="32"/>
      <c r="E393" s="32"/>
      <c r="F393" s="38"/>
      <c r="G393" s="38"/>
      <c r="H393" s="38"/>
      <c r="I393" s="359"/>
      <c r="J393" s="360"/>
      <c r="K393" s="361"/>
      <c r="L393" s="361"/>
      <c r="M393" s="546"/>
      <c r="N393" s="546"/>
      <c r="O393" s="546"/>
      <c r="P393" s="547"/>
      <c r="Q393" s="547"/>
      <c r="R393" s="547"/>
      <c r="S393" s="546"/>
      <c r="T393" s="546"/>
      <c r="U393" s="511"/>
      <c r="V393" s="356"/>
    </row>
    <row r="394" spans="1:23" ht="33.5" customHeight="1">
      <c r="A394" s="1089"/>
      <c r="B394" s="53">
        <v>9</v>
      </c>
      <c r="C394" s="38"/>
      <c r="D394" s="32"/>
      <c r="E394" s="32"/>
      <c r="F394" s="38"/>
      <c r="G394" s="38"/>
      <c r="H394" s="38"/>
      <c r="I394" s="359"/>
      <c r="J394" s="360"/>
      <c r="K394" s="361"/>
      <c r="L394" s="361"/>
      <c r="M394" s="546"/>
      <c r="N394" s="546"/>
      <c r="O394" s="546"/>
      <c r="P394" s="547"/>
      <c r="Q394" s="547"/>
      <c r="R394" s="547"/>
      <c r="S394" s="546"/>
      <c r="T394" s="546"/>
      <c r="U394" s="511"/>
      <c r="V394" s="356"/>
    </row>
    <row r="395" spans="1:23" ht="33.5" customHeight="1" thickBot="1">
      <c r="A395" s="1090"/>
      <c r="B395" s="54">
        <v>10</v>
      </c>
      <c r="C395" s="46"/>
      <c r="D395" s="45"/>
      <c r="E395" s="45"/>
      <c r="F395" s="46"/>
      <c r="G395" s="46"/>
      <c r="H395" s="46"/>
      <c r="I395" s="362"/>
      <c r="J395" s="363"/>
      <c r="K395" s="364"/>
      <c r="L395" s="364"/>
      <c r="M395" s="548"/>
      <c r="N395" s="548"/>
      <c r="O395" s="548"/>
      <c r="P395" s="549"/>
      <c r="Q395" s="549"/>
      <c r="R395" s="549"/>
      <c r="S395" s="548"/>
      <c r="T395" s="548"/>
      <c r="U395" s="512"/>
      <c r="V395" s="356"/>
    </row>
    <row r="396" spans="1:23" ht="41.5" customHeight="1" thickBot="1">
      <c r="A396" s="47"/>
      <c r="B396" s="33"/>
      <c r="C396" s="33"/>
      <c r="D396" s="33"/>
      <c r="E396" s="1079" t="s">
        <v>199</v>
      </c>
      <c r="F396" s="321">
        <f>COUNTA(F386:F395)</f>
        <v>0</v>
      </c>
      <c r="G396" s="322">
        <f>COUNTA(G386:G395)</f>
        <v>0</v>
      </c>
      <c r="H396" s="365"/>
      <c r="I396" s="365"/>
      <c r="J396" s="1080" t="s">
        <v>537</v>
      </c>
      <c r="K396" s="322">
        <f>COUNTIF(K386:K395,"&lt;=30/06/2026")</f>
        <v>0</v>
      </c>
      <c r="L396" s="365"/>
      <c r="M396" s="1081" t="s">
        <v>200</v>
      </c>
      <c r="N396" s="1082"/>
      <c r="O396" s="1083"/>
      <c r="P396" s="1084">
        <f>SUM(P386:P395)</f>
        <v>0</v>
      </c>
      <c r="Q396" s="1085"/>
      <c r="R396" s="1086"/>
      <c r="S396" s="37"/>
      <c r="T396" s="37"/>
      <c r="U396" s="513"/>
      <c r="V396" s="367"/>
      <c r="W396" s="366"/>
    </row>
    <row r="397" spans="1:23" ht="15" thickBot="1">
      <c r="A397" s="368"/>
      <c r="B397" s="369"/>
      <c r="C397" s="370"/>
      <c r="D397" s="370"/>
      <c r="E397" s="370"/>
      <c r="F397" s="369"/>
      <c r="G397" s="370"/>
      <c r="H397" s="370"/>
      <c r="I397" s="369"/>
      <c r="J397" s="369"/>
      <c r="K397" s="369"/>
      <c r="L397" s="370"/>
      <c r="M397" s="370"/>
      <c r="N397" s="370"/>
      <c r="O397" s="370"/>
      <c r="P397" s="370"/>
      <c r="Q397" s="370"/>
      <c r="R397" s="370"/>
      <c r="S397" s="370"/>
      <c r="T397" s="514"/>
      <c r="U397" s="515"/>
      <c r="V397" s="371"/>
    </row>
    <row r="398" spans="1:23" ht="15" thickBot="1">
      <c r="A398" s="351"/>
      <c r="B398" s="352"/>
      <c r="C398" s="353"/>
      <c r="D398" s="353"/>
      <c r="E398" s="353"/>
      <c r="F398" s="352"/>
      <c r="G398" s="353"/>
      <c r="H398" s="353"/>
      <c r="I398" s="352"/>
      <c r="J398" s="352"/>
      <c r="K398" s="352"/>
      <c r="L398" s="353"/>
      <c r="M398" s="353"/>
      <c r="N398" s="353"/>
      <c r="O398" s="353"/>
      <c r="P398" s="353"/>
      <c r="Q398" s="353"/>
      <c r="R398" s="353"/>
      <c r="S398" s="353"/>
      <c r="T398" s="508"/>
      <c r="U398" s="508"/>
      <c r="V398" s="354"/>
    </row>
    <row r="399" spans="1:23" ht="27.5" thickBot="1">
      <c r="A399" s="55" t="s">
        <v>17</v>
      </c>
      <c r="B399" s="550" t="s">
        <v>45</v>
      </c>
      <c r="C399" s="551"/>
      <c r="E399" s="552" t="s">
        <v>170</v>
      </c>
      <c r="F399" s="553"/>
      <c r="G399" s="554">
        <f>VLOOKUP(B399,'Urbano.Piano inv. forn'!$C$29:$G$48,3,FALSE)</f>
        <v>0</v>
      </c>
      <c r="H399" s="555"/>
      <c r="I399" s="27"/>
      <c r="J399" s="552" t="s">
        <v>171</v>
      </c>
      <c r="K399" s="598"/>
      <c r="L399" s="553"/>
      <c r="M399" s="554">
        <f>VLOOKUP(B399,'Urbano.Piano inv. forn'!$C$29:$G$48,4,FALSE)</f>
        <v>0</v>
      </c>
      <c r="N399" s="555"/>
      <c r="P399" s="59" t="s">
        <v>172</v>
      </c>
      <c r="Q399" s="355"/>
      <c r="S399" s="60" t="s">
        <v>173</v>
      </c>
      <c r="T399" s="556"/>
      <c r="U399" s="557"/>
      <c r="V399" s="356"/>
    </row>
    <row r="400" spans="1:23" ht="15" thickBot="1">
      <c r="A400" s="47"/>
      <c r="B400" s="34"/>
      <c r="C400" s="34"/>
      <c r="E400" s="35"/>
      <c r="F400" s="35"/>
      <c r="G400" s="36"/>
      <c r="H400" s="36"/>
      <c r="I400" s="27"/>
      <c r="J400" s="35"/>
      <c r="K400" s="35"/>
      <c r="L400" s="35"/>
      <c r="M400" s="36"/>
      <c r="N400" s="36"/>
      <c r="P400" s="37"/>
      <c r="S400" s="33"/>
      <c r="T400" s="509"/>
      <c r="V400" s="48"/>
    </row>
    <row r="401" spans="1:23" ht="31.5" customHeight="1" thickBot="1">
      <c r="A401" s="558" t="s">
        <v>174</v>
      </c>
      <c r="B401" s="559"/>
      <c r="C401" s="559"/>
      <c r="D401" s="560"/>
      <c r="E401" s="561">
        <f>VLOOKUP(B399,'Urbano.Piano inv. forn'!$C$29:$V$48,18,FALSE)</f>
        <v>0</v>
      </c>
      <c r="F401" s="562"/>
      <c r="G401" s="562"/>
      <c r="H401" s="563"/>
      <c r="I401" s="27"/>
      <c r="J401" s="564" t="s">
        <v>175</v>
      </c>
      <c r="K401" s="1076"/>
      <c r="L401" s="565"/>
      <c r="M401" s="561">
        <f>VLOOKUP(B399,'Urbano.Piano inv. forn'!$C$29:$V$48,20,FALSE)</f>
        <v>0</v>
      </c>
      <c r="N401" s="563"/>
      <c r="O401" s="44"/>
      <c r="P401" s="60" t="s">
        <v>176</v>
      </c>
      <c r="Q401" s="49">
        <f>M401+E401</f>
        <v>0</v>
      </c>
      <c r="S401" s="60" t="s">
        <v>177</v>
      </c>
      <c r="T401" s="556"/>
      <c r="U401" s="557"/>
      <c r="V401" s="48"/>
    </row>
    <row r="402" spans="1:23" ht="15" customHeight="1" thickBot="1">
      <c r="A402" s="50"/>
      <c r="B402" s="51"/>
      <c r="C402" s="51"/>
      <c r="D402" s="51"/>
      <c r="E402" s="52"/>
      <c r="F402" s="52"/>
      <c r="G402" s="52"/>
      <c r="H402" s="52"/>
      <c r="I402" s="27"/>
      <c r="J402" s="35"/>
      <c r="K402" s="35"/>
      <c r="L402" s="35"/>
      <c r="M402" s="52"/>
      <c r="N402" s="52"/>
      <c r="O402" s="44"/>
      <c r="P402" s="33"/>
      <c r="Q402" s="44"/>
      <c r="S402" s="33"/>
      <c r="T402" s="510"/>
      <c r="U402" s="510"/>
      <c r="V402" s="356"/>
    </row>
    <row r="403" spans="1:23" s="63" customFormat="1" ht="72" customHeight="1">
      <c r="A403" s="566" t="s">
        <v>178</v>
      </c>
      <c r="B403" s="567" t="s">
        <v>179</v>
      </c>
      <c r="C403" s="567" t="s">
        <v>180</v>
      </c>
      <c r="D403" s="57" t="s">
        <v>181</v>
      </c>
      <c r="E403" s="56" t="s">
        <v>182</v>
      </c>
      <c r="F403" s="57" t="s">
        <v>183</v>
      </c>
      <c r="G403" s="57" t="s">
        <v>184</v>
      </c>
      <c r="H403" s="57" t="s">
        <v>144</v>
      </c>
      <c r="I403" s="57" t="s">
        <v>185</v>
      </c>
      <c r="J403" s="57" t="s">
        <v>186</v>
      </c>
      <c r="K403" s="57" t="s">
        <v>536</v>
      </c>
      <c r="L403" s="57" t="s">
        <v>187</v>
      </c>
      <c r="M403" s="567" t="s">
        <v>470</v>
      </c>
      <c r="N403" s="567"/>
      <c r="O403" s="567"/>
      <c r="P403" s="567" t="s">
        <v>188</v>
      </c>
      <c r="Q403" s="567"/>
      <c r="R403" s="567"/>
      <c r="S403" s="567" t="s">
        <v>189</v>
      </c>
      <c r="T403" s="567"/>
      <c r="U403" s="568" t="s">
        <v>190</v>
      </c>
      <c r="V403" s="358"/>
    </row>
    <row r="404" spans="1:23" s="63" customFormat="1" ht="26.5" customHeight="1">
      <c r="A404" s="1055"/>
      <c r="B404" s="1063"/>
      <c r="C404" s="1063"/>
      <c r="D404" s="1087" t="s">
        <v>191</v>
      </c>
      <c r="E404" s="1087" t="s">
        <v>192</v>
      </c>
      <c r="F404" s="1087" t="s">
        <v>193</v>
      </c>
      <c r="G404" s="1087" t="s">
        <v>193</v>
      </c>
      <c r="H404" s="1087" t="s">
        <v>154</v>
      </c>
      <c r="I404" s="1087" t="s">
        <v>42</v>
      </c>
      <c r="J404" s="1087" t="s">
        <v>194</v>
      </c>
      <c r="K404" s="1087" t="s">
        <v>195</v>
      </c>
      <c r="L404" s="1087" t="s">
        <v>195</v>
      </c>
      <c r="M404" s="1088" t="s">
        <v>472</v>
      </c>
      <c r="N404" s="1088"/>
      <c r="O404" s="1088"/>
      <c r="P404" s="1088" t="s">
        <v>168</v>
      </c>
      <c r="Q404" s="1088"/>
      <c r="R404" s="1088"/>
      <c r="S404" s="1088" t="s">
        <v>198</v>
      </c>
      <c r="T404" s="1088"/>
      <c r="U404" s="1056"/>
      <c r="V404" s="358"/>
    </row>
    <row r="405" spans="1:23" ht="39.75" customHeight="1">
      <c r="A405" s="1089" t="str">
        <f>B399</f>
        <v>urb.e.1</v>
      </c>
      <c r="B405" s="53">
        <v>1</v>
      </c>
      <c r="C405" s="38"/>
      <c r="D405" s="32"/>
      <c r="E405" s="32"/>
      <c r="F405" s="38"/>
      <c r="G405" s="38"/>
      <c r="H405" s="323"/>
      <c r="I405" s="359"/>
      <c r="J405" s="360"/>
      <c r="K405" s="361"/>
      <c r="L405" s="361"/>
      <c r="M405" s="614"/>
      <c r="N405" s="614"/>
      <c r="O405" s="614"/>
      <c r="P405" s="547"/>
      <c r="Q405" s="547"/>
      <c r="R405" s="547"/>
      <c r="S405" s="546"/>
      <c r="T405" s="546"/>
      <c r="U405" s="511"/>
      <c r="V405" s="356"/>
    </row>
    <row r="406" spans="1:23" ht="36.65" customHeight="1">
      <c r="A406" s="1089"/>
      <c r="B406" s="53">
        <v>2</v>
      </c>
      <c r="C406" s="38"/>
      <c r="D406" s="32"/>
      <c r="E406" s="32"/>
      <c r="F406" s="38"/>
      <c r="G406" s="38"/>
      <c r="H406" s="38"/>
      <c r="I406" s="359"/>
      <c r="J406" s="360"/>
      <c r="K406" s="361"/>
      <c r="L406" s="361"/>
      <c r="M406" s="614"/>
      <c r="N406" s="614"/>
      <c r="O406" s="614"/>
      <c r="P406" s="547"/>
      <c r="Q406" s="547"/>
      <c r="R406" s="547"/>
      <c r="S406" s="546"/>
      <c r="T406" s="546"/>
      <c r="U406" s="511"/>
      <c r="V406" s="356"/>
    </row>
    <row r="407" spans="1:23" ht="28.5" customHeight="1">
      <c r="A407" s="1089"/>
      <c r="B407" s="53">
        <v>3</v>
      </c>
      <c r="C407" s="38"/>
      <c r="D407" s="32"/>
      <c r="E407" s="32"/>
      <c r="F407" s="38"/>
      <c r="G407" s="38"/>
      <c r="H407" s="38"/>
      <c r="I407" s="359"/>
      <c r="J407" s="360"/>
      <c r="K407" s="361"/>
      <c r="L407" s="361"/>
      <c r="M407" s="614"/>
      <c r="N407" s="614"/>
      <c r="O407" s="614"/>
      <c r="P407" s="547"/>
      <c r="Q407" s="547"/>
      <c r="R407" s="547"/>
      <c r="S407" s="546"/>
      <c r="T407" s="546"/>
      <c r="U407" s="511"/>
      <c r="V407" s="356"/>
    </row>
    <row r="408" spans="1:23" ht="32.5" customHeight="1">
      <c r="A408" s="1089"/>
      <c r="B408" s="53">
        <v>4</v>
      </c>
      <c r="C408" s="38"/>
      <c r="D408" s="32"/>
      <c r="E408" s="32"/>
      <c r="F408" s="38"/>
      <c r="G408" s="38"/>
      <c r="H408" s="38"/>
      <c r="I408" s="359"/>
      <c r="J408" s="360"/>
      <c r="K408" s="361"/>
      <c r="L408" s="361"/>
      <c r="M408" s="614"/>
      <c r="N408" s="614"/>
      <c r="O408" s="614"/>
      <c r="P408" s="547"/>
      <c r="Q408" s="547"/>
      <c r="R408" s="547"/>
      <c r="S408" s="546"/>
      <c r="T408" s="546"/>
      <c r="U408" s="511"/>
      <c r="V408" s="356"/>
    </row>
    <row r="409" spans="1:23" ht="30" customHeight="1">
      <c r="A409" s="1089"/>
      <c r="B409" s="53">
        <v>5</v>
      </c>
      <c r="C409" s="38"/>
      <c r="D409" s="32"/>
      <c r="E409" s="32"/>
      <c r="F409" s="38"/>
      <c r="G409" s="38"/>
      <c r="H409" s="38"/>
      <c r="I409" s="359"/>
      <c r="J409" s="360"/>
      <c r="K409" s="361"/>
      <c r="L409" s="361"/>
      <c r="M409" s="614"/>
      <c r="N409" s="614"/>
      <c r="O409" s="614"/>
      <c r="P409" s="547"/>
      <c r="Q409" s="547"/>
      <c r="R409" s="547"/>
      <c r="S409" s="546"/>
      <c r="T409" s="546"/>
      <c r="U409" s="511"/>
      <c r="V409" s="356"/>
    </row>
    <row r="410" spans="1:23" ht="36.65" customHeight="1">
      <c r="A410" s="1089"/>
      <c r="B410" s="53">
        <v>6</v>
      </c>
      <c r="C410" s="38"/>
      <c r="D410" s="32"/>
      <c r="E410" s="32"/>
      <c r="F410" s="38"/>
      <c r="G410" s="38"/>
      <c r="H410" s="38"/>
      <c r="I410" s="359"/>
      <c r="J410" s="360"/>
      <c r="K410" s="361"/>
      <c r="L410" s="361"/>
      <c r="M410" s="614"/>
      <c r="N410" s="614"/>
      <c r="O410" s="614"/>
      <c r="P410" s="547"/>
      <c r="Q410" s="547"/>
      <c r="R410" s="547"/>
      <c r="S410" s="546"/>
      <c r="T410" s="546"/>
      <c r="U410" s="511"/>
      <c r="V410" s="356"/>
    </row>
    <row r="411" spans="1:23" ht="33.5" customHeight="1">
      <c r="A411" s="1089"/>
      <c r="B411" s="53">
        <v>7</v>
      </c>
      <c r="C411" s="38"/>
      <c r="D411" s="32"/>
      <c r="E411" s="32"/>
      <c r="F411" s="38"/>
      <c r="G411" s="38"/>
      <c r="H411" s="38"/>
      <c r="I411" s="359"/>
      <c r="J411" s="360"/>
      <c r="K411" s="361"/>
      <c r="L411" s="361"/>
      <c r="M411" s="546"/>
      <c r="N411" s="546"/>
      <c r="O411" s="546"/>
      <c r="P411" s="547"/>
      <c r="Q411" s="547"/>
      <c r="R411" s="547"/>
      <c r="S411" s="546"/>
      <c r="T411" s="546"/>
      <c r="U411" s="511"/>
      <c r="V411" s="356"/>
    </row>
    <row r="412" spans="1:23" ht="33.5" customHeight="1">
      <c r="A412" s="1089"/>
      <c r="B412" s="53">
        <v>8</v>
      </c>
      <c r="C412" s="38"/>
      <c r="D412" s="32"/>
      <c r="E412" s="32"/>
      <c r="F412" s="38"/>
      <c r="G412" s="38"/>
      <c r="H412" s="38"/>
      <c r="I412" s="359"/>
      <c r="J412" s="360"/>
      <c r="K412" s="361"/>
      <c r="L412" s="361"/>
      <c r="M412" s="546"/>
      <c r="N412" s="546"/>
      <c r="O412" s="546"/>
      <c r="P412" s="547"/>
      <c r="Q412" s="547"/>
      <c r="R412" s="547"/>
      <c r="S412" s="546"/>
      <c r="T412" s="546"/>
      <c r="U412" s="511"/>
      <c r="V412" s="356"/>
    </row>
    <row r="413" spans="1:23" ht="33.5" customHeight="1">
      <c r="A413" s="1089"/>
      <c r="B413" s="53">
        <v>9</v>
      </c>
      <c r="C413" s="38"/>
      <c r="D413" s="32"/>
      <c r="E413" s="32"/>
      <c r="F413" s="38"/>
      <c r="G413" s="38"/>
      <c r="H413" s="38"/>
      <c r="I413" s="359"/>
      <c r="J413" s="360"/>
      <c r="K413" s="361"/>
      <c r="L413" s="361"/>
      <c r="M413" s="546"/>
      <c r="N413" s="546"/>
      <c r="O413" s="546"/>
      <c r="P413" s="547"/>
      <c r="Q413" s="547"/>
      <c r="R413" s="547"/>
      <c r="S413" s="546"/>
      <c r="T413" s="546"/>
      <c r="U413" s="511"/>
      <c r="V413" s="356"/>
    </row>
    <row r="414" spans="1:23" ht="33.5" customHeight="1" thickBot="1">
      <c r="A414" s="1090"/>
      <c r="B414" s="54">
        <v>10</v>
      </c>
      <c r="C414" s="46"/>
      <c r="D414" s="45"/>
      <c r="E414" s="45"/>
      <c r="F414" s="46"/>
      <c r="G414" s="46"/>
      <c r="H414" s="46"/>
      <c r="I414" s="362"/>
      <c r="J414" s="363"/>
      <c r="K414" s="364"/>
      <c r="L414" s="364"/>
      <c r="M414" s="548"/>
      <c r="N414" s="548"/>
      <c r="O414" s="548"/>
      <c r="P414" s="549"/>
      <c r="Q414" s="549"/>
      <c r="R414" s="549"/>
      <c r="S414" s="548"/>
      <c r="T414" s="548"/>
      <c r="U414" s="512"/>
      <c r="V414" s="356"/>
    </row>
    <row r="415" spans="1:23" ht="41.5" customHeight="1" thickBot="1">
      <c r="A415" s="47"/>
      <c r="B415" s="33"/>
      <c r="C415" s="33"/>
      <c r="D415" s="33"/>
      <c r="E415" s="1079" t="s">
        <v>199</v>
      </c>
      <c r="F415" s="321">
        <f>COUNTA(F405:F414)</f>
        <v>0</v>
      </c>
      <c r="G415" s="322">
        <f>COUNTA(G405:G414)</f>
        <v>0</v>
      </c>
      <c r="H415" s="365"/>
      <c r="I415" s="365"/>
      <c r="J415" s="1080" t="s">
        <v>537</v>
      </c>
      <c r="K415" s="322">
        <f>COUNTIF(K405:K414,"&lt;=30/06/2026")</f>
        <v>0</v>
      </c>
      <c r="L415" s="365"/>
      <c r="M415" s="1081" t="s">
        <v>200</v>
      </c>
      <c r="N415" s="1082"/>
      <c r="O415" s="1083"/>
      <c r="P415" s="1084">
        <f>SUM(P405:P414)</f>
        <v>0</v>
      </c>
      <c r="Q415" s="1085"/>
      <c r="R415" s="1086"/>
      <c r="S415" s="37"/>
      <c r="T415" s="37"/>
      <c r="U415" s="513"/>
      <c r="V415" s="367"/>
      <c r="W415" s="366"/>
    </row>
    <row r="416" spans="1:23" ht="15" thickBot="1">
      <c r="A416" s="368"/>
      <c r="B416" s="369"/>
      <c r="C416" s="370"/>
      <c r="D416" s="370"/>
      <c r="E416" s="370"/>
      <c r="F416" s="369"/>
      <c r="G416" s="370"/>
      <c r="H416" s="370"/>
      <c r="I416" s="369"/>
      <c r="J416" s="369"/>
      <c r="K416" s="369"/>
      <c r="L416" s="370"/>
      <c r="M416" s="370"/>
      <c r="N416" s="370"/>
      <c r="O416" s="370"/>
      <c r="P416" s="370"/>
      <c r="Q416" s="370"/>
      <c r="R416" s="370"/>
      <c r="S416" s="370"/>
      <c r="T416" s="514"/>
      <c r="U416" s="515"/>
      <c r="V416" s="371"/>
    </row>
    <row r="417" spans="1:22" ht="15" thickBot="1">
      <c r="A417" s="351"/>
      <c r="B417" s="352"/>
      <c r="C417" s="353"/>
      <c r="D417" s="353"/>
      <c r="E417" s="353"/>
      <c r="F417" s="352"/>
      <c r="G417" s="353"/>
      <c r="H417" s="353"/>
      <c r="I417" s="352"/>
      <c r="J417" s="352"/>
      <c r="K417" s="352"/>
      <c r="L417" s="353"/>
      <c r="M417" s="353"/>
      <c r="N417" s="353"/>
      <c r="O417" s="353"/>
      <c r="P417" s="353"/>
      <c r="Q417" s="353"/>
      <c r="R417" s="353"/>
      <c r="S417" s="353"/>
      <c r="T417" s="508"/>
      <c r="U417" s="508"/>
      <c r="V417" s="354"/>
    </row>
    <row r="418" spans="1:22" ht="27.5" thickBot="1">
      <c r="A418" s="55" t="s">
        <v>17</v>
      </c>
      <c r="B418" s="550" t="s">
        <v>45</v>
      </c>
      <c r="C418" s="551"/>
      <c r="E418" s="552" t="s">
        <v>170</v>
      </c>
      <c r="F418" s="553"/>
      <c r="G418" s="554">
        <f>VLOOKUP(B418,'Urbano.Piano inv. forn'!$C$29:$G$48,3,FALSE)</f>
        <v>0</v>
      </c>
      <c r="H418" s="555"/>
      <c r="I418" s="27"/>
      <c r="J418" s="552" t="s">
        <v>171</v>
      </c>
      <c r="K418" s="598"/>
      <c r="L418" s="553"/>
      <c r="M418" s="554">
        <f>VLOOKUP(B418,'Urbano.Piano inv. forn'!$C$29:$G$48,4,FALSE)</f>
        <v>0</v>
      </c>
      <c r="N418" s="555"/>
      <c r="P418" s="59" t="s">
        <v>172</v>
      </c>
      <c r="Q418" s="355"/>
      <c r="S418" s="60" t="s">
        <v>173</v>
      </c>
      <c r="T418" s="556"/>
      <c r="U418" s="557"/>
      <c r="V418" s="356"/>
    </row>
    <row r="419" spans="1:22" ht="15" thickBot="1">
      <c r="A419" s="47"/>
      <c r="B419" s="34"/>
      <c r="C419" s="34"/>
      <c r="E419" s="35"/>
      <c r="F419" s="35"/>
      <c r="G419" s="36"/>
      <c r="H419" s="36"/>
      <c r="I419" s="27"/>
      <c r="J419" s="35"/>
      <c r="K419" s="35"/>
      <c r="L419" s="35"/>
      <c r="M419" s="36"/>
      <c r="N419" s="36"/>
      <c r="P419" s="37"/>
      <c r="S419" s="33"/>
      <c r="T419" s="509"/>
      <c r="V419" s="48"/>
    </row>
    <row r="420" spans="1:22" ht="31.5" customHeight="1" thickBot="1">
      <c r="A420" s="558" t="s">
        <v>174</v>
      </c>
      <c r="B420" s="559"/>
      <c r="C420" s="559"/>
      <c r="D420" s="560"/>
      <c r="E420" s="561">
        <f>VLOOKUP(B418,'Urbano.Piano inv. forn'!$C$29:$V$48,18,FALSE)</f>
        <v>0</v>
      </c>
      <c r="F420" s="562"/>
      <c r="G420" s="562"/>
      <c r="H420" s="563"/>
      <c r="I420" s="27"/>
      <c r="J420" s="564" t="s">
        <v>175</v>
      </c>
      <c r="K420" s="1076"/>
      <c r="L420" s="565"/>
      <c r="M420" s="561">
        <f>VLOOKUP(B418,'Urbano.Piano inv. forn'!$C$29:$V$48,20,FALSE)</f>
        <v>0</v>
      </c>
      <c r="N420" s="563"/>
      <c r="O420" s="44"/>
      <c r="P420" s="60" t="s">
        <v>176</v>
      </c>
      <c r="Q420" s="49">
        <f>M420+E420</f>
        <v>0</v>
      </c>
      <c r="S420" s="60" t="s">
        <v>177</v>
      </c>
      <c r="T420" s="556"/>
      <c r="U420" s="557"/>
      <c r="V420" s="48"/>
    </row>
    <row r="421" spans="1:22" ht="15" customHeight="1" thickBot="1">
      <c r="A421" s="50"/>
      <c r="B421" s="51"/>
      <c r="C421" s="51"/>
      <c r="D421" s="51"/>
      <c r="E421" s="52"/>
      <c r="F421" s="52"/>
      <c r="G421" s="52"/>
      <c r="H421" s="52"/>
      <c r="I421" s="27"/>
      <c r="J421" s="35"/>
      <c r="K421" s="35"/>
      <c r="L421" s="35"/>
      <c r="M421" s="52"/>
      <c r="N421" s="52"/>
      <c r="O421" s="44"/>
      <c r="P421" s="33"/>
      <c r="Q421" s="44"/>
      <c r="S421" s="33"/>
      <c r="T421" s="510"/>
      <c r="U421" s="510"/>
      <c r="V421" s="356"/>
    </row>
    <row r="422" spans="1:22" s="63" customFormat="1" ht="72" customHeight="1">
      <c r="A422" s="566" t="s">
        <v>178</v>
      </c>
      <c r="B422" s="567" t="s">
        <v>179</v>
      </c>
      <c r="C422" s="567" t="s">
        <v>180</v>
      </c>
      <c r="D422" s="57" t="s">
        <v>181</v>
      </c>
      <c r="E422" s="56" t="s">
        <v>182</v>
      </c>
      <c r="F422" s="57" t="s">
        <v>183</v>
      </c>
      <c r="G422" s="57" t="s">
        <v>184</v>
      </c>
      <c r="H422" s="57" t="s">
        <v>144</v>
      </c>
      <c r="I422" s="57" t="s">
        <v>185</v>
      </c>
      <c r="J422" s="57" t="s">
        <v>186</v>
      </c>
      <c r="K422" s="57" t="s">
        <v>536</v>
      </c>
      <c r="L422" s="57" t="s">
        <v>187</v>
      </c>
      <c r="M422" s="567" t="s">
        <v>470</v>
      </c>
      <c r="N422" s="567"/>
      <c r="O422" s="567"/>
      <c r="P422" s="567" t="s">
        <v>188</v>
      </c>
      <c r="Q422" s="567"/>
      <c r="R422" s="567"/>
      <c r="S422" s="567" t="s">
        <v>189</v>
      </c>
      <c r="T422" s="567"/>
      <c r="U422" s="568" t="s">
        <v>190</v>
      </c>
      <c r="V422" s="358"/>
    </row>
    <row r="423" spans="1:22" s="63" customFormat="1" ht="26.5" customHeight="1">
      <c r="A423" s="1055"/>
      <c r="B423" s="1063"/>
      <c r="C423" s="1063"/>
      <c r="D423" s="1087" t="s">
        <v>191</v>
      </c>
      <c r="E423" s="1087" t="s">
        <v>192</v>
      </c>
      <c r="F423" s="1087" t="s">
        <v>193</v>
      </c>
      <c r="G423" s="1087" t="s">
        <v>193</v>
      </c>
      <c r="H423" s="1087" t="s">
        <v>154</v>
      </c>
      <c r="I423" s="1087" t="s">
        <v>42</v>
      </c>
      <c r="J423" s="1087" t="s">
        <v>194</v>
      </c>
      <c r="K423" s="1087" t="s">
        <v>195</v>
      </c>
      <c r="L423" s="1087" t="s">
        <v>195</v>
      </c>
      <c r="M423" s="1088" t="s">
        <v>472</v>
      </c>
      <c r="N423" s="1088"/>
      <c r="O423" s="1088"/>
      <c r="P423" s="1088" t="s">
        <v>168</v>
      </c>
      <c r="Q423" s="1088"/>
      <c r="R423" s="1088"/>
      <c r="S423" s="1088" t="s">
        <v>198</v>
      </c>
      <c r="T423" s="1088"/>
      <c r="U423" s="1056"/>
      <c r="V423" s="358"/>
    </row>
    <row r="424" spans="1:22" ht="39.75" customHeight="1">
      <c r="A424" s="1089" t="str">
        <f>B418</f>
        <v>urb.e.1</v>
      </c>
      <c r="B424" s="53">
        <v>1</v>
      </c>
      <c r="C424" s="38"/>
      <c r="D424" s="32"/>
      <c r="E424" s="32"/>
      <c r="F424" s="38"/>
      <c r="G424" s="38"/>
      <c r="H424" s="323"/>
      <c r="I424" s="359"/>
      <c r="J424" s="360"/>
      <c r="K424" s="361"/>
      <c r="L424" s="361"/>
      <c r="M424" s="614"/>
      <c r="N424" s="614"/>
      <c r="O424" s="614"/>
      <c r="P424" s="547"/>
      <c r="Q424" s="547"/>
      <c r="R424" s="547"/>
      <c r="S424" s="546"/>
      <c r="T424" s="546"/>
      <c r="U424" s="511"/>
      <c r="V424" s="356"/>
    </row>
    <row r="425" spans="1:22" ht="36.65" customHeight="1">
      <c r="A425" s="1089"/>
      <c r="B425" s="53">
        <v>2</v>
      </c>
      <c r="C425" s="38"/>
      <c r="D425" s="32"/>
      <c r="E425" s="32"/>
      <c r="F425" s="38"/>
      <c r="G425" s="38"/>
      <c r="H425" s="38"/>
      <c r="I425" s="359"/>
      <c r="J425" s="360"/>
      <c r="K425" s="361"/>
      <c r="L425" s="361"/>
      <c r="M425" s="614"/>
      <c r="N425" s="614"/>
      <c r="O425" s="614"/>
      <c r="P425" s="547"/>
      <c r="Q425" s="547"/>
      <c r="R425" s="547"/>
      <c r="S425" s="546"/>
      <c r="T425" s="546"/>
      <c r="U425" s="511"/>
      <c r="V425" s="356"/>
    </row>
    <row r="426" spans="1:22" ht="28.5" customHeight="1">
      <c r="A426" s="1089"/>
      <c r="B426" s="53">
        <v>3</v>
      </c>
      <c r="C426" s="38"/>
      <c r="D426" s="32"/>
      <c r="E426" s="32"/>
      <c r="F426" s="38"/>
      <c r="G426" s="38"/>
      <c r="H426" s="38"/>
      <c r="I426" s="359"/>
      <c r="J426" s="360"/>
      <c r="K426" s="361"/>
      <c r="L426" s="361"/>
      <c r="M426" s="614"/>
      <c r="N426" s="614"/>
      <c r="O426" s="614"/>
      <c r="P426" s="547"/>
      <c r="Q426" s="547"/>
      <c r="R426" s="547"/>
      <c r="S426" s="546"/>
      <c r="T426" s="546"/>
      <c r="U426" s="511"/>
      <c r="V426" s="356"/>
    </row>
    <row r="427" spans="1:22" ht="32.5" customHeight="1">
      <c r="A427" s="1089"/>
      <c r="B427" s="53">
        <v>4</v>
      </c>
      <c r="C427" s="38"/>
      <c r="D427" s="32"/>
      <c r="E427" s="32"/>
      <c r="F427" s="38"/>
      <c r="G427" s="38"/>
      <c r="H427" s="38"/>
      <c r="I427" s="359"/>
      <c r="J427" s="360"/>
      <c r="K427" s="361"/>
      <c r="L427" s="361"/>
      <c r="M427" s="614"/>
      <c r="N427" s="614"/>
      <c r="O427" s="614"/>
      <c r="P427" s="547"/>
      <c r="Q427" s="547"/>
      <c r="R427" s="547"/>
      <c r="S427" s="546"/>
      <c r="T427" s="546"/>
      <c r="U427" s="511"/>
      <c r="V427" s="356"/>
    </row>
    <row r="428" spans="1:22" ht="30" customHeight="1">
      <c r="A428" s="1089"/>
      <c r="B428" s="53">
        <v>5</v>
      </c>
      <c r="C428" s="38"/>
      <c r="D428" s="32"/>
      <c r="E428" s="32"/>
      <c r="F428" s="38"/>
      <c r="G428" s="38"/>
      <c r="H428" s="38"/>
      <c r="I428" s="359"/>
      <c r="J428" s="360"/>
      <c r="K428" s="361"/>
      <c r="L428" s="361"/>
      <c r="M428" s="614"/>
      <c r="N428" s="614"/>
      <c r="O428" s="614"/>
      <c r="P428" s="547"/>
      <c r="Q428" s="547"/>
      <c r="R428" s="547"/>
      <c r="S428" s="546"/>
      <c r="T428" s="546"/>
      <c r="U428" s="511"/>
      <c r="V428" s="356"/>
    </row>
    <row r="429" spans="1:22" ht="36.65" customHeight="1">
      <c r="A429" s="1089"/>
      <c r="B429" s="53">
        <v>6</v>
      </c>
      <c r="C429" s="38"/>
      <c r="D429" s="32"/>
      <c r="E429" s="32"/>
      <c r="F429" s="38"/>
      <c r="G429" s="38"/>
      <c r="H429" s="38"/>
      <c r="I429" s="359"/>
      <c r="J429" s="360"/>
      <c r="K429" s="361"/>
      <c r="L429" s="361"/>
      <c r="M429" s="614"/>
      <c r="N429" s="614"/>
      <c r="O429" s="614"/>
      <c r="P429" s="547"/>
      <c r="Q429" s="547"/>
      <c r="R429" s="547"/>
      <c r="S429" s="546"/>
      <c r="T429" s="546"/>
      <c r="U429" s="511"/>
      <c r="V429" s="356"/>
    </row>
    <row r="430" spans="1:22" ht="33.5" customHeight="1">
      <c r="A430" s="1089"/>
      <c r="B430" s="53">
        <v>7</v>
      </c>
      <c r="C430" s="38"/>
      <c r="D430" s="32"/>
      <c r="E430" s="32"/>
      <c r="F430" s="38"/>
      <c r="G430" s="38"/>
      <c r="H430" s="38"/>
      <c r="I430" s="359"/>
      <c r="J430" s="360"/>
      <c r="K430" s="361"/>
      <c r="L430" s="361"/>
      <c r="M430" s="546"/>
      <c r="N430" s="546"/>
      <c r="O430" s="546"/>
      <c r="P430" s="547"/>
      <c r="Q430" s="547"/>
      <c r="R430" s="547"/>
      <c r="S430" s="546"/>
      <c r="T430" s="546"/>
      <c r="U430" s="511"/>
      <c r="V430" s="356"/>
    </row>
    <row r="431" spans="1:22" ht="33.5" customHeight="1">
      <c r="A431" s="1089"/>
      <c r="B431" s="53">
        <v>8</v>
      </c>
      <c r="C431" s="38"/>
      <c r="D431" s="32"/>
      <c r="E431" s="32"/>
      <c r="F431" s="38"/>
      <c r="G431" s="38"/>
      <c r="H431" s="38"/>
      <c r="I431" s="359"/>
      <c r="J431" s="360"/>
      <c r="K431" s="361"/>
      <c r="L431" s="361"/>
      <c r="M431" s="546"/>
      <c r="N431" s="546"/>
      <c r="O431" s="546"/>
      <c r="P431" s="547"/>
      <c r="Q431" s="547"/>
      <c r="R431" s="547"/>
      <c r="S431" s="546"/>
      <c r="T431" s="546"/>
      <c r="U431" s="511"/>
      <c r="V431" s="356"/>
    </row>
    <row r="432" spans="1:22" ht="33.5" customHeight="1">
      <c r="A432" s="1089"/>
      <c r="B432" s="53">
        <v>9</v>
      </c>
      <c r="C432" s="38"/>
      <c r="D432" s="32"/>
      <c r="E432" s="32"/>
      <c r="F432" s="38"/>
      <c r="G432" s="38"/>
      <c r="H432" s="38"/>
      <c r="I432" s="359"/>
      <c r="J432" s="360"/>
      <c r="K432" s="361"/>
      <c r="L432" s="361"/>
      <c r="M432" s="546"/>
      <c r="N432" s="546"/>
      <c r="O432" s="546"/>
      <c r="P432" s="547"/>
      <c r="Q432" s="547"/>
      <c r="R432" s="547"/>
      <c r="S432" s="546"/>
      <c r="T432" s="546"/>
      <c r="U432" s="511"/>
      <c r="V432" s="356"/>
    </row>
    <row r="433" spans="1:23" ht="33.5" customHeight="1" thickBot="1">
      <c r="A433" s="1090"/>
      <c r="B433" s="54">
        <v>10</v>
      </c>
      <c r="C433" s="46"/>
      <c r="D433" s="45"/>
      <c r="E433" s="45"/>
      <c r="F433" s="46"/>
      <c r="G433" s="46"/>
      <c r="H433" s="46"/>
      <c r="I433" s="362"/>
      <c r="J433" s="363"/>
      <c r="K433" s="364"/>
      <c r="L433" s="364"/>
      <c r="M433" s="548"/>
      <c r="N433" s="548"/>
      <c r="O433" s="548"/>
      <c r="P433" s="549"/>
      <c r="Q433" s="549"/>
      <c r="R433" s="549"/>
      <c r="S433" s="548"/>
      <c r="T433" s="548"/>
      <c r="U433" s="512"/>
      <c r="V433" s="356"/>
    </row>
    <row r="434" spans="1:23" ht="41.5" customHeight="1" thickBot="1">
      <c r="A434" s="47"/>
      <c r="B434" s="33"/>
      <c r="C434" s="33"/>
      <c r="D434" s="33"/>
      <c r="E434" s="1079" t="s">
        <v>199</v>
      </c>
      <c r="F434" s="321">
        <f>COUNTA(F424:F433)</f>
        <v>0</v>
      </c>
      <c r="G434" s="322">
        <f>COUNTA(G424:G433)</f>
        <v>0</v>
      </c>
      <c r="H434" s="365"/>
      <c r="I434" s="365"/>
      <c r="J434" s="1080" t="s">
        <v>537</v>
      </c>
      <c r="K434" s="322">
        <f>COUNTIF(K424:K433,"&lt;=30/06/2026")</f>
        <v>0</v>
      </c>
      <c r="L434" s="365"/>
      <c r="M434" s="1081" t="s">
        <v>200</v>
      </c>
      <c r="N434" s="1082"/>
      <c r="O434" s="1083"/>
      <c r="P434" s="1084">
        <f>SUM(P424:P433)</f>
        <v>0</v>
      </c>
      <c r="Q434" s="1085"/>
      <c r="R434" s="1086"/>
      <c r="S434" s="37"/>
      <c r="T434" s="37"/>
      <c r="U434" s="513"/>
      <c r="V434" s="367"/>
      <c r="W434" s="366"/>
    </row>
    <row r="435" spans="1:23" ht="15" thickBot="1">
      <c r="A435" s="368"/>
      <c r="B435" s="369"/>
      <c r="C435" s="370"/>
      <c r="D435" s="370"/>
      <c r="E435" s="370"/>
      <c r="F435" s="369"/>
      <c r="G435" s="370"/>
      <c r="H435" s="370"/>
      <c r="I435" s="369"/>
      <c r="J435" s="369"/>
      <c r="K435" s="369"/>
      <c r="L435" s="370"/>
      <c r="M435" s="370"/>
      <c r="N435" s="370"/>
      <c r="O435" s="370"/>
      <c r="P435" s="370"/>
      <c r="Q435" s="370"/>
      <c r="R435" s="370"/>
      <c r="S435" s="370"/>
      <c r="T435" s="514"/>
      <c r="U435" s="515"/>
      <c r="V435" s="371"/>
    </row>
    <row r="436" spans="1:23" ht="15" thickBot="1">
      <c r="A436" s="351"/>
      <c r="B436" s="352"/>
      <c r="C436" s="353"/>
      <c r="D436" s="353"/>
      <c r="E436" s="353"/>
      <c r="F436" s="352"/>
      <c r="G436" s="353"/>
      <c r="H436" s="353"/>
      <c r="I436" s="352"/>
      <c r="J436" s="352"/>
      <c r="K436" s="352"/>
      <c r="L436" s="353"/>
      <c r="M436" s="353"/>
      <c r="N436" s="353"/>
      <c r="O436" s="353"/>
      <c r="P436" s="353"/>
      <c r="Q436" s="353"/>
      <c r="R436" s="353"/>
      <c r="S436" s="353"/>
      <c r="T436" s="508"/>
      <c r="U436" s="508"/>
      <c r="V436" s="354"/>
    </row>
    <row r="437" spans="1:23" ht="27.5" thickBot="1">
      <c r="A437" s="55" t="s">
        <v>17</v>
      </c>
      <c r="B437" s="550" t="s">
        <v>45</v>
      </c>
      <c r="C437" s="551"/>
      <c r="E437" s="552" t="s">
        <v>170</v>
      </c>
      <c r="F437" s="553"/>
      <c r="G437" s="554">
        <f>VLOOKUP(B437,'Urbano.Piano inv. forn'!$C$29:$G$48,3,FALSE)</f>
        <v>0</v>
      </c>
      <c r="H437" s="555"/>
      <c r="I437" s="27"/>
      <c r="J437" s="552" t="s">
        <v>171</v>
      </c>
      <c r="K437" s="598"/>
      <c r="L437" s="553"/>
      <c r="M437" s="554">
        <f>VLOOKUP(B437,'Urbano.Piano inv. forn'!$C$29:$G$48,4,FALSE)</f>
        <v>0</v>
      </c>
      <c r="N437" s="555"/>
      <c r="P437" s="59" t="s">
        <v>172</v>
      </c>
      <c r="Q437" s="355"/>
      <c r="S437" s="60" t="s">
        <v>173</v>
      </c>
      <c r="T437" s="556"/>
      <c r="U437" s="557"/>
      <c r="V437" s="356"/>
    </row>
    <row r="438" spans="1:23" ht="15" thickBot="1">
      <c r="A438" s="47"/>
      <c r="B438" s="34"/>
      <c r="C438" s="34"/>
      <c r="E438" s="35"/>
      <c r="F438" s="35"/>
      <c r="G438" s="36"/>
      <c r="H438" s="36"/>
      <c r="I438" s="27"/>
      <c r="J438" s="35"/>
      <c r="K438" s="35"/>
      <c r="L438" s="35"/>
      <c r="M438" s="36"/>
      <c r="N438" s="36"/>
      <c r="P438" s="37"/>
      <c r="S438" s="33"/>
      <c r="T438" s="509"/>
      <c r="V438" s="48"/>
    </row>
    <row r="439" spans="1:23" ht="31.5" customHeight="1" thickBot="1">
      <c r="A439" s="558" t="s">
        <v>174</v>
      </c>
      <c r="B439" s="559"/>
      <c r="C439" s="559"/>
      <c r="D439" s="560"/>
      <c r="E439" s="561">
        <f>VLOOKUP(B437,'Urbano.Piano inv. forn'!$C$29:$V$48,18,FALSE)</f>
        <v>0</v>
      </c>
      <c r="F439" s="562"/>
      <c r="G439" s="562"/>
      <c r="H439" s="563"/>
      <c r="I439" s="27"/>
      <c r="J439" s="564" t="s">
        <v>175</v>
      </c>
      <c r="K439" s="1076"/>
      <c r="L439" s="565"/>
      <c r="M439" s="561">
        <f>VLOOKUP(B437,'Urbano.Piano inv. forn'!$C$29:$V$48,20,FALSE)</f>
        <v>0</v>
      </c>
      <c r="N439" s="563"/>
      <c r="O439" s="44"/>
      <c r="P439" s="60" t="s">
        <v>176</v>
      </c>
      <c r="Q439" s="49">
        <f>M439+E439</f>
        <v>0</v>
      </c>
      <c r="S439" s="60" t="s">
        <v>177</v>
      </c>
      <c r="T439" s="556"/>
      <c r="U439" s="557"/>
      <c r="V439" s="48"/>
    </row>
    <row r="440" spans="1:23" ht="15" customHeight="1" thickBot="1">
      <c r="A440" s="50"/>
      <c r="B440" s="51"/>
      <c r="C440" s="51"/>
      <c r="D440" s="51"/>
      <c r="E440" s="52"/>
      <c r="F440" s="52"/>
      <c r="G440" s="52"/>
      <c r="H440" s="52"/>
      <c r="I440" s="27"/>
      <c r="J440" s="35"/>
      <c r="K440" s="35"/>
      <c r="L440" s="35"/>
      <c r="M440" s="52"/>
      <c r="N440" s="52"/>
      <c r="O440" s="44"/>
      <c r="P440" s="33"/>
      <c r="Q440" s="44"/>
      <c r="S440" s="33"/>
      <c r="T440" s="510"/>
      <c r="U440" s="510"/>
      <c r="V440" s="356"/>
    </row>
    <row r="441" spans="1:23" s="63" customFormat="1" ht="72" customHeight="1">
      <c r="A441" s="566" t="s">
        <v>178</v>
      </c>
      <c r="B441" s="567" t="s">
        <v>179</v>
      </c>
      <c r="C441" s="567" t="s">
        <v>180</v>
      </c>
      <c r="D441" s="57" t="s">
        <v>181</v>
      </c>
      <c r="E441" s="56" t="s">
        <v>182</v>
      </c>
      <c r="F441" s="57" t="s">
        <v>183</v>
      </c>
      <c r="G441" s="57" t="s">
        <v>184</v>
      </c>
      <c r="H441" s="57" t="s">
        <v>144</v>
      </c>
      <c r="I441" s="57" t="s">
        <v>185</v>
      </c>
      <c r="J441" s="57" t="s">
        <v>186</v>
      </c>
      <c r="K441" s="57" t="s">
        <v>536</v>
      </c>
      <c r="L441" s="57" t="s">
        <v>187</v>
      </c>
      <c r="M441" s="567" t="s">
        <v>470</v>
      </c>
      <c r="N441" s="567"/>
      <c r="O441" s="567"/>
      <c r="P441" s="567" t="s">
        <v>188</v>
      </c>
      <c r="Q441" s="567"/>
      <c r="R441" s="567"/>
      <c r="S441" s="567" t="s">
        <v>189</v>
      </c>
      <c r="T441" s="567"/>
      <c r="U441" s="568" t="s">
        <v>190</v>
      </c>
      <c r="V441" s="358"/>
    </row>
    <row r="442" spans="1:23" s="63" customFormat="1" ht="26.5" customHeight="1">
      <c r="A442" s="1055"/>
      <c r="B442" s="1063"/>
      <c r="C442" s="1063"/>
      <c r="D442" s="1087" t="s">
        <v>191</v>
      </c>
      <c r="E442" s="1087" t="s">
        <v>192</v>
      </c>
      <c r="F442" s="1087" t="s">
        <v>193</v>
      </c>
      <c r="G442" s="1087" t="s">
        <v>193</v>
      </c>
      <c r="H442" s="1087" t="s">
        <v>154</v>
      </c>
      <c r="I442" s="1087" t="s">
        <v>42</v>
      </c>
      <c r="J442" s="1087" t="s">
        <v>194</v>
      </c>
      <c r="K442" s="1087" t="s">
        <v>195</v>
      </c>
      <c r="L442" s="1087" t="s">
        <v>195</v>
      </c>
      <c r="M442" s="1088" t="s">
        <v>472</v>
      </c>
      <c r="N442" s="1088"/>
      <c r="O442" s="1088"/>
      <c r="P442" s="1088" t="s">
        <v>168</v>
      </c>
      <c r="Q442" s="1088"/>
      <c r="R442" s="1088"/>
      <c r="S442" s="1088" t="s">
        <v>198</v>
      </c>
      <c r="T442" s="1088"/>
      <c r="U442" s="1056"/>
      <c r="V442" s="358"/>
    </row>
    <row r="443" spans="1:23" ht="39.75" customHeight="1">
      <c r="A443" s="1089" t="str">
        <f>B437</f>
        <v>urb.e.1</v>
      </c>
      <c r="B443" s="53">
        <v>1</v>
      </c>
      <c r="C443" s="38"/>
      <c r="D443" s="32"/>
      <c r="E443" s="32"/>
      <c r="F443" s="38"/>
      <c r="G443" s="38"/>
      <c r="H443" s="323"/>
      <c r="I443" s="359"/>
      <c r="J443" s="360"/>
      <c r="K443" s="361"/>
      <c r="L443" s="361"/>
      <c r="M443" s="614"/>
      <c r="N443" s="614"/>
      <c r="O443" s="614"/>
      <c r="P443" s="547"/>
      <c r="Q443" s="547"/>
      <c r="R443" s="547"/>
      <c r="S443" s="546"/>
      <c r="T443" s="546"/>
      <c r="U443" s="511"/>
      <c r="V443" s="356"/>
    </row>
    <row r="444" spans="1:23" ht="36.65" customHeight="1">
      <c r="A444" s="1089"/>
      <c r="B444" s="53">
        <v>2</v>
      </c>
      <c r="C444" s="38"/>
      <c r="D444" s="32"/>
      <c r="E444" s="32"/>
      <c r="F444" s="38"/>
      <c r="G444" s="38"/>
      <c r="H444" s="38"/>
      <c r="I444" s="359"/>
      <c r="J444" s="360"/>
      <c r="K444" s="361"/>
      <c r="L444" s="361"/>
      <c r="M444" s="614"/>
      <c r="N444" s="614"/>
      <c r="O444" s="614"/>
      <c r="P444" s="547"/>
      <c r="Q444" s="547"/>
      <c r="R444" s="547"/>
      <c r="S444" s="546"/>
      <c r="T444" s="546"/>
      <c r="U444" s="511"/>
      <c r="V444" s="356"/>
    </row>
    <row r="445" spans="1:23" ht="28.5" customHeight="1">
      <c r="A445" s="1089"/>
      <c r="B445" s="53">
        <v>3</v>
      </c>
      <c r="C445" s="38"/>
      <c r="D445" s="32"/>
      <c r="E445" s="32"/>
      <c r="F445" s="38"/>
      <c r="G445" s="38"/>
      <c r="H445" s="38"/>
      <c r="I445" s="359"/>
      <c r="J445" s="360"/>
      <c r="K445" s="361"/>
      <c r="L445" s="361"/>
      <c r="M445" s="614"/>
      <c r="N445" s="614"/>
      <c r="O445" s="614"/>
      <c r="P445" s="547"/>
      <c r="Q445" s="547"/>
      <c r="R445" s="547"/>
      <c r="S445" s="546"/>
      <c r="T445" s="546"/>
      <c r="U445" s="511"/>
      <c r="V445" s="356"/>
    </row>
    <row r="446" spans="1:23" ht="32.5" customHeight="1">
      <c r="A446" s="1089"/>
      <c r="B446" s="53">
        <v>4</v>
      </c>
      <c r="C446" s="38"/>
      <c r="D446" s="32"/>
      <c r="E446" s="32"/>
      <c r="F446" s="38"/>
      <c r="G446" s="38"/>
      <c r="H446" s="38"/>
      <c r="I446" s="359"/>
      <c r="J446" s="360"/>
      <c r="K446" s="361"/>
      <c r="L446" s="361"/>
      <c r="M446" s="614"/>
      <c r="N446" s="614"/>
      <c r="O446" s="614"/>
      <c r="P446" s="547"/>
      <c r="Q446" s="547"/>
      <c r="R446" s="547"/>
      <c r="S446" s="546"/>
      <c r="T446" s="546"/>
      <c r="U446" s="511"/>
      <c r="V446" s="356"/>
    </row>
    <row r="447" spans="1:23" ht="30" customHeight="1">
      <c r="A447" s="1089"/>
      <c r="B447" s="53">
        <v>5</v>
      </c>
      <c r="C447" s="38"/>
      <c r="D447" s="32"/>
      <c r="E447" s="32"/>
      <c r="F447" s="38"/>
      <c r="G447" s="38"/>
      <c r="H447" s="38"/>
      <c r="I447" s="359"/>
      <c r="J447" s="360"/>
      <c r="K447" s="361"/>
      <c r="L447" s="361"/>
      <c r="M447" s="614"/>
      <c r="N447" s="614"/>
      <c r="O447" s="614"/>
      <c r="P447" s="547"/>
      <c r="Q447" s="547"/>
      <c r="R447" s="547"/>
      <c r="S447" s="546"/>
      <c r="T447" s="546"/>
      <c r="U447" s="511"/>
      <c r="V447" s="356"/>
    </row>
    <row r="448" spans="1:23" ht="36.65" customHeight="1">
      <c r="A448" s="1089"/>
      <c r="B448" s="53">
        <v>6</v>
      </c>
      <c r="C448" s="38"/>
      <c r="D448" s="32"/>
      <c r="E448" s="32"/>
      <c r="F448" s="38"/>
      <c r="G448" s="38"/>
      <c r="H448" s="38"/>
      <c r="I448" s="359"/>
      <c r="J448" s="360"/>
      <c r="K448" s="361"/>
      <c r="L448" s="361"/>
      <c r="M448" s="614"/>
      <c r="N448" s="614"/>
      <c r="O448" s="614"/>
      <c r="P448" s="547"/>
      <c r="Q448" s="547"/>
      <c r="R448" s="547"/>
      <c r="S448" s="546"/>
      <c r="T448" s="546"/>
      <c r="U448" s="511"/>
      <c r="V448" s="356"/>
    </row>
    <row r="449" spans="1:23" ht="33.5" customHeight="1">
      <c r="A449" s="1089"/>
      <c r="B449" s="53">
        <v>7</v>
      </c>
      <c r="C449" s="38"/>
      <c r="D449" s="32"/>
      <c r="E449" s="32"/>
      <c r="F449" s="38"/>
      <c r="G449" s="38"/>
      <c r="H449" s="38"/>
      <c r="I449" s="359"/>
      <c r="J449" s="360"/>
      <c r="K449" s="361"/>
      <c r="L449" s="361"/>
      <c r="M449" s="546"/>
      <c r="N449" s="546"/>
      <c r="O449" s="546"/>
      <c r="P449" s="547"/>
      <c r="Q449" s="547"/>
      <c r="R449" s="547"/>
      <c r="S449" s="546"/>
      <c r="T449" s="546"/>
      <c r="U449" s="511"/>
      <c r="V449" s="356"/>
    </row>
    <row r="450" spans="1:23" ht="33.5" customHeight="1">
      <c r="A450" s="1089"/>
      <c r="B450" s="53">
        <v>8</v>
      </c>
      <c r="C450" s="38"/>
      <c r="D450" s="32"/>
      <c r="E450" s="32"/>
      <c r="F450" s="38"/>
      <c r="G450" s="38"/>
      <c r="H450" s="38"/>
      <c r="I450" s="359"/>
      <c r="J450" s="360"/>
      <c r="K450" s="361"/>
      <c r="L450" s="361"/>
      <c r="M450" s="546"/>
      <c r="N450" s="546"/>
      <c r="O450" s="546"/>
      <c r="P450" s="547"/>
      <c r="Q450" s="547"/>
      <c r="R450" s="547"/>
      <c r="S450" s="546"/>
      <c r="T450" s="546"/>
      <c r="U450" s="511"/>
      <c r="V450" s="356"/>
    </row>
    <row r="451" spans="1:23" ht="33.5" customHeight="1">
      <c r="A451" s="1089"/>
      <c r="B451" s="53">
        <v>9</v>
      </c>
      <c r="C451" s="38"/>
      <c r="D451" s="32"/>
      <c r="E451" s="32"/>
      <c r="F451" s="38"/>
      <c r="G451" s="38"/>
      <c r="H451" s="38"/>
      <c r="I451" s="359"/>
      <c r="J451" s="360"/>
      <c r="K451" s="361"/>
      <c r="L451" s="361"/>
      <c r="M451" s="546"/>
      <c r="N451" s="546"/>
      <c r="O451" s="546"/>
      <c r="P451" s="547"/>
      <c r="Q451" s="547"/>
      <c r="R451" s="547"/>
      <c r="S451" s="546"/>
      <c r="T451" s="546"/>
      <c r="U451" s="511"/>
      <c r="V451" s="356"/>
    </row>
    <row r="452" spans="1:23" ht="33.5" customHeight="1" thickBot="1">
      <c r="A452" s="1090"/>
      <c r="B452" s="54">
        <v>10</v>
      </c>
      <c r="C452" s="46"/>
      <c r="D452" s="45"/>
      <c r="E452" s="45"/>
      <c r="F452" s="46"/>
      <c r="G452" s="46"/>
      <c r="H452" s="46"/>
      <c r="I452" s="362"/>
      <c r="J452" s="363"/>
      <c r="K452" s="364"/>
      <c r="L452" s="364"/>
      <c r="M452" s="548"/>
      <c r="N452" s="548"/>
      <c r="O452" s="548"/>
      <c r="P452" s="549"/>
      <c r="Q452" s="549"/>
      <c r="R452" s="549"/>
      <c r="S452" s="548"/>
      <c r="T452" s="548"/>
      <c r="U452" s="512"/>
      <c r="V452" s="356"/>
    </row>
    <row r="453" spans="1:23" ht="41.5" customHeight="1" thickBot="1">
      <c r="A453" s="47"/>
      <c r="B453" s="33"/>
      <c r="C453" s="33"/>
      <c r="D453" s="33"/>
      <c r="E453" s="1079" t="s">
        <v>199</v>
      </c>
      <c r="F453" s="321">
        <f>COUNTA(F443:F452)</f>
        <v>0</v>
      </c>
      <c r="G453" s="322">
        <f>COUNTA(G443:G452)</f>
        <v>0</v>
      </c>
      <c r="H453" s="365"/>
      <c r="I453" s="365"/>
      <c r="J453" s="1080" t="s">
        <v>537</v>
      </c>
      <c r="K453" s="322">
        <f>COUNTIF(K443:K452,"&lt;=30/06/2026")</f>
        <v>0</v>
      </c>
      <c r="L453" s="365"/>
      <c r="M453" s="1081" t="s">
        <v>200</v>
      </c>
      <c r="N453" s="1082"/>
      <c r="O453" s="1083"/>
      <c r="P453" s="1084">
        <f>SUM(P443:P452)</f>
        <v>0</v>
      </c>
      <c r="Q453" s="1085"/>
      <c r="R453" s="1086"/>
      <c r="S453" s="37"/>
      <c r="T453" s="37"/>
      <c r="U453" s="513"/>
      <c r="V453" s="367"/>
      <c r="W453" s="366"/>
    </row>
    <row r="454" spans="1:23" ht="15" thickBot="1">
      <c r="A454" s="368"/>
      <c r="B454" s="369"/>
      <c r="C454" s="370"/>
      <c r="D454" s="370"/>
      <c r="E454" s="370"/>
      <c r="F454" s="369"/>
      <c r="G454" s="370"/>
      <c r="H454" s="370"/>
      <c r="I454" s="369"/>
      <c r="J454" s="369"/>
      <c r="K454" s="369"/>
      <c r="L454" s="370"/>
      <c r="M454" s="370"/>
      <c r="N454" s="370"/>
      <c r="O454" s="370"/>
      <c r="P454" s="370"/>
      <c r="Q454" s="370"/>
      <c r="R454" s="370"/>
      <c r="S454" s="370"/>
      <c r="T454" s="514"/>
      <c r="U454" s="515"/>
      <c r="V454" s="371"/>
    </row>
    <row r="455" spans="1:23" ht="15" thickBot="1">
      <c r="A455" s="351"/>
      <c r="B455" s="352"/>
      <c r="C455" s="353"/>
      <c r="D455" s="353"/>
      <c r="E455" s="353"/>
      <c r="F455" s="352"/>
      <c r="G455" s="353"/>
      <c r="H455" s="353"/>
      <c r="I455" s="352"/>
      <c r="J455" s="352"/>
      <c r="K455" s="352"/>
      <c r="L455" s="353"/>
      <c r="M455" s="353"/>
      <c r="N455" s="353"/>
      <c r="O455" s="353"/>
      <c r="P455" s="353"/>
      <c r="Q455" s="353"/>
      <c r="R455" s="353"/>
      <c r="S455" s="353"/>
      <c r="T455" s="508"/>
      <c r="U455" s="508"/>
      <c r="V455" s="354"/>
    </row>
    <row r="456" spans="1:23" ht="27.5" thickBot="1">
      <c r="A456" s="55" t="s">
        <v>17</v>
      </c>
      <c r="B456" s="550" t="s">
        <v>45</v>
      </c>
      <c r="C456" s="551"/>
      <c r="E456" s="552" t="s">
        <v>170</v>
      </c>
      <c r="F456" s="553"/>
      <c r="G456" s="554">
        <f>VLOOKUP(B456,'Urbano.Piano inv. forn'!$C$29:$G$48,3,FALSE)</f>
        <v>0</v>
      </c>
      <c r="H456" s="555"/>
      <c r="I456" s="27"/>
      <c r="J456" s="552" t="s">
        <v>171</v>
      </c>
      <c r="K456" s="598"/>
      <c r="L456" s="553"/>
      <c r="M456" s="554">
        <f>VLOOKUP(B456,'Urbano.Piano inv. forn'!$C$29:$G$48,4,FALSE)</f>
        <v>0</v>
      </c>
      <c r="N456" s="555"/>
      <c r="P456" s="59" t="s">
        <v>172</v>
      </c>
      <c r="Q456" s="355"/>
      <c r="S456" s="60" t="s">
        <v>173</v>
      </c>
      <c r="T456" s="556"/>
      <c r="U456" s="557"/>
      <c r="V456" s="356"/>
    </row>
    <row r="457" spans="1:23" ht="15" thickBot="1">
      <c r="A457" s="47"/>
      <c r="B457" s="34"/>
      <c r="C457" s="34"/>
      <c r="E457" s="35"/>
      <c r="F457" s="35"/>
      <c r="G457" s="36"/>
      <c r="H457" s="36"/>
      <c r="I457" s="27"/>
      <c r="J457" s="35"/>
      <c r="K457" s="35"/>
      <c r="L457" s="35"/>
      <c r="M457" s="36"/>
      <c r="N457" s="36"/>
      <c r="P457" s="37"/>
      <c r="S457" s="33"/>
      <c r="T457" s="509"/>
      <c r="V457" s="48"/>
    </row>
    <row r="458" spans="1:23" ht="31.5" customHeight="1" thickBot="1">
      <c r="A458" s="558" t="s">
        <v>174</v>
      </c>
      <c r="B458" s="559"/>
      <c r="C458" s="559"/>
      <c r="D458" s="560"/>
      <c r="E458" s="561">
        <f>VLOOKUP(B456,'Urbano.Piano inv. forn'!$C$29:$V$48,18,FALSE)</f>
        <v>0</v>
      </c>
      <c r="F458" s="562"/>
      <c r="G458" s="562"/>
      <c r="H458" s="563"/>
      <c r="I458" s="27"/>
      <c r="J458" s="564" t="s">
        <v>175</v>
      </c>
      <c r="K458" s="1076"/>
      <c r="L458" s="565"/>
      <c r="M458" s="561">
        <f>VLOOKUP(B456,'Urbano.Piano inv. forn'!$C$29:$V$48,20,FALSE)</f>
        <v>0</v>
      </c>
      <c r="N458" s="563"/>
      <c r="O458" s="44"/>
      <c r="P458" s="60" t="s">
        <v>176</v>
      </c>
      <c r="Q458" s="49">
        <f>M458+E458</f>
        <v>0</v>
      </c>
      <c r="S458" s="60" t="s">
        <v>177</v>
      </c>
      <c r="T458" s="556"/>
      <c r="U458" s="557"/>
      <c r="V458" s="48"/>
    </row>
    <row r="459" spans="1:23" ht="15" customHeight="1" thickBot="1">
      <c r="A459" s="50"/>
      <c r="B459" s="51"/>
      <c r="C459" s="51"/>
      <c r="D459" s="51"/>
      <c r="E459" s="52"/>
      <c r="F459" s="52"/>
      <c r="G459" s="52"/>
      <c r="H459" s="52"/>
      <c r="I459" s="27"/>
      <c r="J459" s="35"/>
      <c r="K459" s="35"/>
      <c r="L459" s="35"/>
      <c r="M459" s="52"/>
      <c r="N459" s="52"/>
      <c r="O459" s="44"/>
      <c r="P459" s="33"/>
      <c r="Q459" s="44"/>
      <c r="S459" s="33"/>
      <c r="T459" s="510"/>
      <c r="U459" s="510"/>
      <c r="V459" s="356"/>
    </row>
    <row r="460" spans="1:23" s="63" customFormat="1" ht="72" customHeight="1">
      <c r="A460" s="566" t="s">
        <v>178</v>
      </c>
      <c r="B460" s="567" t="s">
        <v>179</v>
      </c>
      <c r="C460" s="567" t="s">
        <v>180</v>
      </c>
      <c r="D460" s="57" t="s">
        <v>181</v>
      </c>
      <c r="E460" s="56" t="s">
        <v>182</v>
      </c>
      <c r="F460" s="57" t="s">
        <v>183</v>
      </c>
      <c r="G460" s="57" t="s">
        <v>184</v>
      </c>
      <c r="H460" s="57" t="s">
        <v>144</v>
      </c>
      <c r="I460" s="57" t="s">
        <v>185</v>
      </c>
      <c r="J460" s="57" t="s">
        <v>186</v>
      </c>
      <c r="K460" s="57" t="s">
        <v>536</v>
      </c>
      <c r="L460" s="57" t="s">
        <v>187</v>
      </c>
      <c r="M460" s="567" t="s">
        <v>470</v>
      </c>
      <c r="N460" s="567"/>
      <c r="O460" s="567"/>
      <c r="P460" s="567" t="s">
        <v>188</v>
      </c>
      <c r="Q460" s="567"/>
      <c r="R460" s="567"/>
      <c r="S460" s="567" t="s">
        <v>189</v>
      </c>
      <c r="T460" s="567"/>
      <c r="U460" s="568" t="s">
        <v>190</v>
      </c>
      <c r="V460" s="358"/>
    </row>
    <row r="461" spans="1:23" s="63" customFormat="1" ht="26.5" customHeight="1">
      <c r="A461" s="1055"/>
      <c r="B461" s="1063"/>
      <c r="C461" s="1063"/>
      <c r="D461" s="1087" t="s">
        <v>191</v>
      </c>
      <c r="E461" s="1087" t="s">
        <v>192</v>
      </c>
      <c r="F461" s="1087" t="s">
        <v>193</v>
      </c>
      <c r="G461" s="1087" t="s">
        <v>193</v>
      </c>
      <c r="H461" s="1087" t="s">
        <v>154</v>
      </c>
      <c r="I461" s="1087" t="s">
        <v>42</v>
      </c>
      <c r="J461" s="1087" t="s">
        <v>194</v>
      </c>
      <c r="K461" s="1087" t="s">
        <v>195</v>
      </c>
      <c r="L461" s="1087" t="s">
        <v>195</v>
      </c>
      <c r="M461" s="1088" t="s">
        <v>472</v>
      </c>
      <c r="N461" s="1088"/>
      <c r="O461" s="1088"/>
      <c r="P461" s="1088" t="s">
        <v>168</v>
      </c>
      <c r="Q461" s="1088"/>
      <c r="R461" s="1088"/>
      <c r="S461" s="1088" t="s">
        <v>198</v>
      </c>
      <c r="T461" s="1088"/>
      <c r="U461" s="1056"/>
      <c r="V461" s="358"/>
    </row>
    <row r="462" spans="1:23" ht="39.75" customHeight="1">
      <c r="A462" s="1089" t="str">
        <f>B456</f>
        <v>urb.e.1</v>
      </c>
      <c r="B462" s="53">
        <v>1</v>
      </c>
      <c r="C462" s="38"/>
      <c r="D462" s="32"/>
      <c r="E462" s="32"/>
      <c r="F462" s="38"/>
      <c r="G462" s="38"/>
      <c r="H462" s="323"/>
      <c r="I462" s="359"/>
      <c r="J462" s="360"/>
      <c r="K462" s="361"/>
      <c r="L462" s="361"/>
      <c r="M462" s="614"/>
      <c r="N462" s="614"/>
      <c r="O462" s="614"/>
      <c r="P462" s="547"/>
      <c r="Q462" s="547"/>
      <c r="R462" s="547"/>
      <c r="S462" s="546"/>
      <c r="T462" s="546"/>
      <c r="U462" s="511"/>
      <c r="V462" s="356"/>
    </row>
    <row r="463" spans="1:23" ht="36.65" customHeight="1">
      <c r="A463" s="1089"/>
      <c r="B463" s="53">
        <v>2</v>
      </c>
      <c r="C463" s="38"/>
      <c r="D463" s="32"/>
      <c r="E463" s="32"/>
      <c r="F463" s="38"/>
      <c r="G463" s="38"/>
      <c r="H463" s="38"/>
      <c r="I463" s="359"/>
      <c r="J463" s="360"/>
      <c r="K463" s="361"/>
      <c r="L463" s="361"/>
      <c r="M463" s="614"/>
      <c r="N463" s="614"/>
      <c r="O463" s="614"/>
      <c r="P463" s="547"/>
      <c r="Q463" s="547"/>
      <c r="R463" s="547"/>
      <c r="S463" s="546"/>
      <c r="T463" s="546"/>
      <c r="U463" s="511"/>
      <c r="V463" s="356"/>
    </row>
    <row r="464" spans="1:23" ht="28.5" customHeight="1">
      <c r="A464" s="1089"/>
      <c r="B464" s="53">
        <v>3</v>
      </c>
      <c r="C464" s="38"/>
      <c r="D464" s="32"/>
      <c r="E464" s="32"/>
      <c r="F464" s="38"/>
      <c r="G464" s="38"/>
      <c r="H464" s="38"/>
      <c r="I464" s="359"/>
      <c r="J464" s="360"/>
      <c r="K464" s="361"/>
      <c r="L464" s="361"/>
      <c r="M464" s="614"/>
      <c r="N464" s="614"/>
      <c r="O464" s="614"/>
      <c r="P464" s="547"/>
      <c r="Q464" s="547"/>
      <c r="R464" s="547"/>
      <c r="S464" s="546"/>
      <c r="T464" s="546"/>
      <c r="U464" s="511"/>
      <c r="V464" s="356"/>
    </row>
    <row r="465" spans="1:23" ht="32.5" customHeight="1">
      <c r="A465" s="1089"/>
      <c r="B465" s="53">
        <v>4</v>
      </c>
      <c r="C465" s="38"/>
      <c r="D465" s="32"/>
      <c r="E465" s="32"/>
      <c r="F465" s="38"/>
      <c r="G465" s="38"/>
      <c r="H465" s="38"/>
      <c r="I465" s="359"/>
      <c r="J465" s="360"/>
      <c r="K465" s="361"/>
      <c r="L465" s="361"/>
      <c r="M465" s="614"/>
      <c r="N465" s="614"/>
      <c r="O465" s="614"/>
      <c r="P465" s="547"/>
      <c r="Q465" s="547"/>
      <c r="R465" s="547"/>
      <c r="S465" s="546"/>
      <c r="T465" s="546"/>
      <c r="U465" s="511"/>
      <c r="V465" s="356"/>
    </row>
    <row r="466" spans="1:23" ht="30" customHeight="1">
      <c r="A466" s="1089"/>
      <c r="B466" s="53">
        <v>5</v>
      </c>
      <c r="C466" s="38"/>
      <c r="D466" s="32"/>
      <c r="E466" s="32"/>
      <c r="F466" s="38"/>
      <c r="G466" s="38"/>
      <c r="H466" s="38"/>
      <c r="I466" s="359"/>
      <c r="J466" s="360"/>
      <c r="K466" s="361"/>
      <c r="L466" s="361"/>
      <c r="M466" s="614"/>
      <c r="N466" s="614"/>
      <c r="O466" s="614"/>
      <c r="P466" s="547"/>
      <c r="Q466" s="547"/>
      <c r="R466" s="547"/>
      <c r="S466" s="546"/>
      <c r="T466" s="546"/>
      <c r="U466" s="511"/>
      <c r="V466" s="356"/>
    </row>
    <row r="467" spans="1:23" ht="36.65" customHeight="1">
      <c r="A467" s="1089"/>
      <c r="B467" s="53">
        <v>6</v>
      </c>
      <c r="C467" s="38"/>
      <c r="D467" s="32"/>
      <c r="E467" s="32"/>
      <c r="F467" s="38"/>
      <c r="G467" s="38"/>
      <c r="H467" s="38"/>
      <c r="I467" s="359"/>
      <c r="J467" s="360"/>
      <c r="K467" s="361"/>
      <c r="L467" s="361"/>
      <c r="M467" s="614"/>
      <c r="N467" s="614"/>
      <c r="O467" s="614"/>
      <c r="P467" s="547"/>
      <c r="Q467" s="547"/>
      <c r="R467" s="547"/>
      <c r="S467" s="546"/>
      <c r="T467" s="546"/>
      <c r="U467" s="511"/>
      <c r="V467" s="356"/>
    </row>
    <row r="468" spans="1:23" ht="33.5" customHeight="1">
      <c r="A468" s="1089"/>
      <c r="B468" s="53">
        <v>7</v>
      </c>
      <c r="C468" s="38"/>
      <c r="D468" s="32"/>
      <c r="E468" s="32"/>
      <c r="F468" s="38"/>
      <c r="G468" s="38"/>
      <c r="H468" s="38"/>
      <c r="I468" s="359"/>
      <c r="J468" s="360"/>
      <c r="K468" s="361"/>
      <c r="L468" s="361"/>
      <c r="M468" s="546"/>
      <c r="N468" s="546"/>
      <c r="O468" s="546"/>
      <c r="P468" s="547"/>
      <c r="Q468" s="547"/>
      <c r="R468" s="547"/>
      <c r="S468" s="546"/>
      <c r="T468" s="546"/>
      <c r="U468" s="511"/>
      <c r="V468" s="356"/>
    </row>
    <row r="469" spans="1:23" ht="33.5" customHeight="1">
      <c r="A469" s="1089"/>
      <c r="B469" s="53">
        <v>8</v>
      </c>
      <c r="C469" s="38"/>
      <c r="D469" s="32"/>
      <c r="E469" s="32"/>
      <c r="F469" s="38"/>
      <c r="G469" s="38"/>
      <c r="H469" s="38"/>
      <c r="I469" s="359"/>
      <c r="J469" s="360"/>
      <c r="K469" s="361"/>
      <c r="L469" s="361"/>
      <c r="M469" s="546"/>
      <c r="N469" s="546"/>
      <c r="O469" s="546"/>
      <c r="P469" s="547"/>
      <c r="Q469" s="547"/>
      <c r="R469" s="547"/>
      <c r="S469" s="546"/>
      <c r="T469" s="546"/>
      <c r="U469" s="511"/>
      <c r="V469" s="356"/>
    </row>
    <row r="470" spans="1:23" ht="33.5" customHeight="1">
      <c r="A470" s="1089"/>
      <c r="B470" s="53">
        <v>9</v>
      </c>
      <c r="C470" s="38"/>
      <c r="D470" s="32"/>
      <c r="E470" s="32"/>
      <c r="F470" s="38"/>
      <c r="G470" s="38"/>
      <c r="H470" s="38"/>
      <c r="I470" s="359"/>
      <c r="J470" s="360"/>
      <c r="K470" s="361"/>
      <c r="L470" s="361"/>
      <c r="M470" s="546"/>
      <c r="N470" s="546"/>
      <c r="O470" s="546"/>
      <c r="P470" s="547"/>
      <c r="Q470" s="547"/>
      <c r="R470" s="547"/>
      <c r="S470" s="546"/>
      <c r="T470" s="546"/>
      <c r="U470" s="511"/>
      <c r="V470" s="356"/>
    </row>
    <row r="471" spans="1:23" ht="33.5" customHeight="1" thickBot="1">
      <c r="A471" s="1090"/>
      <c r="B471" s="54">
        <v>10</v>
      </c>
      <c r="C471" s="46"/>
      <c r="D471" s="45"/>
      <c r="E471" s="45"/>
      <c r="F471" s="46"/>
      <c r="G471" s="46"/>
      <c r="H471" s="46"/>
      <c r="I471" s="362"/>
      <c r="J471" s="363"/>
      <c r="K471" s="364"/>
      <c r="L471" s="364"/>
      <c r="M471" s="548"/>
      <c r="N471" s="548"/>
      <c r="O471" s="548"/>
      <c r="P471" s="549"/>
      <c r="Q471" s="549"/>
      <c r="R471" s="549"/>
      <c r="S471" s="548"/>
      <c r="T471" s="548"/>
      <c r="U471" s="512"/>
      <c r="V471" s="356"/>
    </row>
    <row r="472" spans="1:23" ht="41.5" customHeight="1" thickBot="1">
      <c r="A472" s="47"/>
      <c r="B472" s="33"/>
      <c r="C472" s="33"/>
      <c r="D472" s="33"/>
      <c r="E472" s="1079" t="s">
        <v>199</v>
      </c>
      <c r="F472" s="321">
        <f>COUNTA(F462:F471)</f>
        <v>0</v>
      </c>
      <c r="G472" s="322">
        <f>COUNTA(G462:G471)</f>
        <v>0</v>
      </c>
      <c r="H472" s="365"/>
      <c r="I472" s="365"/>
      <c r="J472" s="1080" t="s">
        <v>537</v>
      </c>
      <c r="K472" s="322">
        <f>COUNTIF(K462:K471,"&lt;=30/06/2026")</f>
        <v>0</v>
      </c>
      <c r="L472" s="365"/>
      <c r="M472" s="1081" t="s">
        <v>200</v>
      </c>
      <c r="N472" s="1082"/>
      <c r="O472" s="1083"/>
      <c r="P472" s="1084">
        <f>SUM(P462:P471)</f>
        <v>0</v>
      </c>
      <c r="Q472" s="1085"/>
      <c r="R472" s="1086"/>
      <c r="S472" s="37"/>
      <c r="T472" s="37"/>
      <c r="U472" s="513"/>
      <c r="V472" s="367"/>
      <c r="W472" s="366"/>
    </row>
    <row r="473" spans="1:23" ht="15" thickBot="1">
      <c r="A473" s="368"/>
      <c r="B473" s="369"/>
      <c r="C473" s="370"/>
      <c r="D473" s="370"/>
      <c r="E473" s="370"/>
      <c r="F473" s="369"/>
      <c r="G473" s="370"/>
      <c r="H473" s="370"/>
      <c r="I473" s="369"/>
      <c r="J473" s="369"/>
      <c r="K473" s="369"/>
      <c r="L473" s="370"/>
      <c r="M473" s="370"/>
      <c r="N473" s="370"/>
      <c r="O473" s="370"/>
      <c r="P473" s="370"/>
      <c r="Q473" s="370"/>
      <c r="R473" s="370"/>
      <c r="S473" s="370"/>
      <c r="T473" s="514"/>
      <c r="U473" s="515"/>
      <c r="V473" s="371"/>
    </row>
    <row r="474" spans="1:23" ht="15" thickBot="1">
      <c r="A474" s="351"/>
      <c r="B474" s="352"/>
      <c r="C474" s="353"/>
      <c r="D474" s="353"/>
      <c r="E474" s="353"/>
      <c r="F474" s="352"/>
      <c r="G474" s="353"/>
      <c r="H474" s="353"/>
      <c r="I474" s="352"/>
      <c r="J474" s="352"/>
      <c r="K474" s="352"/>
      <c r="L474" s="353"/>
      <c r="M474" s="353"/>
      <c r="N474" s="353"/>
      <c r="O474" s="353"/>
      <c r="P474" s="353"/>
      <c r="Q474" s="353"/>
      <c r="R474" s="353"/>
      <c r="S474" s="353"/>
      <c r="T474" s="508"/>
      <c r="U474" s="508"/>
      <c r="V474" s="354"/>
    </row>
    <row r="475" spans="1:23" ht="27.5" thickBot="1">
      <c r="A475" s="55" t="s">
        <v>17</v>
      </c>
      <c r="B475" s="550" t="s">
        <v>45</v>
      </c>
      <c r="C475" s="551"/>
      <c r="E475" s="552" t="s">
        <v>170</v>
      </c>
      <c r="F475" s="553"/>
      <c r="G475" s="554">
        <f>VLOOKUP(B475,'Urbano.Piano inv. forn'!$C$29:$G$48,3,FALSE)</f>
        <v>0</v>
      </c>
      <c r="H475" s="555"/>
      <c r="I475" s="27"/>
      <c r="J475" s="552" t="s">
        <v>171</v>
      </c>
      <c r="K475" s="598"/>
      <c r="L475" s="553"/>
      <c r="M475" s="554">
        <f>VLOOKUP(B475,'Urbano.Piano inv. forn'!$C$29:$G$48,4,FALSE)</f>
        <v>0</v>
      </c>
      <c r="N475" s="555"/>
      <c r="P475" s="59" t="s">
        <v>172</v>
      </c>
      <c r="Q475" s="355"/>
      <c r="S475" s="60" t="s">
        <v>173</v>
      </c>
      <c r="T475" s="556"/>
      <c r="U475" s="557"/>
      <c r="V475" s="356"/>
    </row>
    <row r="476" spans="1:23" ht="15" thickBot="1">
      <c r="A476" s="47"/>
      <c r="B476" s="34"/>
      <c r="C476" s="34"/>
      <c r="E476" s="35"/>
      <c r="F476" s="35"/>
      <c r="G476" s="36"/>
      <c r="H476" s="36"/>
      <c r="I476" s="27"/>
      <c r="J476" s="35"/>
      <c r="K476" s="35"/>
      <c r="L476" s="35"/>
      <c r="M476" s="36"/>
      <c r="N476" s="36"/>
      <c r="P476" s="37"/>
      <c r="S476" s="33"/>
      <c r="T476" s="509"/>
      <c r="V476" s="48"/>
    </row>
    <row r="477" spans="1:23" ht="31.5" customHeight="1" thickBot="1">
      <c r="A477" s="558" t="s">
        <v>174</v>
      </c>
      <c r="B477" s="559"/>
      <c r="C477" s="559"/>
      <c r="D477" s="560"/>
      <c r="E477" s="561">
        <f>VLOOKUP(B475,'Urbano.Piano inv. forn'!$C$29:$V$48,18,FALSE)</f>
        <v>0</v>
      </c>
      <c r="F477" s="562"/>
      <c r="G477" s="562"/>
      <c r="H477" s="563"/>
      <c r="I477" s="27"/>
      <c r="J477" s="564" t="s">
        <v>175</v>
      </c>
      <c r="K477" s="1076"/>
      <c r="L477" s="565"/>
      <c r="M477" s="561">
        <f>VLOOKUP(B475,'Urbano.Piano inv. forn'!$C$29:$V$48,20,FALSE)</f>
        <v>0</v>
      </c>
      <c r="N477" s="563"/>
      <c r="O477" s="44"/>
      <c r="P477" s="60" t="s">
        <v>176</v>
      </c>
      <c r="Q477" s="49">
        <f>M477+E477</f>
        <v>0</v>
      </c>
      <c r="S477" s="60" t="s">
        <v>177</v>
      </c>
      <c r="T477" s="556"/>
      <c r="U477" s="557"/>
      <c r="V477" s="48"/>
    </row>
    <row r="478" spans="1:23" ht="15" customHeight="1" thickBot="1">
      <c r="A478" s="50"/>
      <c r="B478" s="51"/>
      <c r="C478" s="51"/>
      <c r="D478" s="51"/>
      <c r="E478" s="52"/>
      <c r="F478" s="52"/>
      <c r="G478" s="52"/>
      <c r="H478" s="52"/>
      <c r="I478" s="27"/>
      <c r="J478" s="35"/>
      <c r="K478" s="35"/>
      <c r="L478" s="35"/>
      <c r="M478" s="52"/>
      <c r="N478" s="52"/>
      <c r="O478" s="44"/>
      <c r="P478" s="33"/>
      <c r="Q478" s="44"/>
      <c r="S478" s="33"/>
      <c r="T478" s="510"/>
      <c r="U478" s="510"/>
      <c r="V478" s="356"/>
    </row>
    <row r="479" spans="1:23" s="63" customFormat="1" ht="72" customHeight="1">
      <c r="A479" s="566" t="s">
        <v>178</v>
      </c>
      <c r="B479" s="567" t="s">
        <v>179</v>
      </c>
      <c r="C479" s="567" t="s">
        <v>180</v>
      </c>
      <c r="D479" s="57" t="s">
        <v>181</v>
      </c>
      <c r="E479" s="56" t="s">
        <v>182</v>
      </c>
      <c r="F479" s="57" t="s">
        <v>183</v>
      </c>
      <c r="G479" s="57" t="s">
        <v>184</v>
      </c>
      <c r="H479" s="57" t="s">
        <v>144</v>
      </c>
      <c r="I479" s="57" t="s">
        <v>185</v>
      </c>
      <c r="J479" s="57" t="s">
        <v>186</v>
      </c>
      <c r="K479" s="57" t="s">
        <v>536</v>
      </c>
      <c r="L479" s="57" t="s">
        <v>187</v>
      </c>
      <c r="M479" s="567" t="s">
        <v>470</v>
      </c>
      <c r="N479" s="567"/>
      <c r="O479" s="567"/>
      <c r="P479" s="567" t="s">
        <v>188</v>
      </c>
      <c r="Q479" s="567"/>
      <c r="R479" s="567"/>
      <c r="S479" s="567" t="s">
        <v>189</v>
      </c>
      <c r="T479" s="567"/>
      <c r="U479" s="568" t="s">
        <v>190</v>
      </c>
      <c r="V479" s="358"/>
    </row>
    <row r="480" spans="1:23" s="63" customFormat="1" ht="26.5" customHeight="1">
      <c r="A480" s="1055"/>
      <c r="B480" s="1063"/>
      <c r="C480" s="1063"/>
      <c r="D480" s="1087" t="s">
        <v>191</v>
      </c>
      <c r="E480" s="1087" t="s">
        <v>192</v>
      </c>
      <c r="F480" s="1087" t="s">
        <v>193</v>
      </c>
      <c r="G480" s="1087" t="s">
        <v>193</v>
      </c>
      <c r="H480" s="1087" t="s">
        <v>154</v>
      </c>
      <c r="I480" s="1087" t="s">
        <v>42</v>
      </c>
      <c r="J480" s="1087" t="s">
        <v>194</v>
      </c>
      <c r="K480" s="1087" t="s">
        <v>195</v>
      </c>
      <c r="L480" s="1087" t="s">
        <v>195</v>
      </c>
      <c r="M480" s="1088" t="s">
        <v>472</v>
      </c>
      <c r="N480" s="1088"/>
      <c r="O480" s="1088"/>
      <c r="P480" s="1088" t="s">
        <v>168</v>
      </c>
      <c r="Q480" s="1088"/>
      <c r="R480" s="1088"/>
      <c r="S480" s="1088" t="s">
        <v>198</v>
      </c>
      <c r="T480" s="1088"/>
      <c r="U480" s="1056"/>
      <c r="V480" s="358"/>
    </row>
    <row r="481" spans="1:23" ht="39.75" customHeight="1">
      <c r="A481" s="1089" t="str">
        <f>B475</f>
        <v>urb.e.1</v>
      </c>
      <c r="B481" s="53">
        <v>1</v>
      </c>
      <c r="C481" s="38"/>
      <c r="D481" s="32"/>
      <c r="E481" s="32"/>
      <c r="F481" s="38"/>
      <c r="G481" s="38"/>
      <c r="H481" s="323"/>
      <c r="I481" s="359"/>
      <c r="J481" s="360"/>
      <c r="K481" s="361"/>
      <c r="L481" s="361"/>
      <c r="M481" s="614"/>
      <c r="N481" s="614"/>
      <c r="O481" s="614"/>
      <c r="P481" s="547"/>
      <c r="Q481" s="547"/>
      <c r="R481" s="547"/>
      <c r="S481" s="546"/>
      <c r="T481" s="546"/>
      <c r="U481" s="511"/>
      <c r="V481" s="356"/>
    </row>
    <row r="482" spans="1:23" ht="36.65" customHeight="1">
      <c r="A482" s="1089"/>
      <c r="B482" s="53">
        <v>2</v>
      </c>
      <c r="C482" s="38"/>
      <c r="D482" s="32"/>
      <c r="E482" s="32"/>
      <c r="F482" s="38"/>
      <c r="G482" s="38"/>
      <c r="H482" s="38"/>
      <c r="I482" s="359"/>
      <c r="J482" s="360"/>
      <c r="K482" s="361"/>
      <c r="L482" s="361"/>
      <c r="M482" s="614"/>
      <c r="N482" s="614"/>
      <c r="O482" s="614"/>
      <c r="P482" s="547"/>
      <c r="Q482" s="547"/>
      <c r="R482" s="547"/>
      <c r="S482" s="546"/>
      <c r="T482" s="546"/>
      <c r="U482" s="511"/>
      <c r="V482" s="356"/>
    </row>
    <row r="483" spans="1:23" ht="28.5" customHeight="1">
      <c r="A483" s="1089"/>
      <c r="B483" s="53">
        <v>3</v>
      </c>
      <c r="C483" s="38"/>
      <c r="D483" s="32"/>
      <c r="E483" s="32"/>
      <c r="F483" s="38"/>
      <c r="G483" s="38"/>
      <c r="H483" s="38"/>
      <c r="I483" s="359"/>
      <c r="J483" s="360"/>
      <c r="K483" s="361"/>
      <c r="L483" s="361"/>
      <c r="M483" s="614"/>
      <c r="N483" s="614"/>
      <c r="O483" s="614"/>
      <c r="P483" s="547"/>
      <c r="Q483" s="547"/>
      <c r="R483" s="547"/>
      <c r="S483" s="546"/>
      <c r="T483" s="546"/>
      <c r="U483" s="511"/>
      <c r="V483" s="356"/>
    </row>
    <row r="484" spans="1:23" ht="32.5" customHeight="1">
      <c r="A484" s="1089"/>
      <c r="B484" s="53">
        <v>4</v>
      </c>
      <c r="C484" s="38"/>
      <c r="D484" s="32"/>
      <c r="E484" s="32"/>
      <c r="F484" s="38"/>
      <c r="G484" s="38"/>
      <c r="H484" s="38"/>
      <c r="I484" s="359"/>
      <c r="J484" s="360"/>
      <c r="K484" s="361"/>
      <c r="L484" s="361"/>
      <c r="M484" s="614"/>
      <c r="N484" s="614"/>
      <c r="O484" s="614"/>
      <c r="P484" s="547"/>
      <c r="Q484" s="547"/>
      <c r="R484" s="547"/>
      <c r="S484" s="546"/>
      <c r="T484" s="546"/>
      <c r="U484" s="511"/>
      <c r="V484" s="356"/>
    </row>
    <row r="485" spans="1:23" ht="30" customHeight="1">
      <c r="A485" s="1089"/>
      <c r="B485" s="53">
        <v>5</v>
      </c>
      <c r="C485" s="38"/>
      <c r="D485" s="32"/>
      <c r="E485" s="32"/>
      <c r="F485" s="38"/>
      <c r="G485" s="38"/>
      <c r="H485" s="38"/>
      <c r="I485" s="359"/>
      <c r="J485" s="360"/>
      <c r="K485" s="361"/>
      <c r="L485" s="361"/>
      <c r="M485" s="614"/>
      <c r="N485" s="614"/>
      <c r="O485" s="614"/>
      <c r="P485" s="547"/>
      <c r="Q485" s="547"/>
      <c r="R485" s="547"/>
      <c r="S485" s="546"/>
      <c r="T485" s="546"/>
      <c r="U485" s="511"/>
      <c r="V485" s="356"/>
    </row>
    <row r="486" spans="1:23" ht="36.65" customHeight="1">
      <c r="A486" s="1089"/>
      <c r="B486" s="53">
        <v>6</v>
      </c>
      <c r="C486" s="38"/>
      <c r="D486" s="32"/>
      <c r="E486" s="32"/>
      <c r="F486" s="38"/>
      <c r="G486" s="38"/>
      <c r="H486" s="38"/>
      <c r="I486" s="359"/>
      <c r="J486" s="360"/>
      <c r="K486" s="361"/>
      <c r="L486" s="361"/>
      <c r="M486" s="614"/>
      <c r="N486" s="614"/>
      <c r="O486" s="614"/>
      <c r="P486" s="547"/>
      <c r="Q486" s="547"/>
      <c r="R486" s="547"/>
      <c r="S486" s="546"/>
      <c r="T486" s="546"/>
      <c r="U486" s="511"/>
      <c r="V486" s="356"/>
    </row>
    <row r="487" spans="1:23" ht="33.5" customHeight="1">
      <c r="A487" s="1089"/>
      <c r="B487" s="53">
        <v>7</v>
      </c>
      <c r="C487" s="38"/>
      <c r="D487" s="32"/>
      <c r="E487" s="32"/>
      <c r="F487" s="38"/>
      <c r="G487" s="38"/>
      <c r="H487" s="38"/>
      <c r="I487" s="359"/>
      <c r="J487" s="360"/>
      <c r="K487" s="361"/>
      <c r="L487" s="361"/>
      <c r="M487" s="546"/>
      <c r="N487" s="546"/>
      <c r="O487" s="546"/>
      <c r="P487" s="547"/>
      <c r="Q487" s="547"/>
      <c r="R487" s="547"/>
      <c r="S487" s="546"/>
      <c r="T487" s="546"/>
      <c r="U487" s="511"/>
      <c r="V487" s="356"/>
    </row>
    <row r="488" spans="1:23" ht="33.5" customHeight="1">
      <c r="A488" s="1089"/>
      <c r="B488" s="53">
        <v>8</v>
      </c>
      <c r="C488" s="38"/>
      <c r="D488" s="32"/>
      <c r="E488" s="32"/>
      <c r="F488" s="38"/>
      <c r="G488" s="38"/>
      <c r="H488" s="38"/>
      <c r="I488" s="359"/>
      <c r="J488" s="360"/>
      <c r="K488" s="361"/>
      <c r="L488" s="361"/>
      <c r="M488" s="546"/>
      <c r="N488" s="546"/>
      <c r="O488" s="546"/>
      <c r="P488" s="547"/>
      <c r="Q488" s="547"/>
      <c r="R488" s="547"/>
      <c r="S488" s="546"/>
      <c r="T488" s="546"/>
      <c r="U488" s="511"/>
      <c r="V488" s="356"/>
    </row>
    <row r="489" spans="1:23" ht="33.5" customHeight="1">
      <c r="A489" s="1089"/>
      <c r="B489" s="53">
        <v>9</v>
      </c>
      <c r="C489" s="38"/>
      <c r="D489" s="32"/>
      <c r="E489" s="32"/>
      <c r="F489" s="38"/>
      <c r="G489" s="38"/>
      <c r="H489" s="38"/>
      <c r="I489" s="359"/>
      <c r="J489" s="360"/>
      <c r="K489" s="361"/>
      <c r="L489" s="361"/>
      <c r="M489" s="546"/>
      <c r="N489" s="546"/>
      <c r="O489" s="546"/>
      <c r="P489" s="547"/>
      <c r="Q489" s="547"/>
      <c r="R489" s="547"/>
      <c r="S489" s="546"/>
      <c r="T489" s="546"/>
      <c r="U489" s="511"/>
      <c r="V489" s="356"/>
    </row>
    <row r="490" spans="1:23" ht="33.5" customHeight="1" thickBot="1">
      <c r="A490" s="1090"/>
      <c r="B490" s="54">
        <v>10</v>
      </c>
      <c r="C490" s="46"/>
      <c r="D490" s="45"/>
      <c r="E490" s="45"/>
      <c r="F490" s="46"/>
      <c r="G490" s="46"/>
      <c r="H490" s="46"/>
      <c r="I490" s="362"/>
      <c r="J490" s="363"/>
      <c r="K490" s="364"/>
      <c r="L490" s="364"/>
      <c r="M490" s="548"/>
      <c r="N490" s="548"/>
      <c r="O490" s="548"/>
      <c r="P490" s="549"/>
      <c r="Q490" s="549"/>
      <c r="R490" s="549"/>
      <c r="S490" s="548"/>
      <c r="T490" s="548"/>
      <c r="U490" s="512"/>
      <c r="V490" s="356"/>
    </row>
    <row r="491" spans="1:23" ht="41.5" customHeight="1" thickBot="1">
      <c r="A491" s="47"/>
      <c r="B491" s="33"/>
      <c r="C491" s="33"/>
      <c r="D491" s="33"/>
      <c r="E491" s="1079" t="s">
        <v>199</v>
      </c>
      <c r="F491" s="321">
        <f>COUNTA(F481:F490)</f>
        <v>0</v>
      </c>
      <c r="G491" s="322">
        <f>COUNTA(G481:G490)</f>
        <v>0</v>
      </c>
      <c r="H491" s="365"/>
      <c r="I491" s="365"/>
      <c r="J491" s="1080" t="s">
        <v>537</v>
      </c>
      <c r="K491" s="322">
        <f>COUNTIF(K481:K490,"&lt;=30/06/2026")</f>
        <v>0</v>
      </c>
      <c r="L491" s="365"/>
      <c r="M491" s="1081" t="s">
        <v>200</v>
      </c>
      <c r="N491" s="1082"/>
      <c r="O491" s="1083"/>
      <c r="P491" s="1084">
        <f>SUM(P481:P490)</f>
        <v>0</v>
      </c>
      <c r="Q491" s="1085"/>
      <c r="R491" s="1086"/>
      <c r="S491" s="37"/>
      <c r="T491" s="37"/>
      <c r="U491" s="513"/>
      <c r="V491" s="367"/>
      <c r="W491" s="366"/>
    </row>
    <row r="492" spans="1:23" ht="15" thickBot="1">
      <c r="A492" s="368"/>
      <c r="B492" s="369"/>
      <c r="C492" s="370"/>
      <c r="D492" s="370"/>
      <c r="E492" s="370"/>
      <c r="F492" s="369"/>
      <c r="G492" s="370"/>
      <c r="H492" s="370"/>
      <c r="I492" s="369"/>
      <c r="J492" s="369"/>
      <c r="K492" s="369"/>
      <c r="L492" s="370"/>
      <c r="M492" s="370"/>
      <c r="N492" s="370"/>
      <c r="O492" s="370"/>
      <c r="P492" s="370"/>
      <c r="Q492" s="370"/>
      <c r="R492" s="370"/>
      <c r="S492" s="370"/>
      <c r="T492" s="514"/>
      <c r="U492" s="515"/>
      <c r="V492" s="371"/>
    </row>
    <row r="493" spans="1:23" ht="15" thickBot="1">
      <c r="A493" s="351"/>
      <c r="B493" s="352"/>
      <c r="C493" s="353"/>
      <c r="D493" s="353"/>
      <c r="E493" s="353"/>
      <c r="F493" s="352"/>
      <c r="G493" s="353"/>
      <c r="H493" s="353"/>
      <c r="I493" s="352"/>
      <c r="J493" s="352"/>
      <c r="K493" s="352"/>
      <c r="L493" s="353"/>
      <c r="M493" s="353"/>
      <c r="N493" s="353"/>
      <c r="O493" s="353"/>
      <c r="P493" s="353"/>
      <c r="Q493" s="353"/>
      <c r="R493" s="353"/>
      <c r="S493" s="353"/>
      <c r="T493" s="508"/>
      <c r="U493" s="508"/>
      <c r="V493" s="354"/>
    </row>
    <row r="494" spans="1:23" ht="27.5" thickBot="1">
      <c r="A494" s="55" t="s">
        <v>17</v>
      </c>
      <c r="B494" s="550" t="s">
        <v>45</v>
      </c>
      <c r="C494" s="551"/>
      <c r="E494" s="552" t="s">
        <v>170</v>
      </c>
      <c r="F494" s="553"/>
      <c r="G494" s="554">
        <f>VLOOKUP(B494,'Urbano.Piano inv. forn'!$C$29:$G$48,3,FALSE)</f>
        <v>0</v>
      </c>
      <c r="H494" s="555"/>
      <c r="I494" s="27"/>
      <c r="J494" s="552" t="s">
        <v>171</v>
      </c>
      <c r="K494" s="598"/>
      <c r="L494" s="553"/>
      <c r="M494" s="554">
        <f>VLOOKUP(B494,'Urbano.Piano inv. forn'!$C$29:$G$48,4,FALSE)</f>
        <v>0</v>
      </c>
      <c r="N494" s="555"/>
      <c r="P494" s="59" t="s">
        <v>172</v>
      </c>
      <c r="Q494" s="355"/>
      <c r="S494" s="60" t="s">
        <v>173</v>
      </c>
      <c r="T494" s="556"/>
      <c r="U494" s="557"/>
      <c r="V494" s="356"/>
    </row>
    <row r="495" spans="1:23" ht="15" thickBot="1">
      <c r="A495" s="47"/>
      <c r="B495" s="34"/>
      <c r="C495" s="34"/>
      <c r="E495" s="35"/>
      <c r="F495" s="35"/>
      <c r="G495" s="36"/>
      <c r="H495" s="36"/>
      <c r="I495" s="27"/>
      <c r="J495" s="35"/>
      <c r="K495" s="35"/>
      <c r="L495" s="35"/>
      <c r="M495" s="36"/>
      <c r="N495" s="36"/>
      <c r="P495" s="37"/>
      <c r="S495" s="33"/>
      <c r="T495" s="509"/>
      <c r="V495" s="48"/>
    </row>
    <row r="496" spans="1:23" ht="31.5" customHeight="1" thickBot="1">
      <c r="A496" s="558" t="s">
        <v>174</v>
      </c>
      <c r="B496" s="559"/>
      <c r="C496" s="559"/>
      <c r="D496" s="560"/>
      <c r="E496" s="561">
        <f>VLOOKUP(B494,'Urbano.Piano inv. forn'!$C$29:$V$48,18,FALSE)</f>
        <v>0</v>
      </c>
      <c r="F496" s="562"/>
      <c r="G496" s="562"/>
      <c r="H496" s="563"/>
      <c r="I496" s="27"/>
      <c r="J496" s="564" t="s">
        <v>175</v>
      </c>
      <c r="K496" s="1076"/>
      <c r="L496" s="565"/>
      <c r="M496" s="561">
        <f>VLOOKUP(B494,'Urbano.Piano inv. forn'!$C$29:$V$48,20,FALSE)</f>
        <v>0</v>
      </c>
      <c r="N496" s="563"/>
      <c r="O496" s="44"/>
      <c r="P496" s="60" t="s">
        <v>176</v>
      </c>
      <c r="Q496" s="49">
        <f>M496+E496</f>
        <v>0</v>
      </c>
      <c r="S496" s="60" t="s">
        <v>177</v>
      </c>
      <c r="T496" s="556"/>
      <c r="U496" s="557"/>
      <c r="V496" s="48"/>
    </row>
    <row r="497" spans="1:23" ht="15" customHeight="1" thickBot="1">
      <c r="A497" s="50"/>
      <c r="B497" s="51"/>
      <c r="C497" s="51"/>
      <c r="D497" s="51"/>
      <c r="E497" s="52"/>
      <c r="F497" s="52"/>
      <c r="G497" s="52"/>
      <c r="H497" s="52"/>
      <c r="I497" s="27"/>
      <c r="J497" s="35"/>
      <c r="K497" s="35"/>
      <c r="L497" s="35"/>
      <c r="M497" s="52"/>
      <c r="N497" s="52"/>
      <c r="O497" s="44"/>
      <c r="P497" s="33"/>
      <c r="Q497" s="44"/>
      <c r="S497" s="33"/>
      <c r="T497" s="510"/>
      <c r="U497" s="510"/>
      <c r="V497" s="356"/>
    </row>
    <row r="498" spans="1:23" s="63" customFormat="1" ht="72" customHeight="1">
      <c r="A498" s="566" t="s">
        <v>178</v>
      </c>
      <c r="B498" s="567" t="s">
        <v>179</v>
      </c>
      <c r="C498" s="567" t="s">
        <v>180</v>
      </c>
      <c r="D498" s="57" t="s">
        <v>181</v>
      </c>
      <c r="E498" s="56" t="s">
        <v>182</v>
      </c>
      <c r="F498" s="57" t="s">
        <v>183</v>
      </c>
      <c r="G498" s="57" t="s">
        <v>184</v>
      </c>
      <c r="H498" s="57" t="s">
        <v>144</v>
      </c>
      <c r="I498" s="57" t="s">
        <v>185</v>
      </c>
      <c r="J498" s="57" t="s">
        <v>186</v>
      </c>
      <c r="K498" s="57" t="s">
        <v>536</v>
      </c>
      <c r="L498" s="57" t="s">
        <v>187</v>
      </c>
      <c r="M498" s="567" t="s">
        <v>470</v>
      </c>
      <c r="N498" s="567"/>
      <c r="O498" s="567"/>
      <c r="P498" s="567" t="s">
        <v>188</v>
      </c>
      <c r="Q498" s="567"/>
      <c r="R498" s="567"/>
      <c r="S498" s="567" t="s">
        <v>189</v>
      </c>
      <c r="T498" s="567"/>
      <c r="U498" s="568" t="s">
        <v>190</v>
      </c>
      <c r="V498" s="358"/>
    </row>
    <row r="499" spans="1:23" s="63" customFormat="1" ht="26.5" customHeight="1">
      <c r="A499" s="1055"/>
      <c r="B499" s="1063"/>
      <c r="C499" s="1063"/>
      <c r="D499" s="1087" t="s">
        <v>191</v>
      </c>
      <c r="E499" s="1087" t="s">
        <v>192</v>
      </c>
      <c r="F499" s="1087" t="s">
        <v>193</v>
      </c>
      <c r="G499" s="1087" t="s">
        <v>193</v>
      </c>
      <c r="H499" s="1087" t="s">
        <v>154</v>
      </c>
      <c r="I499" s="1087" t="s">
        <v>42</v>
      </c>
      <c r="J499" s="1087" t="s">
        <v>194</v>
      </c>
      <c r="K499" s="1087" t="s">
        <v>195</v>
      </c>
      <c r="L499" s="1087" t="s">
        <v>195</v>
      </c>
      <c r="M499" s="1088" t="s">
        <v>472</v>
      </c>
      <c r="N499" s="1088"/>
      <c r="O499" s="1088"/>
      <c r="P499" s="1088" t="s">
        <v>168</v>
      </c>
      <c r="Q499" s="1088"/>
      <c r="R499" s="1088"/>
      <c r="S499" s="1088" t="s">
        <v>198</v>
      </c>
      <c r="T499" s="1088"/>
      <c r="U499" s="1056"/>
      <c r="V499" s="358"/>
    </row>
    <row r="500" spans="1:23" ht="39.75" customHeight="1">
      <c r="A500" s="1089" t="str">
        <f>B494</f>
        <v>urb.e.1</v>
      </c>
      <c r="B500" s="53">
        <v>1</v>
      </c>
      <c r="C500" s="38"/>
      <c r="D500" s="32"/>
      <c r="E500" s="32"/>
      <c r="F500" s="38"/>
      <c r="G500" s="38"/>
      <c r="H500" s="323"/>
      <c r="I500" s="359"/>
      <c r="J500" s="360"/>
      <c r="K500" s="361"/>
      <c r="L500" s="361"/>
      <c r="M500" s="614"/>
      <c r="N500" s="614"/>
      <c r="O500" s="614"/>
      <c r="P500" s="547"/>
      <c r="Q500" s="547"/>
      <c r="R500" s="547"/>
      <c r="S500" s="546"/>
      <c r="T500" s="546"/>
      <c r="U500" s="511"/>
      <c r="V500" s="356"/>
    </row>
    <row r="501" spans="1:23" ht="36.65" customHeight="1">
      <c r="A501" s="1089"/>
      <c r="B501" s="53">
        <v>2</v>
      </c>
      <c r="C501" s="38"/>
      <c r="D501" s="32"/>
      <c r="E501" s="32"/>
      <c r="F501" s="38"/>
      <c r="G501" s="38"/>
      <c r="H501" s="38"/>
      <c r="I501" s="359"/>
      <c r="J501" s="360"/>
      <c r="K501" s="361"/>
      <c r="L501" s="361"/>
      <c r="M501" s="614"/>
      <c r="N501" s="614"/>
      <c r="O501" s="614"/>
      <c r="P501" s="547"/>
      <c r="Q501" s="547"/>
      <c r="R501" s="547"/>
      <c r="S501" s="546"/>
      <c r="T501" s="546"/>
      <c r="U501" s="511"/>
      <c r="V501" s="356"/>
    </row>
    <row r="502" spans="1:23" ht="28.5" customHeight="1">
      <c r="A502" s="1089"/>
      <c r="B502" s="53">
        <v>3</v>
      </c>
      <c r="C502" s="38"/>
      <c r="D502" s="32"/>
      <c r="E502" s="32"/>
      <c r="F502" s="38"/>
      <c r="G502" s="38"/>
      <c r="H502" s="38"/>
      <c r="I502" s="359"/>
      <c r="J502" s="360"/>
      <c r="K502" s="361"/>
      <c r="L502" s="361"/>
      <c r="M502" s="614"/>
      <c r="N502" s="614"/>
      <c r="O502" s="614"/>
      <c r="P502" s="547"/>
      <c r="Q502" s="547"/>
      <c r="R502" s="547"/>
      <c r="S502" s="546"/>
      <c r="T502" s="546"/>
      <c r="U502" s="511"/>
      <c r="V502" s="356"/>
    </row>
    <row r="503" spans="1:23" ht="32.5" customHeight="1">
      <c r="A503" s="1089"/>
      <c r="B503" s="53">
        <v>4</v>
      </c>
      <c r="C503" s="38"/>
      <c r="D503" s="32"/>
      <c r="E503" s="32"/>
      <c r="F503" s="38"/>
      <c r="G503" s="38"/>
      <c r="H503" s="38"/>
      <c r="I503" s="359"/>
      <c r="J503" s="360"/>
      <c r="K503" s="361"/>
      <c r="L503" s="361"/>
      <c r="M503" s="614"/>
      <c r="N503" s="614"/>
      <c r="O503" s="614"/>
      <c r="P503" s="547"/>
      <c r="Q503" s="547"/>
      <c r="R503" s="547"/>
      <c r="S503" s="546"/>
      <c r="T503" s="546"/>
      <c r="U503" s="511"/>
      <c r="V503" s="356"/>
    </row>
    <row r="504" spans="1:23" ht="30" customHeight="1">
      <c r="A504" s="1089"/>
      <c r="B504" s="53">
        <v>5</v>
      </c>
      <c r="C504" s="38"/>
      <c r="D504" s="32"/>
      <c r="E504" s="32"/>
      <c r="F504" s="38"/>
      <c r="G504" s="38"/>
      <c r="H504" s="38"/>
      <c r="I504" s="359"/>
      <c r="J504" s="360"/>
      <c r="K504" s="361"/>
      <c r="L504" s="361"/>
      <c r="M504" s="614"/>
      <c r="N504" s="614"/>
      <c r="O504" s="614"/>
      <c r="P504" s="547"/>
      <c r="Q504" s="547"/>
      <c r="R504" s="547"/>
      <c r="S504" s="546"/>
      <c r="T504" s="546"/>
      <c r="U504" s="511"/>
      <c r="V504" s="356"/>
    </row>
    <row r="505" spans="1:23" ht="36.65" customHeight="1">
      <c r="A505" s="1089"/>
      <c r="B505" s="53">
        <v>6</v>
      </c>
      <c r="C505" s="38"/>
      <c r="D505" s="32"/>
      <c r="E505" s="32"/>
      <c r="F505" s="38"/>
      <c r="G505" s="38"/>
      <c r="H505" s="38"/>
      <c r="I505" s="359"/>
      <c r="J505" s="360"/>
      <c r="K505" s="361"/>
      <c r="L505" s="361"/>
      <c r="M505" s="614"/>
      <c r="N505" s="614"/>
      <c r="O505" s="614"/>
      <c r="P505" s="547"/>
      <c r="Q505" s="547"/>
      <c r="R505" s="547"/>
      <c r="S505" s="546"/>
      <c r="T505" s="546"/>
      <c r="U505" s="511"/>
      <c r="V505" s="356"/>
    </row>
    <row r="506" spans="1:23" ht="33.5" customHeight="1">
      <c r="A506" s="1089"/>
      <c r="B506" s="53">
        <v>7</v>
      </c>
      <c r="C506" s="38"/>
      <c r="D506" s="32"/>
      <c r="E506" s="32"/>
      <c r="F506" s="38"/>
      <c r="G506" s="38"/>
      <c r="H506" s="38"/>
      <c r="I506" s="359"/>
      <c r="J506" s="360"/>
      <c r="K506" s="361"/>
      <c r="L506" s="361"/>
      <c r="M506" s="546"/>
      <c r="N506" s="546"/>
      <c r="O506" s="546"/>
      <c r="P506" s="547"/>
      <c r="Q506" s="547"/>
      <c r="R506" s="547"/>
      <c r="S506" s="546"/>
      <c r="T506" s="546"/>
      <c r="U506" s="511"/>
      <c r="V506" s="356"/>
    </row>
    <row r="507" spans="1:23" ht="33.5" customHeight="1">
      <c r="A507" s="1089"/>
      <c r="B507" s="53">
        <v>8</v>
      </c>
      <c r="C507" s="38"/>
      <c r="D507" s="32"/>
      <c r="E507" s="32"/>
      <c r="F507" s="38"/>
      <c r="G507" s="38"/>
      <c r="H507" s="38"/>
      <c r="I507" s="359"/>
      <c r="J507" s="360"/>
      <c r="K507" s="361"/>
      <c r="L507" s="361"/>
      <c r="M507" s="546"/>
      <c r="N507" s="546"/>
      <c r="O507" s="546"/>
      <c r="P507" s="547"/>
      <c r="Q507" s="547"/>
      <c r="R507" s="547"/>
      <c r="S507" s="546"/>
      <c r="T507" s="546"/>
      <c r="U507" s="511"/>
      <c r="V507" s="356"/>
    </row>
    <row r="508" spans="1:23" ht="33.5" customHeight="1">
      <c r="A508" s="1089"/>
      <c r="B508" s="53">
        <v>9</v>
      </c>
      <c r="C508" s="38"/>
      <c r="D508" s="32"/>
      <c r="E508" s="32"/>
      <c r="F508" s="38"/>
      <c r="G508" s="38"/>
      <c r="H508" s="38"/>
      <c r="I508" s="359"/>
      <c r="J508" s="360"/>
      <c r="K508" s="361"/>
      <c r="L508" s="361"/>
      <c r="M508" s="546"/>
      <c r="N508" s="546"/>
      <c r="O508" s="546"/>
      <c r="P508" s="547"/>
      <c r="Q508" s="547"/>
      <c r="R508" s="547"/>
      <c r="S508" s="546"/>
      <c r="T508" s="546"/>
      <c r="U508" s="511"/>
      <c r="V508" s="356"/>
    </row>
    <row r="509" spans="1:23" ht="33.5" customHeight="1" thickBot="1">
      <c r="A509" s="1090"/>
      <c r="B509" s="54">
        <v>10</v>
      </c>
      <c r="C509" s="46"/>
      <c r="D509" s="45"/>
      <c r="E509" s="45"/>
      <c r="F509" s="46"/>
      <c r="G509" s="46"/>
      <c r="H509" s="46"/>
      <c r="I509" s="362"/>
      <c r="J509" s="363"/>
      <c r="K509" s="364"/>
      <c r="L509" s="364"/>
      <c r="M509" s="548"/>
      <c r="N509" s="548"/>
      <c r="O509" s="548"/>
      <c r="P509" s="549"/>
      <c r="Q509" s="549"/>
      <c r="R509" s="549"/>
      <c r="S509" s="548"/>
      <c r="T509" s="548"/>
      <c r="U509" s="512"/>
      <c r="V509" s="356"/>
    </row>
    <row r="510" spans="1:23" ht="41.5" customHeight="1" thickBot="1">
      <c r="A510" s="47"/>
      <c r="B510" s="33"/>
      <c r="C510" s="33"/>
      <c r="D510" s="33"/>
      <c r="E510" s="1079" t="s">
        <v>199</v>
      </c>
      <c r="F510" s="321">
        <f>COUNTA(F500:F509)</f>
        <v>0</v>
      </c>
      <c r="G510" s="322">
        <f>COUNTA(G500:G509)</f>
        <v>0</v>
      </c>
      <c r="H510" s="365"/>
      <c r="I510" s="365"/>
      <c r="J510" s="1080" t="s">
        <v>537</v>
      </c>
      <c r="K510" s="322">
        <f>COUNTIF(K500:K509,"&lt;=30/06/2026")</f>
        <v>0</v>
      </c>
      <c r="L510" s="365"/>
      <c r="M510" s="1081" t="s">
        <v>200</v>
      </c>
      <c r="N510" s="1082"/>
      <c r="O510" s="1083"/>
      <c r="P510" s="1084">
        <f>SUM(P500:P509)</f>
        <v>0</v>
      </c>
      <c r="Q510" s="1085"/>
      <c r="R510" s="1086"/>
      <c r="S510" s="37"/>
      <c r="T510" s="37"/>
      <c r="U510" s="513"/>
      <c r="V510" s="367"/>
      <c r="W510" s="366"/>
    </row>
    <row r="511" spans="1:23" ht="15" thickBot="1">
      <c r="A511" s="368"/>
      <c r="B511" s="369"/>
      <c r="C511" s="370"/>
      <c r="D511" s="370"/>
      <c r="E511" s="370"/>
      <c r="F511" s="369"/>
      <c r="G511" s="370"/>
      <c r="H511" s="370"/>
      <c r="I511" s="369"/>
      <c r="J511" s="369"/>
      <c r="K511" s="369"/>
      <c r="L511" s="370"/>
      <c r="M511" s="370"/>
      <c r="N511" s="370"/>
      <c r="O511" s="370"/>
      <c r="P511" s="370"/>
      <c r="Q511" s="370"/>
      <c r="R511" s="370"/>
      <c r="S511" s="370"/>
      <c r="T511" s="514"/>
      <c r="U511" s="515"/>
      <c r="V511" s="371"/>
    </row>
    <row r="512" spans="1:23" ht="15" thickBot="1">
      <c r="A512" s="351"/>
      <c r="B512" s="352"/>
      <c r="C512" s="353"/>
      <c r="D512" s="353"/>
      <c r="E512" s="353"/>
      <c r="F512" s="352"/>
      <c r="G512" s="353"/>
      <c r="H512" s="353"/>
      <c r="I512" s="352"/>
      <c r="J512" s="352"/>
      <c r="K512" s="352"/>
      <c r="L512" s="353"/>
      <c r="M512" s="353"/>
      <c r="N512" s="353"/>
      <c r="O512" s="353"/>
      <c r="P512" s="353"/>
      <c r="Q512" s="353"/>
      <c r="R512" s="353"/>
      <c r="S512" s="353"/>
      <c r="T512" s="508"/>
      <c r="U512" s="508"/>
      <c r="V512" s="354"/>
    </row>
    <row r="513" spans="1:22" ht="27.5" thickBot="1">
      <c r="A513" s="55" t="s">
        <v>17</v>
      </c>
      <c r="B513" s="550" t="s">
        <v>45</v>
      </c>
      <c r="C513" s="551"/>
      <c r="E513" s="552" t="s">
        <v>170</v>
      </c>
      <c r="F513" s="553"/>
      <c r="G513" s="554">
        <f>VLOOKUP(B513,'Urbano.Piano inv. forn'!$C$29:$G$48,3,FALSE)</f>
        <v>0</v>
      </c>
      <c r="H513" s="555"/>
      <c r="I513" s="27"/>
      <c r="J513" s="552" t="s">
        <v>171</v>
      </c>
      <c r="K513" s="598"/>
      <c r="L513" s="553"/>
      <c r="M513" s="554">
        <f>VLOOKUP(B513,'Urbano.Piano inv. forn'!$C$29:$G$48,4,FALSE)</f>
        <v>0</v>
      </c>
      <c r="N513" s="555"/>
      <c r="P513" s="59" t="s">
        <v>172</v>
      </c>
      <c r="Q513" s="355"/>
      <c r="S513" s="60" t="s">
        <v>173</v>
      </c>
      <c r="T513" s="556"/>
      <c r="U513" s="557"/>
      <c r="V513" s="356"/>
    </row>
    <row r="514" spans="1:22" ht="15" thickBot="1">
      <c r="A514" s="47"/>
      <c r="B514" s="34"/>
      <c r="C514" s="34"/>
      <c r="E514" s="35"/>
      <c r="F514" s="35"/>
      <c r="G514" s="36"/>
      <c r="H514" s="36"/>
      <c r="I514" s="27"/>
      <c r="J514" s="35"/>
      <c r="K514" s="35"/>
      <c r="L514" s="35"/>
      <c r="M514" s="36"/>
      <c r="N514" s="36"/>
      <c r="P514" s="37"/>
      <c r="S514" s="33"/>
      <c r="T514" s="509"/>
      <c r="V514" s="48"/>
    </row>
    <row r="515" spans="1:22" ht="31.5" customHeight="1" thickBot="1">
      <c r="A515" s="558" t="s">
        <v>174</v>
      </c>
      <c r="B515" s="559"/>
      <c r="C515" s="559"/>
      <c r="D515" s="560"/>
      <c r="E515" s="561">
        <f>VLOOKUP(B513,'Urbano.Piano inv. forn'!$C$29:$V$48,18,FALSE)</f>
        <v>0</v>
      </c>
      <c r="F515" s="562"/>
      <c r="G515" s="562"/>
      <c r="H515" s="563"/>
      <c r="I515" s="27"/>
      <c r="J515" s="564" t="s">
        <v>175</v>
      </c>
      <c r="K515" s="1076"/>
      <c r="L515" s="565"/>
      <c r="M515" s="561">
        <f>VLOOKUP(B513,'Urbano.Piano inv. forn'!$C$29:$V$48,20,FALSE)</f>
        <v>0</v>
      </c>
      <c r="N515" s="563"/>
      <c r="O515" s="44"/>
      <c r="P515" s="60" t="s">
        <v>176</v>
      </c>
      <c r="Q515" s="49">
        <f>M515+E515</f>
        <v>0</v>
      </c>
      <c r="S515" s="60" t="s">
        <v>177</v>
      </c>
      <c r="T515" s="556"/>
      <c r="U515" s="557"/>
      <c r="V515" s="48"/>
    </row>
    <row r="516" spans="1:22" ht="15" customHeight="1" thickBot="1">
      <c r="A516" s="50"/>
      <c r="B516" s="51"/>
      <c r="C516" s="51"/>
      <c r="D516" s="51"/>
      <c r="E516" s="52"/>
      <c r="F516" s="52"/>
      <c r="G516" s="52"/>
      <c r="H516" s="52"/>
      <c r="I516" s="27"/>
      <c r="J516" s="35"/>
      <c r="K516" s="35"/>
      <c r="L516" s="35"/>
      <c r="M516" s="52"/>
      <c r="N516" s="52"/>
      <c r="O516" s="44"/>
      <c r="P516" s="33"/>
      <c r="Q516" s="44"/>
      <c r="S516" s="33"/>
      <c r="T516" s="510"/>
      <c r="U516" s="510"/>
      <c r="V516" s="356"/>
    </row>
    <row r="517" spans="1:22" s="63" customFormat="1" ht="72" customHeight="1">
      <c r="A517" s="566" t="s">
        <v>178</v>
      </c>
      <c r="B517" s="567" t="s">
        <v>179</v>
      </c>
      <c r="C517" s="567" t="s">
        <v>180</v>
      </c>
      <c r="D517" s="57" t="s">
        <v>181</v>
      </c>
      <c r="E517" s="56" t="s">
        <v>182</v>
      </c>
      <c r="F517" s="57" t="s">
        <v>183</v>
      </c>
      <c r="G517" s="57" t="s">
        <v>184</v>
      </c>
      <c r="H517" s="57" t="s">
        <v>144</v>
      </c>
      <c r="I517" s="57" t="s">
        <v>185</v>
      </c>
      <c r="J517" s="57" t="s">
        <v>186</v>
      </c>
      <c r="K517" s="57" t="s">
        <v>536</v>
      </c>
      <c r="L517" s="57" t="s">
        <v>187</v>
      </c>
      <c r="M517" s="567" t="s">
        <v>470</v>
      </c>
      <c r="N517" s="567"/>
      <c r="O517" s="567"/>
      <c r="P517" s="567" t="s">
        <v>188</v>
      </c>
      <c r="Q517" s="567"/>
      <c r="R517" s="567"/>
      <c r="S517" s="567" t="s">
        <v>189</v>
      </c>
      <c r="T517" s="567"/>
      <c r="U517" s="568" t="s">
        <v>190</v>
      </c>
      <c r="V517" s="358"/>
    </row>
    <row r="518" spans="1:22" s="63" customFormat="1" ht="26.5" customHeight="1">
      <c r="A518" s="1055"/>
      <c r="B518" s="1063"/>
      <c r="C518" s="1063"/>
      <c r="D518" s="1087" t="s">
        <v>191</v>
      </c>
      <c r="E518" s="1087" t="s">
        <v>192</v>
      </c>
      <c r="F518" s="1087" t="s">
        <v>193</v>
      </c>
      <c r="G518" s="1087" t="s">
        <v>193</v>
      </c>
      <c r="H518" s="1087" t="s">
        <v>154</v>
      </c>
      <c r="I518" s="1087" t="s">
        <v>42</v>
      </c>
      <c r="J518" s="1087" t="s">
        <v>194</v>
      </c>
      <c r="K518" s="1087" t="s">
        <v>195</v>
      </c>
      <c r="L518" s="1087" t="s">
        <v>195</v>
      </c>
      <c r="M518" s="1088" t="s">
        <v>472</v>
      </c>
      <c r="N518" s="1088"/>
      <c r="O518" s="1088"/>
      <c r="P518" s="1088" t="s">
        <v>168</v>
      </c>
      <c r="Q518" s="1088"/>
      <c r="R518" s="1088"/>
      <c r="S518" s="1088" t="s">
        <v>198</v>
      </c>
      <c r="T518" s="1088"/>
      <c r="U518" s="1056"/>
      <c r="V518" s="358"/>
    </row>
    <row r="519" spans="1:22" ht="39.75" customHeight="1">
      <c r="A519" s="1089" t="str">
        <f>B513</f>
        <v>urb.e.1</v>
      </c>
      <c r="B519" s="53">
        <v>1</v>
      </c>
      <c r="C519" s="38"/>
      <c r="D519" s="32"/>
      <c r="E519" s="32"/>
      <c r="F519" s="38"/>
      <c r="G519" s="38"/>
      <c r="H519" s="323"/>
      <c r="I519" s="359"/>
      <c r="J519" s="360"/>
      <c r="K519" s="361"/>
      <c r="L519" s="361"/>
      <c r="M519" s="614"/>
      <c r="N519" s="614"/>
      <c r="O519" s="614"/>
      <c r="P519" s="547"/>
      <c r="Q519" s="547"/>
      <c r="R519" s="547"/>
      <c r="S519" s="546"/>
      <c r="T519" s="546"/>
      <c r="U519" s="511"/>
      <c r="V519" s="356"/>
    </row>
    <row r="520" spans="1:22" ht="36.65" customHeight="1">
      <c r="A520" s="1089"/>
      <c r="B520" s="53">
        <v>2</v>
      </c>
      <c r="C520" s="38"/>
      <c r="D520" s="32"/>
      <c r="E520" s="32"/>
      <c r="F520" s="38"/>
      <c r="G520" s="38"/>
      <c r="H520" s="38"/>
      <c r="I520" s="359"/>
      <c r="J520" s="360"/>
      <c r="K520" s="361"/>
      <c r="L520" s="361"/>
      <c r="M520" s="614"/>
      <c r="N520" s="614"/>
      <c r="O520" s="614"/>
      <c r="P520" s="547"/>
      <c r="Q520" s="547"/>
      <c r="R520" s="547"/>
      <c r="S520" s="546"/>
      <c r="T520" s="546"/>
      <c r="U520" s="511"/>
      <c r="V520" s="356"/>
    </row>
    <row r="521" spans="1:22" ht="28.5" customHeight="1">
      <c r="A521" s="1089"/>
      <c r="B521" s="53">
        <v>3</v>
      </c>
      <c r="C521" s="38"/>
      <c r="D521" s="32"/>
      <c r="E521" s="32"/>
      <c r="F521" s="38"/>
      <c r="G521" s="38"/>
      <c r="H521" s="38"/>
      <c r="I521" s="359"/>
      <c r="J521" s="360"/>
      <c r="K521" s="361"/>
      <c r="L521" s="361"/>
      <c r="M521" s="614"/>
      <c r="N521" s="614"/>
      <c r="O521" s="614"/>
      <c r="P521" s="547"/>
      <c r="Q521" s="547"/>
      <c r="R521" s="547"/>
      <c r="S521" s="546"/>
      <c r="T521" s="546"/>
      <c r="U521" s="511"/>
      <c r="V521" s="356"/>
    </row>
    <row r="522" spans="1:22" ht="32.5" customHeight="1">
      <c r="A522" s="1089"/>
      <c r="B522" s="53">
        <v>4</v>
      </c>
      <c r="C522" s="38"/>
      <c r="D522" s="32"/>
      <c r="E522" s="32"/>
      <c r="F522" s="38"/>
      <c r="G522" s="38"/>
      <c r="H522" s="38"/>
      <c r="I522" s="359"/>
      <c r="J522" s="360"/>
      <c r="K522" s="361"/>
      <c r="L522" s="361"/>
      <c r="M522" s="614"/>
      <c r="N522" s="614"/>
      <c r="O522" s="614"/>
      <c r="P522" s="547"/>
      <c r="Q522" s="547"/>
      <c r="R522" s="547"/>
      <c r="S522" s="546"/>
      <c r="T522" s="546"/>
      <c r="U522" s="511"/>
      <c r="V522" s="356"/>
    </row>
    <row r="523" spans="1:22" ht="30" customHeight="1">
      <c r="A523" s="1089"/>
      <c r="B523" s="53">
        <v>5</v>
      </c>
      <c r="C523" s="38"/>
      <c r="D523" s="32"/>
      <c r="E523" s="32"/>
      <c r="F523" s="38"/>
      <c r="G523" s="38"/>
      <c r="H523" s="38"/>
      <c r="I523" s="359"/>
      <c r="J523" s="360"/>
      <c r="K523" s="361"/>
      <c r="L523" s="361"/>
      <c r="M523" s="614"/>
      <c r="N523" s="614"/>
      <c r="O523" s="614"/>
      <c r="P523" s="547"/>
      <c r="Q523" s="547"/>
      <c r="R523" s="547"/>
      <c r="S523" s="546"/>
      <c r="T523" s="546"/>
      <c r="U523" s="511"/>
      <c r="V523" s="356"/>
    </row>
    <row r="524" spans="1:22" ht="36.65" customHeight="1">
      <c r="A524" s="1089"/>
      <c r="B524" s="53">
        <v>6</v>
      </c>
      <c r="C524" s="38"/>
      <c r="D524" s="32"/>
      <c r="E524" s="32"/>
      <c r="F524" s="38"/>
      <c r="G524" s="38"/>
      <c r="H524" s="38"/>
      <c r="I524" s="359"/>
      <c r="J524" s="360"/>
      <c r="K524" s="361"/>
      <c r="L524" s="361"/>
      <c r="M524" s="614"/>
      <c r="N524" s="614"/>
      <c r="O524" s="614"/>
      <c r="P524" s="547"/>
      <c r="Q524" s="547"/>
      <c r="R524" s="547"/>
      <c r="S524" s="546"/>
      <c r="T524" s="546"/>
      <c r="U524" s="511"/>
      <c r="V524" s="356"/>
    </row>
    <row r="525" spans="1:22" ht="33.5" customHeight="1">
      <c r="A525" s="1089"/>
      <c r="B525" s="53">
        <v>7</v>
      </c>
      <c r="C525" s="38"/>
      <c r="D525" s="32"/>
      <c r="E525" s="32"/>
      <c r="F525" s="38"/>
      <c r="G525" s="38"/>
      <c r="H525" s="38"/>
      <c r="I525" s="359"/>
      <c r="J525" s="360"/>
      <c r="K525" s="361"/>
      <c r="L525" s="361"/>
      <c r="M525" s="546"/>
      <c r="N525" s="546"/>
      <c r="O525" s="546"/>
      <c r="P525" s="547"/>
      <c r="Q525" s="547"/>
      <c r="R525" s="547"/>
      <c r="S525" s="546"/>
      <c r="T525" s="546"/>
      <c r="U525" s="511"/>
      <c r="V525" s="356"/>
    </row>
    <row r="526" spans="1:22" ht="33.5" customHeight="1">
      <c r="A526" s="1089"/>
      <c r="B526" s="53">
        <v>8</v>
      </c>
      <c r="C526" s="38"/>
      <c r="D526" s="32"/>
      <c r="E526" s="32"/>
      <c r="F526" s="38"/>
      <c r="G526" s="38"/>
      <c r="H526" s="38"/>
      <c r="I526" s="359"/>
      <c r="J526" s="360"/>
      <c r="K526" s="361"/>
      <c r="L526" s="361"/>
      <c r="M526" s="546"/>
      <c r="N526" s="546"/>
      <c r="O526" s="546"/>
      <c r="P526" s="547"/>
      <c r="Q526" s="547"/>
      <c r="R526" s="547"/>
      <c r="S526" s="546"/>
      <c r="T526" s="546"/>
      <c r="U526" s="511"/>
      <c r="V526" s="356"/>
    </row>
    <row r="527" spans="1:22" ht="33.5" customHeight="1">
      <c r="A527" s="1089"/>
      <c r="B527" s="53">
        <v>9</v>
      </c>
      <c r="C527" s="38"/>
      <c r="D527" s="32"/>
      <c r="E527" s="32"/>
      <c r="F527" s="38"/>
      <c r="G527" s="38"/>
      <c r="H527" s="38"/>
      <c r="I527" s="359"/>
      <c r="J527" s="360"/>
      <c r="K527" s="361"/>
      <c r="L527" s="361"/>
      <c r="M527" s="546"/>
      <c r="N527" s="546"/>
      <c r="O527" s="546"/>
      <c r="P527" s="547"/>
      <c r="Q527" s="547"/>
      <c r="R527" s="547"/>
      <c r="S527" s="546"/>
      <c r="T527" s="546"/>
      <c r="U527" s="511"/>
      <c r="V527" s="356"/>
    </row>
    <row r="528" spans="1:22" ht="33.5" customHeight="1" thickBot="1">
      <c r="A528" s="1090"/>
      <c r="B528" s="54">
        <v>10</v>
      </c>
      <c r="C528" s="46"/>
      <c r="D528" s="45"/>
      <c r="E528" s="45"/>
      <c r="F528" s="46"/>
      <c r="G528" s="46"/>
      <c r="H528" s="46"/>
      <c r="I528" s="362"/>
      <c r="J528" s="363"/>
      <c r="K528" s="364"/>
      <c r="L528" s="364"/>
      <c r="M528" s="548"/>
      <c r="N528" s="548"/>
      <c r="O528" s="548"/>
      <c r="P528" s="549"/>
      <c r="Q528" s="549"/>
      <c r="R528" s="549"/>
      <c r="S528" s="548"/>
      <c r="T528" s="548"/>
      <c r="U528" s="512"/>
      <c r="V528" s="356"/>
    </row>
    <row r="529" spans="1:23" ht="41.5" customHeight="1" thickBot="1">
      <c r="A529" s="47"/>
      <c r="B529" s="33"/>
      <c r="C529" s="33"/>
      <c r="D529" s="33"/>
      <c r="E529" s="1079" t="s">
        <v>199</v>
      </c>
      <c r="F529" s="321">
        <f>COUNTA(F519:F528)</f>
        <v>0</v>
      </c>
      <c r="G529" s="322">
        <f>COUNTA(G519:G528)</f>
        <v>0</v>
      </c>
      <c r="H529" s="365"/>
      <c r="I529" s="365"/>
      <c r="J529" s="1080" t="s">
        <v>537</v>
      </c>
      <c r="K529" s="322">
        <f>COUNTIF(K519:K528,"&lt;=30/06/2026")</f>
        <v>0</v>
      </c>
      <c r="L529" s="365"/>
      <c r="M529" s="1081" t="s">
        <v>200</v>
      </c>
      <c r="N529" s="1082"/>
      <c r="O529" s="1083"/>
      <c r="P529" s="1084">
        <f>SUM(P519:P528)</f>
        <v>0</v>
      </c>
      <c r="Q529" s="1085"/>
      <c r="R529" s="1086"/>
      <c r="S529" s="37"/>
      <c r="T529" s="37"/>
      <c r="U529" s="513"/>
      <c r="V529" s="367"/>
      <c r="W529" s="366"/>
    </row>
    <row r="530" spans="1:23" ht="15" thickBot="1">
      <c r="A530" s="368"/>
      <c r="B530" s="369"/>
      <c r="C530" s="370"/>
      <c r="D530" s="370"/>
      <c r="E530" s="370"/>
      <c r="F530" s="369"/>
      <c r="G530" s="370"/>
      <c r="H530" s="370"/>
      <c r="I530" s="369"/>
      <c r="J530" s="369"/>
      <c r="K530" s="369"/>
      <c r="L530" s="370"/>
      <c r="M530" s="370"/>
      <c r="N530" s="370"/>
      <c r="O530" s="370"/>
      <c r="P530" s="370"/>
      <c r="Q530" s="370"/>
      <c r="R530" s="370"/>
      <c r="S530" s="370"/>
      <c r="T530" s="514"/>
      <c r="U530" s="515"/>
      <c r="V530" s="371"/>
    </row>
    <row r="531" spans="1:23" ht="15" thickBot="1">
      <c r="A531" s="351"/>
      <c r="B531" s="352"/>
      <c r="C531" s="353"/>
      <c r="D531" s="353"/>
      <c r="E531" s="353"/>
      <c r="F531" s="352"/>
      <c r="G531" s="353"/>
      <c r="H531" s="353"/>
      <c r="I531" s="352"/>
      <c r="J531" s="352"/>
      <c r="K531" s="352"/>
      <c r="L531" s="353"/>
      <c r="M531" s="353"/>
      <c r="N531" s="353"/>
      <c r="O531" s="353"/>
      <c r="P531" s="353"/>
      <c r="Q531" s="353"/>
      <c r="R531" s="353"/>
      <c r="S531" s="353"/>
      <c r="T531" s="508"/>
      <c r="U531" s="508"/>
      <c r="V531" s="354"/>
    </row>
    <row r="532" spans="1:23" ht="27.5" thickBot="1">
      <c r="A532" s="55" t="s">
        <v>17</v>
      </c>
      <c r="B532" s="550" t="s">
        <v>45</v>
      </c>
      <c r="C532" s="551"/>
      <c r="E532" s="552" t="s">
        <v>170</v>
      </c>
      <c r="F532" s="553"/>
      <c r="G532" s="554">
        <f>VLOOKUP(B532,'Urbano.Piano inv. forn'!$C$29:$G$48,3,FALSE)</f>
        <v>0</v>
      </c>
      <c r="H532" s="555"/>
      <c r="I532" s="27"/>
      <c r="J532" s="552" t="s">
        <v>171</v>
      </c>
      <c r="K532" s="598"/>
      <c r="L532" s="553"/>
      <c r="M532" s="554">
        <f>VLOOKUP(B532,'Urbano.Piano inv. forn'!$C$29:$G$48,4,FALSE)</f>
        <v>0</v>
      </c>
      <c r="N532" s="555"/>
      <c r="P532" s="59" t="s">
        <v>172</v>
      </c>
      <c r="Q532" s="355"/>
      <c r="S532" s="60" t="s">
        <v>173</v>
      </c>
      <c r="T532" s="556"/>
      <c r="U532" s="557"/>
      <c r="V532" s="356"/>
    </row>
    <row r="533" spans="1:23" ht="15" thickBot="1">
      <c r="A533" s="47"/>
      <c r="B533" s="34"/>
      <c r="C533" s="34"/>
      <c r="E533" s="35"/>
      <c r="F533" s="35"/>
      <c r="G533" s="36"/>
      <c r="H533" s="36"/>
      <c r="I533" s="27"/>
      <c r="J533" s="35"/>
      <c r="K533" s="35"/>
      <c r="L533" s="35"/>
      <c r="M533" s="36"/>
      <c r="N533" s="36"/>
      <c r="P533" s="37"/>
      <c r="S533" s="33"/>
      <c r="T533" s="509"/>
      <c r="V533" s="48"/>
    </row>
    <row r="534" spans="1:23" ht="31.5" customHeight="1" thickBot="1">
      <c r="A534" s="558" t="s">
        <v>174</v>
      </c>
      <c r="B534" s="559"/>
      <c r="C534" s="559"/>
      <c r="D534" s="560"/>
      <c r="E534" s="561">
        <f>VLOOKUP(B532,'Urbano.Piano inv. forn'!$C$29:$V$48,18,FALSE)</f>
        <v>0</v>
      </c>
      <c r="F534" s="562"/>
      <c r="G534" s="562"/>
      <c r="H534" s="563"/>
      <c r="I534" s="27"/>
      <c r="J534" s="564" t="s">
        <v>175</v>
      </c>
      <c r="K534" s="1076"/>
      <c r="L534" s="565"/>
      <c r="M534" s="561">
        <f>VLOOKUP(B532,'Urbano.Piano inv. forn'!$C$29:$V$48,20,FALSE)</f>
        <v>0</v>
      </c>
      <c r="N534" s="563"/>
      <c r="O534" s="44"/>
      <c r="P534" s="60" t="s">
        <v>176</v>
      </c>
      <c r="Q534" s="49">
        <f>M534+E534</f>
        <v>0</v>
      </c>
      <c r="S534" s="60" t="s">
        <v>177</v>
      </c>
      <c r="T534" s="556"/>
      <c r="U534" s="557"/>
      <c r="V534" s="48"/>
    </row>
    <row r="535" spans="1:23" ht="15" customHeight="1" thickBot="1">
      <c r="A535" s="50"/>
      <c r="B535" s="51"/>
      <c r="C535" s="51"/>
      <c r="D535" s="51"/>
      <c r="E535" s="52"/>
      <c r="F535" s="52"/>
      <c r="G535" s="52"/>
      <c r="H535" s="52"/>
      <c r="I535" s="27"/>
      <c r="J535" s="35"/>
      <c r="K535" s="35"/>
      <c r="L535" s="35"/>
      <c r="M535" s="52"/>
      <c r="N535" s="52"/>
      <c r="O535" s="44"/>
      <c r="P535" s="33"/>
      <c r="Q535" s="44"/>
      <c r="S535" s="33"/>
      <c r="T535" s="510"/>
      <c r="U535" s="510"/>
      <c r="V535" s="356"/>
    </row>
    <row r="536" spans="1:23" s="63" customFormat="1" ht="72" customHeight="1">
      <c r="A536" s="566" t="s">
        <v>178</v>
      </c>
      <c r="B536" s="567" t="s">
        <v>179</v>
      </c>
      <c r="C536" s="567" t="s">
        <v>180</v>
      </c>
      <c r="D536" s="57" t="s">
        <v>181</v>
      </c>
      <c r="E536" s="56" t="s">
        <v>182</v>
      </c>
      <c r="F536" s="57" t="s">
        <v>183</v>
      </c>
      <c r="G536" s="57" t="s">
        <v>184</v>
      </c>
      <c r="H536" s="57" t="s">
        <v>144</v>
      </c>
      <c r="I536" s="57" t="s">
        <v>185</v>
      </c>
      <c r="J536" s="57" t="s">
        <v>186</v>
      </c>
      <c r="K536" s="57" t="s">
        <v>536</v>
      </c>
      <c r="L536" s="57" t="s">
        <v>187</v>
      </c>
      <c r="M536" s="567" t="s">
        <v>470</v>
      </c>
      <c r="N536" s="567"/>
      <c r="O536" s="567"/>
      <c r="P536" s="567" t="s">
        <v>188</v>
      </c>
      <c r="Q536" s="567"/>
      <c r="R536" s="567"/>
      <c r="S536" s="567" t="s">
        <v>189</v>
      </c>
      <c r="T536" s="567"/>
      <c r="U536" s="568" t="s">
        <v>190</v>
      </c>
      <c r="V536" s="358"/>
    </row>
    <row r="537" spans="1:23" s="63" customFormat="1" ht="26.5" customHeight="1">
      <c r="A537" s="1055"/>
      <c r="B537" s="1063"/>
      <c r="C537" s="1063"/>
      <c r="D537" s="1087" t="s">
        <v>191</v>
      </c>
      <c r="E537" s="1087" t="s">
        <v>192</v>
      </c>
      <c r="F537" s="1087" t="s">
        <v>193</v>
      </c>
      <c r="G537" s="1087" t="s">
        <v>193</v>
      </c>
      <c r="H537" s="1087" t="s">
        <v>154</v>
      </c>
      <c r="I537" s="1087" t="s">
        <v>42</v>
      </c>
      <c r="J537" s="1087" t="s">
        <v>194</v>
      </c>
      <c r="K537" s="1087" t="s">
        <v>195</v>
      </c>
      <c r="L537" s="1087" t="s">
        <v>195</v>
      </c>
      <c r="M537" s="1088" t="s">
        <v>472</v>
      </c>
      <c r="N537" s="1088"/>
      <c r="O537" s="1088"/>
      <c r="P537" s="1088" t="s">
        <v>168</v>
      </c>
      <c r="Q537" s="1088"/>
      <c r="R537" s="1088"/>
      <c r="S537" s="1088" t="s">
        <v>198</v>
      </c>
      <c r="T537" s="1088"/>
      <c r="U537" s="1056"/>
      <c r="V537" s="358"/>
    </row>
    <row r="538" spans="1:23" ht="39.75" customHeight="1">
      <c r="A538" s="1089" t="str">
        <f>B532</f>
        <v>urb.e.1</v>
      </c>
      <c r="B538" s="53">
        <v>1</v>
      </c>
      <c r="C538" s="38"/>
      <c r="D538" s="32"/>
      <c r="E538" s="32"/>
      <c r="F538" s="38"/>
      <c r="G538" s="38"/>
      <c r="H538" s="323"/>
      <c r="I538" s="359"/>
      <c r="J538" s="360"/>
      <c r="K538" s="361"/>
      <c r="L538" s="361"/>
      <c r="M538" s="614"/>
      <c r="N538" s="614"/>
      <c r="O538" s="614"/>
      <c r="P538" s="547"/>
      <c r="Q538" s="547"/>
      <c r="R538" s="547"/>
      <c r="S538" s="546"/>
      <c r="T538" s="546"/>
      <c r="U538" s="511"/>
      <c r="V538" s="356"/>
    </row>
    <row r="539" spans="1:23" ht="36.65" customHeight="1">
      <c r="A539" s="1089"/>
      <c r="B539" s="53">
        <v>2</v>
      </c>
      <c r="C539" s="38"/>
      <c r="D539" s="32"/>
      <c r="E539" s="32"/>
      <c r="F539" s="38"/>
      <c r="G539" s="38"/>
      <c r="H539" s="38"/>
      <c r="I539" s="359"/>
      <c r="J539" s="360"/>
      <c r="K539" s="361"/>
      <c r="L539" s="361"/>
      <c r="M539" s="614"/>
      <c r="N539" s="614"/>
      <c r="O539" s="614"/>
      <c r="P539" s="547"/>
      <c r="Q539" s="547"/>
      <c r="R539" s="547"/>
      <c r="S539" s="546"/>
      <c r="T539" s="546"/>
      <c r="U539" s="511"/>
      <c r="V539" s="356"/>
    </row>
    <row r="540" spans="1:23" ht="28.5" customHeight="1">
      <c r="A540" s="1089"/>
      <c r="B540" s="53">
        <v>3</v>
      </c>
      <c r="C540" s="38"/>
      <c r="D540" s="32"/>
      <c r="E540" s="32"/>
      <c r="F540" s="38"/>
      <c r="G540" s="38"/>
      <c r="H540" s="38"/>
      <c r="I540" s="359"/>
      <c r="J540" s="360"/>
      <c r="K540" s="361"/>
      <c r="L540" s="361"/>
      <c r="M540" s="614"/>
      <c r="N540" s="614"/>
      <c r="O540" s="614"/>
      <c r="P540" s="547"/>
      <c r="Q540" s="547"/>
      <c r="R540" s="547"/>
      <c r="S540" s="546"/>
      <c r="T540" s="546"/>
      <c r="U540" s="511"/>
      <c r="V540" s="356"/>
    </row>
    <row r="541" spans="1:23" ht="32.5" customHeight="1">
      <c r="A541" s="1089"/>
      <c r="B541" s="53">
        <v>4</v>
      </c>
      <c r="C541" s="38"/>
      <c r="D541" s="32"/>
      <c r="E541" s="32"/>
      <c r="F541" s="38"/>
      <c r="G541" s="38"/>
      <c r="H541" s="38"/>
      <c r="I541" s="359"/>
      <c r="J541" s="360"/>
      <c r="K541" s="361"/>
      <c r="L541" s="361"/>
      <c r="M541" s="614"/>
      <c r="N541" s="614"/>
      <c r="O541" s="614"/>
      <c r="P541" s="547"/>
      <c r="Q541" s="547"/>
      <c r="R541" s="547"/>
      <c r="S541" s="546"/>
      <c r="T541" s="546"/>
      <c r="U541" s="511"/>
      <c r="V541" s="356"/>
    </row>
    <row r="542" spans="1:23" ht="30" customHeight="1">
      <c r="A542" s="1089"/>
      <c r="B542" s="53">
        <v>5</v>
      </c>
      <c r="C542" s="38"/>
      <c r="D542" s="32"/>
      <c r="E542" s="32"/>
      <c r="F542" s="38"/>
      <c r="G542" s="38"/>
      <c r="H542" s="38"/>
      <c r="I542" s="359"/>
      <c r="J542" s="360"/>
      <c r="K542" s="361"/>
      <c r="L542" s="361"/>
      <c r="M542" s="614"/>
      <c r="N542" s="614"/>
      <c r="O542" s="614"/>
      <c r="P542" s="547"/>
      <c r="Q542" s="547"/>
      <c r="R542" s="547"/>
      <c r="S542" s="546"/>
      <c r="T542" s="546"/>
      <c r="U542" s="511"/>
      <c r="V542" s="356"/>
    </row>
    <row r="543" spans="1:23" ht="36.65" customHeight="1">
      <c r="A543" s="1089"/>
      <c r="B543" s="53">
        <v>6</v>
      </c>
      <c r="C543" s="38"/>
      <c r="D543" s="32"/>
      <c r="E543" s="32"/>
      <c r="F543" s="38"/>
      <c r="G543" s="38"/>
      <c r="H543" s="38"/>
      <c r="I543" s="359"/>
      <c r="J543" s="360"/>
      <c r="K543" s="361"/>
      <c r="L543" s="361"/>
      <c r="M543" s="614"/>
      <c r="N543" s="614"/>
      <c r="O543" s="614"/>
      <c r="P543" s="547"/>
      <c r="Q543" s="547"/>
      <c r="R543" s="547"/>
      <c r="S543" s="546"/>
      <c r="T543" s="546"/>
      <c r="U543" s="511"/>
      <c r="V543" s="356"/>
    </row>
    <row r="544" spans="1:23" ht="33.5" customHeight="1">
      <c r="A544" s="1089"/>
      <c r="B544" s="53">
        <v>7</v>
      </c>
      <c r="C544" s="38"/>
      <c r="D544" s="32"/>
      <c r="E544" s="32"/>
      <c r="F544" s="38"/>
      <c r="G544" s="38"/>
      <c r="H544" s="38"/>
      <c r="I544" s="359"/>
      <c r="J544" s="360"/>
      <c r="K544" s="361"/>
      <c r="L544" s="361"/>
      <c r="M544" s="546"/>
      <c r="N544" s="546"/>
      <c r="O544" s="546"/>
      <c r="P544" s="547"/>
      <c r="Q544" s="547"/>
      <c r="R544" s="547"/>
      <c r="S544" s="546"/>
      <c r="T544" s="546"/>
      <c r="U544" s="511"/>
      <c r="V544" s="356"/>
    </row>
    <row r="545" spans="1:23" ht="33.5" customHeight="1">
      <c r="A545" s="1089"/>
      <c r="B545" s="53">
        <v>8</v>
      </c>
      <c r="C545" s="38"/>
      <c r="D545" s="32"/>
      <c r="E545" s="32"/>
      <c r="F545" s="38"/>
      <c r="G545" s="38"/>
      <c r="H545" s="38"/>
      <c r="I545" s="359"/>
      <c r="J545" s="360"/>
      <c r="K545" s="361"/>
      <c r="L545" s="361"/>
      <c r="M545" s="546"/>
      <c r="N545" s="546"/>
      <c r="O545" s="546"/>
      <c r="P545" s="547"/>
      <c r="Q545" s="547"/>
      <c r="R545" s="547"/>
      <c r="S545" s="546"/>
      <c r="T545" s="546"/>
      <c r="U545" s="511"/>
      <c r="V545" s="356"/>
    </row>
    <row r="546" spans="1:23" ht="33.5" customHeight="1">
      <c r="A546" s="1089"/>
      <c r="B546" s="53">
        <v>9</v>
      </c>
      <c r="C546" s="38"/>
      <c r="D546" s="32"/>
      <c r="E546" s="32"/>
      <c r="F546" s="38"/>
      <c r="G546" s="38"/>
      <c r="H546" s="38"/>
      <c r="I546" s="359"/>
      <c r="J546" s="360"/>
      <c r="K546" s="361"/>
      <c r="L546" s="361"/>
      <c r="M546" s="546"/>
      <c r="N546" s="546"/>
      <c r="O546" s="546"/>
      <c r="P546" s="547"/>
      <c r="Q546" s="547"/>
      <c r="R546" s="547"/>
      <c r="S546" s="546"/>
      <c r="T546" s="546"/>
      <c r="U546" s="511"/>
      <c r="V546" s="356"/>
    </row>
    <row r="547" spans="1:23" ht="33.5" customHeight="1" thickBot="1">
      <c r="A547" s="1090"/>
      <c r="B547" s="54">
        <v>10</v>
      </c>
      <c r="C547" s="46"/>
      <c r="D547" s="45"/>
      <c r="E547" s="45"/>
      <c r="F547" s="46"/>
      <c r="G547" s="46"/>
      <c r="H547" s="46"/>
      <c r="I547" s="362"/>
      <c r="J547" s="363"/>
      <c r="K547" s="364"/>
      <c r="L547" s="364"/>
      <c r="M547" s="548"/>
      <c r="N547" s="548"/>
      <c r="O547" s="548"/>
      <c r="P547" s="549"/>
      <c r="Q547" s="549"/>
      <c r="R547" s="549"/>
      <c r="S547" s="548"/>
      <c r="T547" s="548"/>
      <c r="U547" s="512"/>
      <c r="V547" s="356"/>
    </row>
    <row r="548" spans="1:23" ht="41.5" customHeight="1" thickBot="1">
      <c r="A548" s="47"/>
      <c r="B548" s="33"/>
      <c r="C548" s="33"/>
      <c r="D548" s="33"/>
      <c r="E548" s="1079" t="s">
        <v>199</v>
      </c>
      <c r="F548" s="321">
        <f>COUNTA(F538:F547)</f>
        <v>0</v>
      </c>
      <c r="G548" s="322">
        <f>COUNTA(G538:G547)</f>
        <v>0</v>
      </c>
      <c r="H548" s="365"/>
      <c r="I548" s="365"/>
      <c r="J548" s="1080" t="s">
        <v>537</v>
      </c>
      <c r="K548" s="322">
        <f>COUNTIF(K538:K547,"&lt;=30/06/2026")</f>
        <v>0</v>
      </c>
      <c r="L548" s="365"/>
      <c r="M548" s="1081" t="s">
        <v>200</v>
      </c>
      <c r="N548" s="1082"/>
      <c r="O548" s="1083"/>
      <c r="P548" s="1084">
        <f>SUM(P538:P547)</f>
        <v>0</v>
      </c>
      <c r="Q548" s="1085"/>
      <c r="R548" s="1086"/>
      <c r="S548" s="37"/>
      <c r="T548" s="37"/>
      <c r="U548" s="513"/>
      <c r="V548" s="367"/>
      <c r="W548" s="366"/>
    </row>
    <row r="549" spans="1:23" ht="15" thickBot="1">
      <c r="A549" s="368"/>
      <c r="B549" s="369"/>
      <c r="C549" s="370"/>
      <c r="D549" s="370"/>
      <c r="E549" s="370"/>
      <c r="F549" s="369"/>
      <c r="G549" s="370"/>
      <c r="H549" s="370"/>
      <c r="I549" s="369"/>
      <c r="J549" s="369"/>
      <c r="K549" s="369"/>
      <c r="L549" s="370"/>
      <c r="M549" s="370"/>
      <c r="N549" s="370"/>
      <c r="O549" s="370"/>
      <c r="P549" s="370"/>
      <c r="Q549" s="370"/>
      <c r="R549" s="370"/>
      <c r="S549" s="370"/>
      <c r="T549" s="514"/>
      <c r="U549" s="515"/>
      <c r="V549" s="371"/>
    </row>
    <row r="550" spans="1:23" ht="15" thickBot="1">
      <c r="A550" s="351"/>
      <c r="B550" s="352"/>
      <c r="C550" s="353"/>
      <c r="D550" s="353"/>
      <c r="E550" s="353"/>
      <c r="F550" s="352"/>
      <c r="G550" s="353"/>
      <c r="H550" s="353"/>
      <c r="I550" s="352"/>
      <c r="J550" s="352"/>
      <c r="K550" s="352"/>
      <c r="L550" s="353"/>
      <c r="M550" s="353"/>
      <c r="N550" s="353"/>
      <c r="O550" s="353"/>
      <c r="P550" s="353"/>
      <c r="Q550" s="353"/>
      <c r="R550" s="353"/>
      <c r="S550" s="353"/>
      <c r="T550" s="508"/>
      <c r="U550" s="508"/>
      <c r="V550" s="354"/>
    </row>
    <row r="551" spans="1:23" ht="27.5" thickBot="1">
      <c r="A551" s="55" t="s">
        <v>17</v>
      </c>
      <c r="B551" s="550" t="s">
        <v>45</v>
      </c>
      <c r="C551" s="551"/>
      <c r="E551" s="552" t="s">
        <v>170</v>
      </c>
      <c r="F551" s="553"/>
      <c r="G551" s="554">
        <f>VLOOKUP(B551,'Urbano.Piano inv. forn'!$C$29:$G$48,3,FALSE)</f>
        <v>0</v>
      </c>
      <c r="H551" s="555"/>
      <c r="I551" s="27"/>
      <c r="J551" s="552" t="s">
        <v>171</v>
      </c>
      <c r="K551" s="598"/>
      <c r="L551" s="553"/>
      <c r="M551" s="554">
        <f>VLOOKUP(B551,'Urbano.Piano inv. forn'!$C$29:$G$48,4,FALSE)</f>
        <v>0</v>
      </c>
      <c r="N551" s="555"/>
      <c r="P551" s="59" t="s">
        <v>172</v>
      </c>
      <c r="Q551" s="355"/>
      <c r="S551" s="60" t="s">
        <v>173</v>
      </c>
      <c r="T551" s="556"/>
      <c r="U551" s="557"/>
      <c r="V551" s="356"/>
    </row>
    <row r="552" spans="1:23" ht="15" thickBot="1">
      <c r="A552" s="47"/>
      <c r="B552" s="34"/>
      <c r="C552" s="34"/>
      <c r="E552" s="35"/>
      <c r="F552" s="35"/>
      <c r="G552" s="36"/>
      <c r="H552" s="36"/>
      <c r="I552" s="27"/>
      <c r="J552" s="35"/>
      <c r="K552" s="35"/>
      <c r="L552" s="35"/>
      <c r="M552" s="36"/>
      <c r="N552" s="36"/>
      <c r="P552" s="37"/>
      <c r="S552" s="33"/>
      <c r="T552" s="509"/>
      <c r="V552" s="48"/>
    </row>
    <row r="553" spans="1:23" ht="31.5" customHeight="1" thickBot="1">
      <c r="A553" s="558" t="s">
        <v>174</v>
      </c>
      <c r="B553" s="559"/>
      <c r="C553" s="559"/>
      <c r="D553" s="560"/>
      <c r="E553" s="561">
        <f>VLOOKUP(B551,'Urbano.Piano inv. forn'!$C$29:$V$48,18,FALSE)</f>
        <v>0</v>
      </c>
      <c r="F553" s="562"/>
      <c r="G553" s="562"/>
      <c r="H553" s="563"/>
      <c r="I553" s="27"/>
      <c r="J553" s="564" t="s">
        <v>175</v>
      </c>
      <c r="K553" s="1076"/>
      <c r="L553" s="565"/>
      <c r="M553" s="561">
        <f>VLOOKUP(B551,'Urbano.Piano inv. forn'!$C$29:$V$48,20,FALSE)</f>
        <v>0</v>
      </c>
      <c r="N553" s="563"/>
      <c r="O553" s="44"/>
      <c r="P553" s="60" t="s">
        <v>176</v>
      </c>
      <c r="Q553" s="49">
        <f>M553+E553</f>
        <v>0</v>
      </c>
      <c r="S553" s="60" t="s">
        <v>177</v>
      </c>
      <c r="T553" s="556"/>
      <c r="U553" s="557"/>
      <c r="V553" s="48"/>
    </row>
    <row r="554" spans="1:23" ht="15" customHeight="1" thickBot="1">
      <c r="A554" s="50"/>
      <c r="B554" s="51"/>
      <c r="C554" s="51"/>
      <c r="D554" s="51"/>
      <c r="E554" s="52"/>
      <c r="F554" s="52"/>
      <c r="G554" s="52"/>
      <c r="H554" s="52"/>
      <c r="I554" s="27"/>
      <c r="J554" s="35"/>
      <c r="K554" s="35"/>
      <c r="L554" s="35"/>
      <c r="M554" s="52"/>
      <c r="N554" s="52"/>
      <c r="O554" s="44"/>
      <c r="P554" s="33"/>
      <c r="Q554" s="44"/>
      <c r="S554" s="33"/>
      <c r="T554" s="510"/>
      <c r="U554" s="510"/>
      <c r="V554" s="356"/>
    </row>
    <row r="555" spans="1:23" s="63" customFormat="1" ht="72" customHeight="1">
      <c r="A555" s="566" t="s">
        <v>178</v>
      </c>
      <c r="B555" s="567" t="s">
        <v>179</v>
      </c>
      <c r="C555" s="567" t="s">
        <v>180</v>
      </c>
      <c r="D555" s="57" t="s">
        <v>181</v>
      </c>
      <c r="E555" s="56" t="s">
        <v>182</v>
      </c>
      <c r="F555" s="57" t="s">
        <v>183</v>
      </c>
      <c r="G555" s="57" t="s">
        <v>184</v>
      </c>
      <c r="H555" s="57" t="s">
        <v>144</v>
      </c>
      <c r="I555" s="57" t="s">
        <v>185</v>
      </c>
      <c r="J555" s="57" t="s">
        <v>186</v>
      </c>
      <c r="K555" s="57" t="s">
        <v>536</v>
      </c>
      <c r="L555" s="57" t="s">
        <v>187</v>
      </c>
      <c r="M555" s="567" t="s">
        <v>470</v>
      </c>
      <c r="N555" s="567"/>
      <c r="O555" s="567"/>
      <c r="P555" s="567" t="s">
        <v>188</v>
      </c>
      <c r="Q555" s="567"/>
      <c r="R555" s="567"/>
      <c r="S555" s="567" t="s">
        <v>189</v>
      </c>
      <c r="T555" s="567"/>
      <c r="U555" s="568" t="s">
        <v>190</v>
      </c>
      <c r="V555" s="358"/>
    </row>
    <row r="556" spans="1:23" s="63" customFormat="1" ht="26.5" customHeight="1">
      <c r="A556" s="1055"/>
      <c r="B556" s="1063"/>
      <c r="C556" s="1063"/>
      <c r="D556" s="1087" t="s">
        <v>191</v>
      </c>
      <c r="E556" s="1087" t="s">
        <v>192</v>
      </c>
      <c r="F556" s="1087" t="s">
        <v>193</v>
      </c>
      <c r="G556" s="1087" t="s">
        <v>193</v>
      </c>
      <c r="H556" s="1087" t="s">
        <v>154</v>
      </c>
      <c r="I556" s="1087" t="s">
        <v>42</v>
      </c>
      <c r="J556" s="1087" t="s">
        <v>194</v>
      </c>
      <c r="K556" s="1087" t="s">
        <v>195</v>
      </c>
      <c r="L556" s="1087" t="s">
        <v>195</v>
      </c>
      <c r="M556" s="1088" t="s">
        <v>472</v>
      </c>
      <c r="N556" s="1088"/>
      <c r="O556" s="1088"/>
      <c r="P556" s="1088" t="s">
        <v>168</v>
      </c>
      <c r="Q556" s="1088"/>
      <c r="R556" s="1088"/>
      <c r="S556" s="1088" t="s">
        <v>198</v>
      </c>
      <c r="T556" s="1088"/>
      <c r="U556" s="1056"/>
      <c r="V556" s="358"/>
    </row>
    <row r="557" spans="1:23" ht="39.75" customHeight="1">
      <c r="A557" s="1089" t="str">
        <f>B551</f>
        <v>urb.e.1</v>
      </c>
      <c r="B557" s="53">
        <v>1</v>
      </c>
      <c r="C557" s="38"/>
      <c r="D557" s="32"/>
      <c r="E557" s="32"/>
      <c r="F557" s="38"/>
      <c r="G557" s="38"/>
      <c r="H557" s="323"/>
      <c r="I557" s="359"/>
      <c r="J557" s="360"/>
      <c r="K557" s="361"/>
      <c r="L557" s="361"/>
      <c r="M557" s="614"/>
      <c r="N557" s="614"/>
      <c r="O557" s="614"/>
      <c r="P557" s="547"/>
      <c r="Q557" s="547"/>
      <c r="R557" s="547"/>
      <c r="S557" s="546"/>
      <c r="T557" s="546"/>
      <c r="U557" s="511"/>
      <c r="V557" s="356"/>
    </row>
    <row r="558" spans="1:23" ht="36.65" customHeight="1">
      <c r="A558" s="1089"/>
      <c r="B558" s="53">
        <v>2</v>
      </c>
      <c r="C558" s="38"/>
      <c r="D558" s="32"/>
      <c r="E558" s="32"/>
      <c r="F558" s="38"/>
      <c r="G558" s="38"/>
      <c r="H558" s="38"/>
      <c r="I558" s="359"/>
      <c r="J558" s="360"/>
      <c r="K558" s="361"/>
      <c r="L558" s="361"/>
      <c r="M558" s="614"/>
      <c r="N558" s="614"/>
      <c r="O558" s="614"/>
      <c r="P558" s="547"/>
      <c r="Q558" s="547"/>
      <c r="R558" s="547"/>
      <c r="S558" s="546"/>
      <c r="T558" s="546"/>
      <c r="U558" s="511"/>
      <c r="V558" s="356"/>
    </row>
    <row r="559" spans="1:23" ht="28.5" customHeight="1">
      <c r="A559" s="1089"/>
      <c r="B559" s="53">
        <v>3</v>
      </c>
      <c r="C559" s="38"/>
      <c r="D559" s="32"/>
      <c r="E559" s="32"/>
      <c r="F559" s="38"/>
      <c r="G559" s="38"/>
      <c r="H559" s="38"/>
      <c r="I559" s="359"/>
      <c r="J559" s="360"/>
      <c r="K559" s="361"/>
      <c r="L559" s="361"/>
      <c r="M559" s="614"/>
      <c r="N559" s="614"/>
      <c r="O559" s="614"/>
      <c r="P559" s="547"/>
      <c r="Q559" s="547"/>
      <c r="R559" s="547"/>
      <c r="S559" s="546"/>
      <c r="T559" s="546"/>
      <c r="U559" s="511"/>
      <c r="V559" s="356"/>
    </row>
    <row r="560" spans="1:23" ht="32.5" customHeight="1">
      <c r="A560" s="1089"/>
      <c r="B560" s="53">
        <v>4</v>
      </c>
      <c r="C560" s="38"/>
      <c r="D560" s="32"/>
      <c r="E560" s="32"/>
      <c r="F560" s="38"/>
      <c r="G560" s="38"/>
      <c r="H560" s="38"/>
      <c r="I560" s="359"/>
      <c r="J560" s="360"/>
      <c r="K560" s="361"/>
      <c r="L560" s="361"/>
      <c r="M560" s="614"/>
      <c r="N560" s="614"/>
      <c r="O560" s="614"/>
      <c r="P560" s="547"/>
      <c r="Q560" s="547"/>
      <c r="R560" s="547"/>
      <c r="S560" s="546"/>
      <c r="T560" s="546"/>
      <c r="U560" s="511"/>
      <c r="V560" s="356"/>
    </row>
    <row r="561" spans="1:23" ht="30" customHeight="1">
      <c r="A561" s="1089"/>
      <c r="B561" s="53">
        <v>5</v>
      </c>
      <c r="C561" s="38"/>
      <c r="D561" s="32"/>
      <c r="E561" s="32"/>
      <c r="F561" s="38"/>
      <c r="G561" s="38"/>
      <c r="H561" s="38"/>
      <c r="I561" s="359"/>
      <c r="J561" s="360"/>
      <c r="K561" s="361"/>
      <c r="L561" s="361"/>
      <c r="M561" s="614"/>
      <c r="N561" s="614"/>
      <c r="O561" s="614"/>
      <c r="P561" s="547"/>
      <c r="Q561" s="547"/>
      <c r="R561" s="547"/>
      <c r="S561" s="546"/>
      <c r="T561" s="546"/>
      <c r="U561" s="511"/>
      <c r="V561" s="356"/>
    </row>
    <row r="562" spans="1:23" ht="36.65" customHeight="1">
      <c r="A562" s="1089"/>
      <c r="B562" s="53">
        <v>6</v>
      </c>
      <c r="C562" s="38"/>
      <c r="D562" s="32"/>
      <c r="E562" s="32"/>
      <c r="F562" s="38"/>
      <c r="G562" s="38"/>
      <c r="H562" s="38"/>
      <c r="I562" s="359"/>
      <c r="J562" s="360"/>
      <c r="K562" s="361"/>
      <c r="L562" s="361"/>
      <c r="M562" s="614"/>
      <c r="N562" s="614"/>
      <c r="O562" s="614"/>
      <c r="P562" s="547"/>
      <c r="Q562" s="547"/>
      <c r="R562" s="547"/>
      <c r="S562" s="546"/>
      <c r="T562" s="546"/>
      <c r="U562" s="511"/>
      <c r="V562" s="356"/>
    </row>
    <row r="563" spans="1:23" ht="33.5" customHeight="1">
      <c r="A563" s="1089"/>
      <c r="B563" s="53">
        <v>7</v>
      </c>
      <c r="C563" s="38"/>
      <c r="D563" s="32"/>
      <c r="E563" s="32"/>
      <c r="F563" s="38"/>
      <c r="G563" s="38"/>
      <c r="H563" s="38"/>
      <c r="I563" s="359"/>
      <c r="J563" s="360"/>
      <c r="K563" s="361"/>
      <c r="L563" s="361"/>
      <c r="M563" s="546"/>
      <c r="N563" s="546"/>
      <c r="O563" s="546"/>
      <c r="P563" s="547"/>
      <c r="Q563" s="547"/>
      <c r="R563" s="547"/>
      <c r="S563" s="546"/>
      <c r="T563" s="546"/>
      <c r="U563" s="511"/>
      <c r="V563" s="356"/>
    </row>
    <row r="564" spans="1:23" ht="33.5" customHeight="1">
      <c r="A564" s="1089"/>
      <c r="B564" s="53">
        <v>8</v>
      </c>
      <c r="C564" s="38"/>
      <c r="D564" s="32"/>
      <c r="E564" s="32"/>
      <c r="F564" s="38"/>
      <c r="G564" s="38"/>
      <c r="H564" s="38"/>
      <c r="I564" s="359"/>
      <c r="J564" s="360"/>
      <c r="K564" s="361"/>
      <c r="L564" s="361"/>
      <c r="M564" s="546"/>
      <c r="N564" s="546"/>
      <c r="O564" s="546"/>
      <c r="P564" s="547"/>
      <c r="Q564" s="547"/>
      <c r="R564" s="547"/>
      <c r="S564" s="546"/>
      <c r="T564" s="546"/>
      <c r="U564" s="511"/>
      <c r="V564" s="356"/>
    </row>
    <row r="565" spans="1:23" ht="33.5" customHeight="1">
      <c r="A565" s="1089"/>
      <c r="B565" s="53">
        <v>9</v>
      </c>
      <c r="C565" s="38"/>
      <c r="D565" s="32"/>
      <c r="E565" s="32"/>
      <c r="F565" s="38"/>
      <c r="G565" s="38"/>
      <c r="H565" s="38"/>
      <c r="I565" s="359"/>
      <c r="J565" s="360"/>
      <c r="K565" s="361"/>
      <c r="L565" s="361"/>
      <c r="M565" s="546"/>
      <c r="N565" s="546"/>
      <c r="O565" s="546"/>
      <c r="P565" s="547"/>
      <c r="Q565" s="547"/>
      <c r="R565" s="547"/>
      <c r="S565" s="546"/>
      <c r="T565" s="546"/>
      <c r="U565" s="511"/>
      <c r="V565" s="356"/>
    </row>
    <row r="566" spans="1:23" ht="33.5" customHeight="1" thickBot="1">
      <c r="A566" s="1090"/>
      <c r="B566" s="54">
        <v>10</v>
      </c>
      <c r="C566" s="46"/>
      <c r="D566" s="45"/>
      <c r="E566" s="45"/>
      <c r="F566" s="46"/>
      <c r="G566" s="46"/>
      <c r="H566" s="46"/>
      <c r="I566" s="362"/>
      <c r="J566" s="363"/>
      <c r="K566" s="364"/>
      <c r="L566" s="364"/>
      <c r="M566" s="548"/>
      <c r="N566" s="548"/>
      <c r="O566" s="548"/>
      <c r="P566" s="549"/>
      <c r="Q566" s="549"/>
      <c r="R566" s="549"/>
      <c r="S566" s="548"/>
      <c r="T566" s="548"/>
      <c r="U566" s="512"/>
      <c r="V566" s="356"/>
    </row>
    <row r="567" spans="1:23" ht="41.5" customHeight="1" thickBot="1">
      <c r="A567" s="47"/>
      <c r="B567" s="33"/>
      <c r="C567" s="33"/>
      <c r="D567" s="33"/>
      <c r="E567" s="1079" t="s">
        <v>199</v>
      </c>
      <c r="F567" s="321">
        <f>COUNTA(F557:F566)</f>
        <v>0</v>
      </c>
      <c r="G567" s="322">
        <f>COUNTA(G557:G566)</f>
        <v>0</v>
      </c>
      <c r="H567" s="365"/>
      <c r="I567" s="365"/>
      <c r="J567" s="1080" t="s">
        <v>537</v>
      </c>
      <c r="K567" s="322">
        <f>COUNTIF(K557:K566,"&lt;=30/06/2026")</f>
        <v>0</v>
      </c>
      <c r="L567" s="365"/>
      <c r="M567" s="1081" t="s">
        <v>200</v>
      </c>
      <c r="N567" s="1082"/>
      <c r="O567" s="1083"/>
      <c r="P567" s="1084">
        <f>SUM(P557:P566)</f>
        <v>0</v>
      </c>
      <c r="Q567" s="1085"/>
      <c r="R567" s="1086"/>
      <c r="S567" s="37"/>
      <c r="T567" s="37"/>
      <c r="U567" s="513"/>
      <c r="V567" s="367"/>
      <c r="W567" s="366"/>
    </row>
    <row r="568" spans="1:23" ht="15" thickBot="1">
      <c r="A568" s="368"/>
      <c r="B568" s="369"/>
      <c r="C568" s="370"/>
      <c r="D568" s="370"/>
      <c r="E568" s="370"/>
      <c r="F568" s="369"/>
      <c r="G568" s="370"/>
      <c r="H568" s="370"/>
      <c r="I568" s="369"/>
      <c r="J568" s="369"/>
      <c r="K568" s="369"/>
      <c r="L568" s="370"/>
      <c r="M568" s="370"/>
      <c r="N568" s="370"/>
      <c r="O568" s="370"/>
      <c r="P568" s="370"/>
      <c r="Q568" s="370"/>
      <c r="R568" s="370"/>
      <c r="S568" s="370"/>
      <c r="T568" s="514"/>
      <c r="U568" s="515"/>
      <c r="V568" s="371"/>
    </row>
    <row r="569" spans="1:23" ht="15" thickBot="1">
      <c r="A569" s="351"/>
      <c r="B569" s="352"/>
      <c r="C569" s="353"/>
      <c r="D569" s="353"/>
      <c r="E569" s="353"/>
      <c r="F569" s="352"/>
      <c r="G569" s="353"/>
      <c r="H569" s="353"/>
      <c r="I569" s="352"/>
      <c r="J569" s="352"/>
      <c r="K569" s="352"/>
      <c r="L569" s="353"/>
      <c r="M569" s="353"/>
      <c r="N569" s="353"/>
      <c r="O569" s="353"/>
      <c r="P569" s="353"/>
      <c r="Q569" s="353"/>
      <c r="R569" s="353"/>
      <c r="S569" s="353"/>
      <c r="T569" s="508"/>
      <c r="U569" s="508"/>
      <c r="V569" s="354"/>
    </row>
    <row r="570" spans="1:23" ht="27.5" thickBot="1">
      <c r="A570" s="55" t="s">
        <v>17</v>
      </c>
      <c r="B570" s="550" t="s">
        <v>45</v>
      </c>
      <c r="C570" s="551"/>
      <c r="E570" s="552" t="s">
        <v>170</v>
      </c>
      <c r="F570" s="553"/>
      <c r="G570" s="554">
        <f>VLOOKUP(B570,'Urbano.Piano inv. forn'!$C$29:$G$48,3,FALSE)</f>
        <v>0</v>
      </c>
      <c r="H570" s="555"/>
      <c r="I570" s="27"/>
      <c r="J570" s="552" t="s">
        <v>171</v>
      </c>
      <c r="K570" s="598"/>
      <c r="L570" s="553"/>
      <c r="M570" s="554">
        <f>VLOOKUP(B570,'Urbano.Piano inv. forn'!$C$29:$G$48,4,FALSE)</f>
        <v>0</v>
      </c>
      <c r="N570" s="555"/>
      <c r="P570" s="59" t="s">
        <v>172</v>
      </c>
      <c r="Q570" s="355"/>
      <c r="S570" s="60" t="s">
        <v>173</v>
      </c>
      <c r="T570" s="556"/>
      <c r="U570" s="557"/>
      <c r="V570" s="356"/>
    </row>
    <row r="571" spans="1:23" ht="15" thickBot="1">
      <c r="A571" s="47"/>
      <c r="B571" s="34"/>
      <c r="C571" s="34"/>
      <c r="E571" s="35"/>
      <c r="F571" s="35"/>
      <c r="G571" s="36"/>
      <c r="H571" s="36"/>
      <c r="I571" s="27"/>
      <c r="J571" s="35"/>
      <c r="K571" s="35"/>
      <c r="L571" s="35"/>
      <c r="M571" s="36"/>
      <c r="N571" s="36"/>
      <c r="P571" s="37"/>
      <c r="S571" s="33"/>
      <c r="T571" s="509"/>
      <c r="V571" s="48"/>
    </row>
    <row r="572" spans="1:23" ht="31.5" customHeight="1" thickBot="1">
      <c r="A572" s="558" t="s">
        <v>174</v>
      </c>
      <c r="B572" s="559"/>
      <c r="C572" s="559"/>
      <c r="D572" s="560"/>
      <c r="E572" s="561">
        <f>VLOOKUP(B570,'Urbano.Piano inv. forn'!$C$29:$V$48,18,FALSE)</f>
        <v>0</v>
      </c>
      <c r="F572" s="562"/>
      <c r="G572" s="562"/>
      <c r="H572" s="563"/>
      <c r="I572" s="27"/>
      <c r="J572" s="564" t="s">
        <v>175</v>
      </c>
      <c r="K572" s="1076"/>
      <c r="L572" s="565"/>
      <c r="M572" s="561">
        <f>VLOOKUP(B570,'Urbano.Piano inv. forn'!$C$29:$V$48,20,FALSE)</f>
        <v>0</v>
      </c>
      <c r="N572" s="563"/>
      <c r="O572" s="44"/>
      <c r="P572" s="60" t="s">
        <v>176</v>
      </c>
      <c r="Q572" s="49">
        <f>M572+E572</f>
        <v>0</v>
      </c>
      <c r="S572" s="60" t="s">
        <v>177</v>
      </c>
      <c r="T572" s="556"/>
      <c r="U572" s="557"/>
      <c r="V572" s="48"/>
    </row>
    <row r="573" spans="1:23" ht="15" customHeight="1" thickBot="1">
      <c r="A573" s="50"/>
      <c r="B573" s="51"/>
      <c r="C573" s="51"/>
      <c r="D573" s="51"/>
      <c r="E573" s="52"/>
      <c r="F573" s="52"/>
      <c r="G573" s="52"/>
      <c r="H573" s="52"/>
      <c r="I573" s="27"/>
      <c r="J573" s="35"/>
      <c r="K573" s="35"/>
      <c r="L573" s="35"/>
      <c r="M573" s="52"/>
      <c r="N573" s="52"/>
      <c r="O573" s="44"/>
      <c r="P573" s="33"/>
      <c r="Q573" s="44"/>
      <c r="S573" s="33"/>
      <c r="T573" s="510"/>
      <c r="U573" s="510"/>
      <c r="V573" s="356"/>
    </row>
    <row r="574" spans="1:23" s="63" customFormat="1" ht="72" customHeight="1">
      <c r="A574" s="566" t="s">
        <v>178</v>
      </c>
      <c r="B574" s="567" t="s">
        <v>179</v>
      </c>
      <c r="C574" s="567" t="s">
        <v>180</v>
      </c>
      <c r="D574" s="57" t="s">
        <v>181</v>
      </c>
      <c r="E574" s="56" t="s">
        <v>182</v>
      </c>
      <c r="F574" s="57" t="s">
        <v>183</v>
      </c>
      <c r="G574" s="57" t="s">
        <v>184</v>
      </c>
      <c r="H574" s="57" t="s">
        <v>144</v>
      </c>
      <c r="I574" s="57" t="s">
        <v>185</v>
      </c>
      <c r="J574" s="57" t="s">
        <v>186</v>
      </c>
      <c r="K574" s="57" t="s">
        <v>536</v>
      </c>
      <c r="L574" s="57" t="s">
        <v>187</v>
      </c>
      <c r="M574" s="567" t="s">
        <v>470</v>
      </c>
      <c r="N574" s="567"/>
      <c r="O574" s="567"/>
      <c r="P574" s="567" t="s">
        <v>188</v>
      </c>
      <c r="Q574" s="567"/>
      <c r="R574" s="567"/>
      <c r="S574" s="567" t="s">
        <v>189</v>
      </c>
      <c r="T574" s="567"/>
      <c r="U574" s="568" t="s">
        <v>190</v>
      </c>
      <c r="V574" s="358"/>
    </row>
    <row r="575" spans="1:23" s="63" customFormat="1" ht="26.5" customHeight="1">
      <c r="A575" s="1055"/>
      <c r="B575" s="1063"/>
      <c r="C575" s="1063"/>
      <c r="D575" s="1087" t="s">
        <v>191</v>
      </c>
      <c r="E575" s="1087" t="s">
        <v>192</v>
      </c>
      <c r="F575" s="1087" t="s">
        <v>193</v>
      </c>
      <c r="G575" s="1087" t="s">
        <v>193</v>
      </c>
      <c r="H575" s="1087" t="s">
        <v>154</v>
      </c>
      <c r="I575" s="1087" t="s">
        <v>42</v>
      </c>
      <c r="J575" s="1087" t="s">
        <v>194</v>
      </c>
      <c r="K575" s="1087" t="s">
        <v>195</v>
      </c>
      <c r="L575" s="1087" t="s">
        <v>195</v>
      </c>
      <c r="M575" s="1088" t="s">
        <v>472</v>
      </c>
      <c r="N575" s="1088"/>
      <c r="O575" s="1088"/>
      <c r="P575" s="1088" t="s">
        <v>168</v>
      </c>
      <c r="Q575" s="1088"/>
      <c r="R575" s="1088"/>
      <c r="S575" s="1088" t="s">
        <v>198</v>
      </c>
      <c r="T575" s="1088"/>
      <c r="U575" s="1056"/>
      <c r="V575" s="358"/>
    </row>
    <row r="576" spans="1:23" ht="39.75" customHeight="1">
      <c r="A576" s="1089" t="str">
        <f>B570</f>
        <v>urb.e.1</v>
      </c>
      <c r="B576" s="53">
        <v>1</v>
      </c>
      <c r="C576" s="38"/>
      <c r="D576" s="32"/>
      <c r="E576" s="32"/>
      <c r="F576" s="38"/>
      <c r="G576" s="38"/>
      <c r="H576" s="323"/>
      <c r="I576" s="359"/>
      <c r="J576" s="360"/>
      <c r="K576" s="361"/>
      <c r="L576" s="361"/>
      <c r="M576" s="614"/>
      <c r="N576" s="614"/>
      <c r="O576" s="614"/>
      <c r="P576" s="547"/>
      <c r="Q576" s="547"/>
      <c r="R576" s="547"/>
      <c r="S576" s="546"/>
      <c r="T576" s="546"/>
      <c r="U576" s="511"/>
      <c r="V576" s="356"/>
    </row>
    <row r="577" spans="1:23" ht="36.65" customHeight="1">
      <c r="A577" s="1089"/>
      <c r="B577" s="53">
        <v>2</v>
      </c>
      <c r="C577" s="38"/>
      <c r="D577" s="32"/>
      <c r="E577" s="32"/>
      <c r="F577" s="38"/>
      <c r="G577" s="38"/>
      <c r="H577" s="38"/>
      <c r="I577" s="359"/>
      <c r="J577" s="360"/>
      <c r="K577" s="361"/>
      <c r="L577" s="361"/>
      <c r="M577" s="614"/>
      <c r="N577" s="614"/>
      <c r="O577" s="614"/>
      <c r="P577" s="547"/>
      <c r="Q577" s="547"/>
      <c r="R577" s="547"/>
      <c r="S577" s="546"/>
      <c r="T577" s="546"/>
      <c r="U577" s="511"/>
      <c r="V577" s="356"/>
    </row>
    <row r="578" spans="1:23" ht="28.5" customHeight="1">
      <c r="A578" s="1089"/>
      <c r="B578" s="53">
        <v>3</v>
      </c>
      <c r="C578" s="38"/>
      <c r="D578" s="32"/>
      <c r="E578" s="32"/>
      <c r="F578" s="38"/>
      <c r="G578" s="38"/>
      <c r="H578" s="38"/>
      <c r="I578" s="359"/>
      <c r="J578" s="360"/>
      <c r="K578" s="361"/>
      <c r="L578" s="361"/>
      <c r="M578" s="614"/>
      <c r="N578" s="614"/>
      <c r="O578" s="614"/>
      <c r="P578" s="547"/>
      <c r="Q578" s="547"/>
      <c r="R578" s="547"/>
      <c r="S578" s="546"/>
      <c r="T578" s="546"/>
      <c r="U578" s="511"/>
      <c r="V578" s="356"/>
    </row>
    <row r="579" spans="1:23" ht="32.5" customHeight="1">
      <c r="A579" s="1089"/>
      <c r="B579" s="53">
        <v>4</v>
      </c>
      <c r="C579" s="38"/>
      <c r="D579" s="32"/>
      <c r="E579" s="32"/>
      <c r="F579" s="38"/>
      <c r="G579" s="38"/>
      <c r="H579" s="38"/>
      <c r="I579" s="359"/>
      <c r="J579" s="360"/>
      <c r="K579" s="361"/>
      <c r="L579" s="361"/>
      <c r="M579" s="614"/>
      <c r="N579" s="614"/>
      <c r="O579" s="614"/>
      <c r="P579" s="547"/>
      <c r="Q579" s="547"/>
      <c r="R579" s="547"/>
      <c r="S579" s="546"/>
      <c r="T579" s="546"/>
      <c r="U579" s="511"/>
      <c r="V579" s="356"/>
    </row>
    <row r="580" spans="1:23" ht="30" customHeight="1">
      <c r="A580" s="1089"/>
      <c r="B580" s="53">
        <v>5</v>
      </c>
      <c r="C580" s="38"/>
      <c r="D580" s="32"/>
      <c r="E580" s="32"/>
      <c r="F580" s="38"/>
      <c r="G580" s="38"/>
      <c r="H580" s="38"/>
      <c r="I580" s="359"/>
      <c r="J580" s="360"/>
      <c r="K580" s="361"/>
      <c r="L580" s="361"/>
      <c r="M580" s="614"/>
      <c r="N580" s="614"/>
      <c r="O580" s="614"/>
      <c r="P580" s="547"/>
      <c r="Q580" s="547"/>
      <c r="R580" s="547"/>
      <c r="S580" s="546"/>
      <c r="T580" s="546"/>
      <c r="U580" s="511"/>
      <c r="V580" s="356"/>
    </row>
    <row r="581" spans="1:23" ht="36.65" customHeight="1">
      <c r="A581" s="1089"/>
      <c r="B581" s="53">
        <v>6</v>
      </c>
      <c r="C581" s="38"/>
      <c r="D581" s="32"/>
      <c r="E581" s="32"/>
      <c r="F581" s="38"/>
      <c r="G581" s="38"/>
      <c r="H581" s="38"/>
      <c r="I581" s="359"/>
      <c r="J581" s="360"/>
      <c r="K581" s="361"/>
      <c r="L581" s="361"/>
      <c r="M581" s="614"/>
      <c r="N581" s="614"/>
      <c r="O581" s="614"/>
      <c r="P581" s="547"/>
      <c r="Q581" s="547"/>
      <c r="R581" s="547"/>
      <c r="S581" s="546"/>
      <c r="T581" s="546"/>
      <c r="U581" s="511"/>
      <c r="V581" s="356"/>
    </row>
    <row r="582" spans="1:23" ht="33.5" customHeight="1">
      <c r="A582" s="1089"/>
      <c r="B582" s="53">
        <v>7</v>
      </c>
      <c r="C582" s="38"/>
      <c r="D582" s="32"/>
      <c r="E582" s="32"/>
      <c r="F582" s="38"/>
      <c r="G582" s="38"/>
      <c r="H582" s="38"/>
      <c r="I582" s="359"/>
      <c r="J582" s="360"/>
      <c r="K582" s="361"/>
      <c r="L582" s="361"/>
      <c r="M582" s="546"/>
      <c r="N582" s="546"/>
      <c r="O582" s="546"/>
      <c r="P582" s="547"/>
      <c r="Q582" s="547"/>
      <c r="R582" s="547"/>
      <c r="S582" s="546"/>
      <c r="T582" s="546"/>
      <c r="U582" s="511"/>
      <c r="V582" s="356"/>
    </row>
    <row r="583" spans="1:23" ht="33.5" customHeight="1">
      <c r="A583" s="1089"/>
      <c r="B583" s="53">
        <v>8</v>
      </c>
      <c r="C583" s="38"/>
      <c r="D583" s="32"/>
      <c r="E583" s="32"/>
      <c r="F583" s="38"/>
      <c r="G583" s="38"/>
      <c r="H583" s="38"/>
      <c r="I583" s="359"/>
      <c r="J583" s="360"/>
      <c r="K583" s="361"/>
      <c r="L583" s="361"/>
      <c r="M583" s="546"/>
      <c r="N583" s="546"/>
      <c r="O583" s="546"/>
      <c r="P583" s="547"/>
      <c r="Q583" s="547"/>
      <c r="R583" s="547"/>
      <c r="S583" s="546"/>
      <c r="T583" s="546"/>
      <c r="U583" s="511"/>
      <c r="V583" s="356"/>
    </row>
    <row r="584" spans="1:23" ht="33.5" customHeight="1">
      <c r="A584" s="1089"/>
      <c r="B584" s="53">
        <v>9</v>
      </c>
      <c r="C584" s="38"/>
      <c r="D584" s="32"/>
      <c r="E584" s="32"/>
      <c r="F584" s="38"/>
      <c r="G584" s="38"/>
      <c r="H584" s="38"/>
      <c r="I584" s="359"/>
      <c r="J584" s="360"/>
      <c r="K584" s="361"/>
      <c r="L584" s="361"/>
      <c r="M584" s="546"/>
      <c r="N584" s="546"/>
      <c r="O584" s="546"/>
      <c r="P584" s="547"/>
      <c r="Q584" s="547"/>
      <c r="R584" s="547"/>
      <c r="S584" s="546"/>
      <c r="T584" s="546"/>
      <c r="U584" s="511"/>
      <c r="V584" s="356"/>
    </row>
    <row r="585" spans="1:23" ht="33.5" customHeight="1" thickBot="1">
      <c r="A585" s="1090"/>
      <c r="B585" s="54">
        <v>10</v>
      </c>
      <c r="C585" s="46"/>
      <c r="D585" s="45"/>
      <c r="E585" s="45"/>
      <c r="F585" s="46"/>
      <c r="G585" s="46"/>
      <c r="H585" s="46"/>
      <c r="I585" s="362"/>
      <c r="J585" s="363"/>
      <c r="K585" s="364"/>
      <c r="L585" s="364"/>
      <c r="M585" s="548"/>
      <c r="N585" s="548"/>
      <c r="O585" s="548"/>
      <c r="P585" s="549"/>
      <c r="Q585" s="549"/>
      <c r="R585" s="549"/>
      <c r="S585" s="548"/>
      <c r="T585" s="548"/>
      <c r="U585" s="512"/>
      <c r="V585" s="356"/>
    </row>
    <row r="586" spans="1:23" ht="41.5" customHeight="1" thickBot="1">
      <c r="A586" s="47"/>
      <c r="B586" s="33"/>
      <c r="C586" s="33"/>
      <c r="D586" s="33"/>
      <c r="E586" s="1079" t="s">
        <v>199</v>
      </c>
      <c r="F586" s="321">
        <f>COUNTA(F576:F585)</f>
        <v>0</v>
      </c>
      <c r="G586" s="322">
        <f>COUNTA(G576:G585)</f>
        <v>0</v>
      </c>
      <c r="H586" s="365"/>
      <c r="I586" s="365"/>
      <c r="J586" s="1080" t="s">
        <v>537</v>
      </c>
      <c r="K586" s="322">
        <f>COUNTIF(K576:K585,"&lt;=30/06/2026")</f>
        <v>0</v>
      </c>
      <c r="L586" s="365"/>
      <c r="M586" s="1081" t="s">
        <v>200</v>
      </c>
      <c r="N586" s="1082"/>
      <c r="O586" s="1083"/>
      <c r="P586" s="1084">
        <f>SUM(P576:P585)</f>
        <v>0</v>
      </c>
      <c r="Q586" s="1085"/>
      <c r="R586" s="1086"/>
      <c r="S586" s="37"/>
      <c r="T586" s="37"/>
      <c r="U586" s="513"/>
      <c r="V586" s="367"/>
      <c r="W586" s="366"/>
    </row>
    <row r="587" spans="1:23" ht="15" thickBot="1">
      <c r="A587" s="368"/>
      <c r="B587" s="369"/>
      <c r="C587" s="370"/>
      <c r="D587" s="370"/>
      <c r="E587" s="370"/>
      <c r="F587" s="369"/>
      <c r="G587" s="370"/>
      <c r="H587" s="370"/>
      <c r="I587" s="369"/>
      <c r="J587" s="369"/>
      <c r="K587" s="369"/>
      <c r="L587" s="370"/>
      <c r="M587" s="370"/>
      <c r="N587" s="370"/>
      <c r="O587" s="370"/>
      <c r="P587" s="370"/>
      <c r="Q587" s="370"/>
      <c r="R587" s="370"/>
      <c r="S587" s="370"/>
      <c r="T587" s="514"/>
      <c r="U587" s="515"/>
      <c r="V587" s="371"/>
    </row>
    <row r="588" spans="1:23" ht="15" thickBot="1">
      <c r="A588" s="351"/>
      <c r="B588" s="352"/>
      <c r="C588" s="353"/>
      <c r="D588" s="353"/>
      <c r="E588" s="353"/>
      <c r="F588" s="352"/>
      <c r="G588" s="353"/>
      <c r="H588" s="353"/>
      <c r="I588" s="352"/>
      <c r="J588" s="352"/>
      <c r="K588" s="352"/>
      <c r="L588" s="353"/>
      <c r="M588" s="353"/>
      <c r="N588" s="353"/>
      <c r="O588" s="353"/>
      <c r="P588" s="353"/>
      <c r="Q588" s="353"/>
      <c r="R588" s="353"/>
      <c r="S588" s="353"/>
      <c r="T588" s="508"/>
      <c r="U588" s="508"/>
      <c r="V588" s="354"/>
    </row>
    <row r="589" spans="1:23" ht="27.5" thickBot="1">
      <c r="A589" s="55" t="s">
        <v>17</v>
      </c>
      <c r="B589" s="550" t="s">
        <v>45</v>
      </c>
      <c r="C589" s="551"/>
      <c r="E589" s="552" t="s">
        <v>170</v>
      </c>
      <c r="F589" s="553"/>
      <c r="G589" s="554">
        <f>VLOOKUP(B589,'Urbano.Piano inv. forn'!$C$29:$G$48,3,FALSE)</f>
        <v>0</v>
      </c>
      <c r="H589" s="555"/>
      <c r="I589" s="27"/>
      <c r="J589" s="552" t="s">
        <v>171</v>
      </c>
      <c r="K589" s="598"/>
      <c r="L589" s="553"/>
      <c r="M589" s="554">
        <f>VLOOKUP(B589,'Urbano.Piano inv. forn'!$C$29:$G$48,4,FALSE)</f>
        <v>0</v>
      </c>
      <c r="N589" s="555"/>
      <c r="P589" s="59" t="s">
        <v>172</v>
      </c>
      <c r="Q589" s="355"/>
      <c r="S589" s="60" t="s">
        <v>173</v>
      </c>
      <c r="T589" s="556"/>
      <c r="U589" s="557"/>
      <c r="V589" s="356"/>
    </row>
    <row r="590" spans="1:23" ht="15" thickBot="1">
      <c r="A590" s="47"/>
      <c r="B590" s="34"/>
      <c r="C590" s="34"/>
      <c r="E590" s="35"/>
      <c r="F590" s="35"/>
      <c r="G590" s="36"/>
      <c r="H590" s="36"/>
      <c r="I590" s="27"/>
      <c r="J590" s="35"/>
      <c r="K590" s="35"/>
      <c r="L590" s="35"/>
      <c r="M590" s="36"/>
      <c r="N590" s="36"/>
      <c r="P590" s="37"/>
      <c r="S590" s="33"/>
      <c r="T590" s="509"/>
      <c r="V590" s="48"/>
    </row>
    <row r="591" spans="1:23" ht="31.5" customHeight="1" thickBot="1">
      <c r="A591" s="558" t="s">
        <v>174</v>
      </c>
      <c r="B591" s="559"/>
      <c r="C591" s="559"/>
      <c r="D591" s="560"/>
      <c r="E591" s="561">
        <f>VLOOKUP(B589,'Urbano.Piano inv. forn'!$C$29:$V$48,18,FALSE)</f>
        <v>0</v>
      </c>
      <c r="F591" s="562"/>
      <c r="G591" s="562"/>
      <c r="H591" s="563"/>
      <c r="I591" s="27"/>
      <c r="J591" s="564" t="s">
        <v>175</v>
      </c>
      <c r="K591" s="1076"/>
      <c r="L591" s="565"/>
      <c r="M591" s="561">
        <f>VLOOKUP(B589,'Urbano.Piano inv. forn'!$C$29:$V$48,20,FALSE)</f>
        <v>0</v>
      </c>
      <c r="N591" s="563"/>
      <c r="O591" s="44"/>
      <c r="P591" s="60" t="s">
        <v>176</v>
      </c>
      <c r="Q591" s="49">
        <f>M591+E591</f>
        <v>0</v>
      </c>
      <c r="S591" s="60" t="s">
        <v>177</v>
      </c>
      <c r="T591" s="556"/>
      <c r="U591" s="557"/>
      <c r="V591" s="48"/>
    </row>
    <row r="592" spans="1:23" ht="15" customHeight="1" thickBot="1">
      <c r="A592" s="50"/>
      <c r="B592" s="51"/>
      <c r="C592" s="51"/>
      <c r="D592" s="51"/>
      <c r="E592" s="52"/>
      <c r="F592" s="52"/>
      <c r="G592" s="52"/>
      <c r="H592" s="52"/>
      <c r="I592" s="27"/>
      <c r="J592" s="35"/>
      <c r="K592" s="35"/>
      <c r="L592" s="35"/>
      <c r="M592" s="52"/>
      <c r="N592" s="52"/>
      <c r="O592" s="44"/>
      <c r="P592" s="33"/>
      <c r="Q592" s="44"/>
      <c r="S592" s="33"/>
      <c r="T592" s="510"/>
      <c r="U592" s="510"/>
      <c r="V592" s="356"/>
    </row>
    <row r="593" spans="1:23" s="63" customFormat="1" ht="72" customHeight="1">
      <c r="A593" s="566" t="s">
        <v>178</v>
      </c>
      <c r="B593" s="567" t="s">
        <v>179</v>
      </c>
      <c r="C593" s="567" t="s">
        <v>180</v>
      </c>
      <c r="D593" s="57" t="s">
        <v>181</v>
      </c>
      <c r="E593" s="56" t="s">
        <v>182</v>
      </c>
      <c r="F593" s="57" t="s">
        <v>183</v>
      </c>
      <c r="G593" s="57" t="s">
        <v>184</v>
      </c>
      <c r="H593" s="57" t="s">
        <v>144</v>
      </c>
      <c r="I593" s="57" t="s">
        <v>185</v>
      </c>
      <c r="J593" s="57" t="s">
        <v>186</v>
      </c>
      <c r="K593" s="57" t="s">
        <v>536</v>
      </c>
      <c r="L593" s="57" t="s">
        <v>187</v>
      </c>
      <c r="M593" s="567" t="s">
        <v>470</v>
      </c>
      <c r="N593" s="567"/>
      <c r="O593" s="567"/>
      <c r="P593" s="567" t="s">
        <v>188</v>
      </c>
      <c r="Q593" s="567"/>
      <c r="R593" s="567"/>
      <c r="S593" s="567" t="s">
        <v>189</v>
      </c>
      <c r="T593" s="567"/>
      <c r="U593" s="568" t="s">
        <v>190</v>
      </c>
      <c r="V593" s="358"/>
    </row>
    <row r="594" spans="1:23" s="63" customFormat="1" ht="26.5" customHeight="1">
      <c r="A594" s="1055"/>
      <c r="B594" s="1063"/>
      <c r="C594" s="1063"/>
      <c r="D594" s="1087" t="s">
        <v>191</v>
      </c>
      <c r="E594" s="1087" t="s">
        <v>192</v>
      </c>
      <c r="F594" s="1087" t="s">
        <v>193</v>
      </c>
      <c r="G594" s="1087" t="s">
        <v>193</v>
      </c>
      <c r="H594" s="1087" t="s">
        <v>154</v>
      </c>
      <c r="I594" s="1087" t="s">
        <v>42</v>
      </c>
      <c r="J594" s="1087" t="s">
        <v>194</v>
      </c>
      <c r="K594" s="1087" t="s">
        <v>195</v>
      </c>
      <c r="L594" s="1087" t="s">
        <v>195</v>
      </c>
      <c r="M594" s="1088" t="s">
        <v>472</v>
      </c>
      <c r="N594" s="1088"/>
      <c r="O594" s="1088"/>
      <c r="P594" s="1088" t="s">
        <v>168</v>
      </c>
      <c r="Q594" s="1088"/>
      <c r="R594" s="1088"/>
      <c r="S594" s="1088" t="s">
        <v>198</v>
      </c>
      <c r="T594" s="1088"/>
      <c r="U594" s="1056"/>
      <c r="V594" s="358"/>
    </row>
    <row r="595" spans="1:23" ht="39.75" customHeight="1">
      <c r="A595" s="1089" t="str">
        <f>B589</f>
        <v>urb.e.1</v>
      </c>
      <c r="B595" s="53">
        <v>1</v>
      </c>
      <c r="C595" s="38"/>
      <c r="D595" s="32"/>
      <c r="E595" s="32"/>
      <c r="F595" s="38"/>
      <c r="G595" s="38"/>
      <c r="H595" s="323"/>
      <c r="I595" s="359"/>
      <c r="J595" s="360"/>
      <c r="K595" s="361"/>
      <c r="L595" s="361"/>
      <c r="M595" s="614"/>
      <c r="N595" s="614"/>
      <c r="O595" s="614"/>
      <c r="P595" s="547"/>
      <c r="Q595" s="547"/>
      <c r="R595" s="547"/>
      <c r="S595" s="546"/>
      <c r="T595" s="546"/>
      <c r="U595" s="511"/>
      <c r="V595" s="356"/>
    </row>
    <row r="596" spans="1:23" ht="36.65" customHeight="1">
      <c r="A596" s="1089"/>
      <c r="B596" s="53">
        <v>2</v>
      </c>
      <c r="C596" s="38"/>
      <c r="D596" s="32"/>
      <c r="E596" s="32"/>
      <c r="F596" s="38"/>
      <c r="G596" s="38"/>
      <c r="H596" s="38"/>
      <c r="I596" s="359"/>
      <c r="J596" s="360"/>
      <c r="K596" s="361"/>
      <c r="L596" s="361"/>
      <c r="M596" s="614"/>
      <c r="N596" s="614"/>
      <c r="O596" s="614"/>
      <c r="P596" s="547"/>
      <c r="Q596" s="547"/>
      <c r="R596" s="547"/>
      <c r="S596" s="546"/>
      <c r="T596" s="546"/>
      <c r="U596" s="511"/>
      <c r="V596" s="356"/>
    </row>
    <row r="597" spans="1:23" ht="28.5" customHeight="1">
      <c r="A597" s="1089"/>
      <c r="B597" s="53">
        <v>3</v>
      </c>
      <c r="C597" s="38"/>
      <c r="D597" s="32"/>
      <c r="E597" s="32"/>
      <c r="F597" s="38"/>
      <c r="G597" s="38"/>
      <c r="H597" s="38"/>
      <c r="I597" s="359"/>
      <c r="J597" s="360"/>
      <c r="K597" s="361"/>
      <c r="L597" s="361"/>
      <c r="M597" s="614"/>
      <c r="N597" s="614"/>
      <c r="O597" s="614"/>
      <c r="P597" s="547"/>
      <c r="Q597" s="547"/>
      <c r="R597" s="547"/>
      <c r="S597" s="546"/>
      <c r="T597" s="546"/>
      <c r="U597" s="511"/>
      <c r="V597" s="356"/>
    </row>
    <row r="598" spans="1:23" ht="32.5" customHeight="1">
      <c r="A598" s="1089"/>
      <c r="B598" s="53">
        <v>4</v>
      </c>
      <c r="C598" s="38"/>
      <c r="D598" s="32"/>
      <c r="E598" s="32"/>
      <c r="F598" s="38"/>
      <c r="G598" s="38"/>
      <c r="H598" s="38"/>
      <c r="I598" s="359"/>
      <c r="J598" s="360"/>
      <c r="K598" s="361"/>
      <c r="L598" s="361"/>
      <c r="M598" s="614"/>
      <c r="N598" s="614"/>
      <c r="O598" s="614"/>
      <c r="P598" s="547"/>
      <c r="Q598" s="547"/>
      <c r="R598" s="547"/>
      <c r="S598" s="546"/>
      <c r="T598" s="546"/>
      <c r="U598" s="511"/>
      <c r="V598" s="356"/>
    </row>
    <row r="599" spans="1:23" ht="30" customHeight="1">
      <c r="A599" s="1089"/>
      <c r="B599" s="53">
        <v>5</v>
      </c>
      <c r="C599" s="38"/>
      <c r="D599" s="32"/>
      <c r="E599" s="32"/>
      <c r="F599" s="38"/>
      <c r="G599" s="38"/>
      <c r="H599" s="38"/>
      <c r="I599" s="359"/>
      <c r="J599" s="360"/>
      <c r="K599" s="361"/>
      <c r="L599" s="361"/>
      <c r="M599" s="614"/>
      <c r="N599" s="614"/>
      <c r="O599" s="614"/>
      <c r="P599" s="547"/>
      <c r="Q599" s="547"/>
      <c r="R599" s="547"/>
      <c r="S599" s="546"/>
      <c r="T599" s="546"/>
      <c r="U599" s="511"/>
      <c r="V599" s="356"/>
    </row>
    <row r="600" spans="1:23" ht="36.65" customHeight="1">
      <c r="A600" s="1089"/>
      <c r="B600" s="53">
        <v>6</v>
      </c>
      <c r="C600" s="38"/>
      <c r="D600" s="32"/>
      <c r="E600" s="32"/>
      <c r="F600" s="38"/>
      <c r="G600" s="38"/>
      <c r="H600" s="38"/>
      <c r="I600" s="359"/>
      <c r="J600" s="360"/>
      <c r="K600" s="361"/>
      <c r="L600" s="361"/>
      <c r="M600" s="614"/>
      <c r="N600" s="614"/>
      <c r="O600" s="614"/>
      <c r="P600" s="547"/>
      <c r="Q600" s="547"/>
      <c r="R600" s="547"/>
      <c r="S600" s="546"/>
      <c r="T600" s="546"/>
      <c r="U600" s="511"/>
      <c r="V600" s="356"/>
    </row>
    <row r="601" spans="1:23" ht="33.5" customHeight="1">
      <c r="A601" s="1089"/>
      <c r="B601" s="53">
        <v>7</v>
      </c>
      <c r="C601" s="38"/>
      <c r="D601" s="32"/>
      <c r="E601" s="32"/>
      <c r="F601" s="38"/>
      <c r="G601" s="38"/>
      <c r="H601" s="38"/>
      <c r="I601" s="359"/>
      <c r="J601" s="360"/>
      <c r="K601" s="361"/>
      <c r="L601" s="361"/>
      <c r="M601" s="546"/>
      <c r="N601" s="546"/>
      <c r="O601" s="546"/>
      <c r="P601" s="547"/>
      <c r="Q601" s="547"/>
      <c r="R601" s="547"/>
      <c r="S601" s="546"/>
      <c r="T601" s="546"/>
      <c r="U601" s="511"/>
      <c r="V601" s="356"/>
    </row>
    <row r="602" spans="1:23" ht="33.5" customHeight="1">
      <c r="A602" s="1089"/>
      <c r="B602" s="53">
        <v>8</v>
      </c>
      <c r="C602" s="38"/>
      <c r="D602" s="32"/>
      <c r="E602" s="32"/>
      <c r="F602" s="38"/>
      <c r="G602" s="38"/>
      <c r="H602" s="38"/>
      <c r="I602" s="359"/>
      <c r="J602" s="360"/>
      <c r="K602" s="361"/>
      <c r="L602" s="361"/>
      <c r="M602" s="546"/>
      <c r="N602" s="546"/>
      <c r="O602" s="546"/>
      <c r="P602" s="547"/>
      <c r="Q602" s="547"/>
      <c r="R602" s="547"/>
      <c r="S602" s="546"/>
      <c r="T602" s="546"/>
      <c r="U602" s="511"/>
      <c r="V602" s="356"/>
    </row>
    <row r="603" spans="1:23" ht="33.5" customHeight="1">
      <c r="A603" s="1089"/>
      <c r="B603" s="53">
        <v>9</v>
      </c>
      <c r="C603" s="38"/>
      <c r="D603" s="32"/>
      <c r="E603" s="32"/>
      <c r="F603" s="38"/>
      <c r="G603" s="38"/>
      <c r="H603" s="38"/>
      <c r="I603" s="359"/>
      <c r="J603" s="360"/>
      <c r="K603" s="361"/>
      <c r="L603" s="361"/>
      <c r="M603" s="546"/>
      <c r="N603" s="546"/>
      <c r="O603" s="546"/>
      <c r="P603" s="547"/>
      <c r="Q603" s="547"/>
      <c r="R603" s="547"/>
      <c r="S603" s="546"/>
      <c r="T603" s="546"/>
      <c r="U603" s="511"/>
      <c r="V603" s="356"/>
    </row>
    <row r="604" spans="1:23" ht="33.5" customHeight="1" thickBot="1">
      <c r="A604" s="1090"/>
      <c r="B604" s="54">
        <v>10</v>
      </c>
      <c r="C604" s="46"/>
      <c r="D604" s="45"/>
      <c r="E604" s="45"/>
      <c r="F604" s="46"/>
      <c r="G604" s="46"/>
      <c r="H604" s="46"/>
      <c r="I604" s="362"/>
      <c r="J604" s="363"/>
      <c r="K604" s="364"/>
      <c r="L604" s="364"/>
      <c r="M604" s="548"/>
      <c r="N604" s="548"/>
      <c r="O604" s="548"/>
      <c r="P604" s="549"/>
      <c r="Q604" s="549"/>
      <c r="R604" s="549"/>
      <c r="S604" s="548"/>
      <c r="T604" s="548"/>
      <c r="U604" s="512"/>
      <c r="V604" s="356"/>
    </row>
    <row r="605" spans="1:23" ht="41.5" customHeight="1" thickBot="1">
      <c r="A605" s="47"/>
      <c r="B605" s="33"/>
      <c r="C605" s="33"/>
      <c r="D605" s="33"/>
      <c r="E605" s="1079" t="s">
        <v>199</v>
      </c>
      <c r="F605" s="321">
        <f>COUNTA(F595:F604)</f>
        <v>0</v>
      </c>
      <c r="G605" s="322">
        <f>COUNTA(G595:G604)</f>
        <v>0</v>
      </c>
      <c r="H605" s="365"/>
      <c r="I605" s="365"/>
      <c r="J605" s="1080" t="s">
        <v>537</v>
      </c>
      <c r="K605" s="322">
        <f>COUNTIF(K595:K604,"&lt;=30/06/2026")</f>
        <v>0</v>
      </c>
      <c r="L605" s="365"/>
      <c r="M605" s="1081" t="s">
        <v>200</v>
      </c>
      <c r="N605" s="1082"/>
      <c r="O605" s="1083"/>
      <c r="P605" s="1084">
        <f>SUM(P595:P604)</f>
        <v>0</v>
      </c>
      <c r="Q605" s="1085"/>
      <c r="R605" s="1086"/>
      <c r="S605" s="37"/>
      <c r="T605" s="37"/>
      <c r="U605" s="513"/>
      <c r="V605" s="367"/>
      <c r="W605" s="366"/>
    </row>
    <row r="606" spans="1:23" ht="15" thickBot="1">
      <c r="A606" s="368"/>
      <c r="B606" s="369"/>
      <c r="C606" s="370"/>
      <c r="D606" s="370"/>
      <c r="E606" s="370"/>
      <c r="F606" s="369"/>
      <c r="G606" s="370"/>
      <c r="H606" s="370"/>
      <c r="I606" s="369"/>
      <c r="J606" s="369"/>
      <c r="K606" s="369"/>
      <c r="L606" s="370"/>
      <c r="M606" s="370"/>
      <c r="N606" s="370"/>
      <c r="O606" s="370"/>
      <c r="P606" s="370"/>
      <c r="Q606" s="370"/>
      <c r="R606" s="370"/>
      <c r="S606" s="370"/>
      <c r="T606" s="514"/>
      <c r="U606" s="515"/>
      <c r="V606" s="371"/>
    </row>
    <row r="607" spans="1:23" ht="15" thickBot="1">
      <c r="A607" s="351"/>
      <c r="B607" s="352"/>
      <c r="C607" s="353"/>
      <c r="D607" s="353"/>
      <c r="E607" s="353"/>
      <c r="F607" s="352"/>
      <c r="G607" s="353"/>
      <c r="H607" s="353"/>
      <c r="I607" s="352"/>
      <c r="J607" s="352"/>
      <c r="K607" s="352"/>
      <c r="L607" s="353"/>
      <c r="M607" s="353"/>
      <c r="N607" s="353"/>
      <c r="O607" s="353"/>
      <c r="P607" s="353"/>
      <c r="Q607" s="353"/>
      <c r="R607" s="353"/>
      <c r="S607" s="353"/>
      <c r="T607" s="508"/>
      <c r="U607" s="508"/>
      <c r="V607" s="354"/>
    </row>
    <row r="608" spans="1:23" ht="27.5" thickBot="1">
      <c r="A608" s="55" t="s">
        <v>17</v>
      </c>
      <c r="B608" s="550" t="s">
        <v>45</v>
      </c>
      <c r="C608" s="551"/>
      <c r="E608" s="552" t="s">
        <v>170</v>
      </c>
      <c r="F608" s="553"/>
      <c r="G608" s="554">
        <f>VLOOKUP(B608,'Urbano.Piano inv. forn'!$C$29:$G$48,3,FALSE)</f>
        <v>0</v>
      </c>
      <c r="H608" s="555"/>
      <c r="I608" s="27"/>
      <c r="J608" s="552" t="s">
        <v>171</v>
      </c>
      <c r="K608" s="598"/>
      <c r="L608" s="553"/>
      <c r="M608" s="554">
        <f>VLOOKUP(B608,'Urbano.Piano inv. forn'!$C$29:$G$48,4,FALSE)</f>
        <v>0</v>
      </c>
      <c r="N608" s="555"/>
      <c r="P608" s="59" t="s">
        <v>172</v>
      </c>
      <c r="Q608" s="355"/>
      <c r="S608" s="60" t="s">
        <v>173</v>
      </c>
      <c r="T608" s="556"/>
      <c r="U608" s="557"/>
      <c r="V608" s="356"/>
    </row>
    <row r="609" spans="1:23" ht="15" thickBot="1">
      <c r="A609" s="47"/>
      <c r="B609" s="34"/>
      <c r="C609" s="34"/>
      <c r="E609" s="35"/>
      <c r="F609" s="35"/>
      <c r="G609" s="36"/>
      <c r="H609" s="36"/>
      <c r="I609" s="27"/>
      <c r="J609" s="35"/>
      <c r="K609" s="35"/>
      <c r="L609" s="35"/>
      <c r="M609" s="36"/>
      <c r="N609" s="36"/>
      <c r="P609" s="37"/>
      <c r="S609" s="33"/>
      <c r="T609" s="509"/>
      <c r="V609" s="48"/>
    </row>
    <row r="610" spans="1:23" ht="31.5" customHeight="1" thickBot="1">
      <c r="A610" s="558" t="s">
        <v>174</v>
      </c>
      <c r="B610" s="559"/>
      <c r="C610" s="559"/>
      <c r="D610" s="560"/>
      <c r="E610" s="561">
        <f>VLOOKUP(B608,'Urbano.Piano inv. forn'!$C$29:$V$48,18,FALSE)</f>
        <v>0</v>
      </c>
      <c r="F610" s="562"/>
      <c r="G610" s="562"/>
      <c r="H610" s="563"/>
      <c r="I610" s="27"/>
      <c r="J610" s="564" t="s">
        <v>175</v>
      </c>
      <c r="K610" s="1076"/>
      <c r="L610" s="565"/>
      <c r="M610" s="561">
        <f>VLOOKUP(B608,'Urbano.Piano inv. forn'!$C$29:$V$48,20,FALSE)</f>
        <v>0</v>
      </c>
      <c r="N610" s="563"/>
      <c r="O610" s="44"/>
      <c r="P610" s="60" t="s">
        <v>176</v>
      </c>
      <c r="Q610" s="49">
        <f>M610+E610</f>
        <v>0</v>
      </c>
      <c r="S610" s="60" t="s">
        <v>177</v>
      </c>
      <c r="T610" s="556"/>
      <c r="U610" s="557"/>
      <c r="V610" s="48"/>
    </row>
    <row r="611" spans="1:23" ht="15" customHeight="1" thickBot="1">
      <c r="A611" s="50"/>
      <c r="B611" s="51"/>
      <c r="C611" s="51"/>
      <c r="D611" s="51"/>
      <c r="E611" s="52"/>
      <c r="F611" s="52"/>
      <c r="G611" s="52"/>
      <c r="H611" s="52"/>
      <c r="I611" s="27"/>
      <c r="J611" s="35"/>
      <c r="K611" s="35"/>
      <c r="L611" s="35"/>
      <c r="M611" s="52"/>
      <c r="N611" s="52"/>
      <c r="O611" s="44"/>
      <c r="P611" s="33"/>
      <c r="Q611" s="44"/>
      <c r="S611" s="33"/>
      <c r="T611" s="510"/>
      <c r="U611" s="510"/>
      <c r="V611" s="356"/>
    </row>
    <row r="612" spans="1:23" s="63" customFormat="1" ht="72" customHeight="1">
      <c r="A612" s="566" t="s">
        <v>178</v>
      </c>
      <c r="B612" s="567" t="s">
        <v>179</v>
      </c>
      <c r="C612" s="567" t="s">
        <v>180</v>
      </c>
      <c r="D612" s="57" t="s">
        <v>181</v>
      </c>
      <c r="E612" s="56" t="s">
        <v>182</v>
      </c>
      <c r="F612" s="57" t="s">
        <v>183</v>
      </c>
      <c r="G612" s="57" t="s">
        <v>184</v>
      </c>
      <c r="H612" s="57" t="s">
        <v>144</v>
      </c>
      <c r="I612" s="57" t="s">
        <v>185</v>
      </c>
      <c r="J612" s="57" t="s">
        <v>186</v>
      </c>
      <c r="K612" s="57" t="s">
        <v>536</v>
      </c>
      <c r="L612" s="57" t="s">
        <v>187</v>
      </c>
      <c r="M612" s="567" t="s">
        <v>470</v>
      </c>
      <c r="N612" s="567"/>
      <c r="O612" s="567"/>
      <c r="P612" s="567" t="s">
        <v>188</v>
      </c>
      <c r="Q612" s="567"/>
      <c r="R612" s="567"/>
      <c r="S612" s="567" t="s">
        <v>189</v>
      </c>
      <c r="T612" s="567"/>
      <c r="U612" s="568" t="s">
        <v>190</v>
      </c>
      <c r="V612" s="358"/>
    </row>
    <row r="613" spans="1:23" s="63" customFormat="1" ht="26.5" customHeight="1">
      <c r="A613" s="1055"/>
      <c r="B613" s="1063"/>
      <c r="C613" s="1063"/>
      <c r="D613" s="1087" t="s">
        <v>191</v>
      </c>
      <c r="E613" s="1087" t="s">
        <v>192</v>
      </c>
      <c r="F613" s="1087" t="s">
        <v>193</v>
      </c>
      <c r="G613" s="1087" t="s">
        <v>193</v>
      </c>
      <c r="H613" s="1087" t="s">
        <v>154</v>
      </c>
      <c r="I613" s="1087" t="s">
        <v>42</v>
      </c>
      <c r="J613" s="1087" t="s">
        <v>194</v>
      </c>
      <c r="K613" s="1087" t="s">
        <v>195</v>
      </c>
      <c r="L613" s="1087" t="s">
        <v>195</v>
      </c>
      <c r="M613" s="1088" t="s">
        <v>472</v>
      </c>
      <c r="N613" s="1088"/>
      <c r="O613" s="1088"/>
      <c r="P613" s="1088" t="s">
        <v>168</v>
      </c>
      <c r="Q613" s="1088"/>
      <c r="R613" s="1088"/>
      <c r="S613" s="1088" t="s">
        <v>198</v>
      </c>
      <c r="T613" s="1088"/>
      <c r="U613" s="1056"/>
      <c r="V613" s="358"/>
    </row>
    <row r="614" spans="1:23" ht="39.75" customHeight="1">
      <c r="A614" s="1089" t="str">
        <f>B608</f>
        <v>urb.e.1</v>
      </c>
      <c r="B614" s="53">
        <v>1</v>
      </c>
      <c r="C614" s="38"/>
      <c r="D614" s="32"/>
      <c r="E614" s="32"/>
      <c r="F614" s="38"/>
      <c r="G614" s="38"/>
      <c r="H614" s="323"/>
      <c r="I614" s="359"/>
      <c r="J614" s="360"/>
      <c r="K614" s="361"/>
      <c r="L614" s="361"/>
      <c r="M614" s="614"/>
      <c r="N614" s="614"/>
      <c r="O614" s="614"/>
      <c r="P614" s="547"/>
      <c r="Q614" s="547"/>
      <c r="R614" s="547"/>
      <c r="S614" s="546"/>
      <c r="T614" s="546"/>
      <c r="U614" s="511"/>
      <c r="V614" s="356"/>
    </row>
    <row r="615" spans="1:23" ht="36.65" customHeight="1">
      <c r="A615" s="1089"/>
      <c r="B615" s="53">
        <v>2</v>
      </c>
      <c r="C615" s="38"/>
      <c r="D615" s="32"/>
      <c r="E615" s="32"/>
      <c r="F615" s="38"/>
      <c r="G615" s="38"/>
      <c r="H615" s="38"/>
      <c r="I615" s="359"/>
      <c r="J615" s="360"/>
      <c r="K615" s="361"/>
      <c r="L615" s="361"/>
      <c r="M615" s="614"/>
      <c r="N615" s="614"/>
      <c r="O615" s="614"/>
      <c r="P615" s="547"/>
      <c r="Q615" s="547"/>
      <c r="R615" s="547"/>
      <c r="S615" s="546"/>
      <c r="T615" s="546"/>
      <c r="U615" s="511"/>
      <c r="V615" s="356"/>
    </row>
    <row r="616" spans="1:23" ht="28.5" customHeight="1">
      <c r="A616" s="1089"/>
      <c r="B616" s="53">
        <v>3</v>
      </c>
      <c r="C616" s="38"/>
      <c r="D616" s="32"/>
      <c r="E616" s="32"/>
      <c r="F616" s="38"/>
      <c r="G616" s="38"/>
      <c r="H616" s="38"/>
      <c r="I616" s="359"/>
      <c r="J616" s="360"/>
      <c r="K616" s="361"/>
      <c r="L616" s="361"/>
      <c r="M616" s="614"/>
      <c r="N616" s="614"/>
      <c r="O616" s="614"/>
      <c r="P616" s="547"/>
      <c r="Q616" s="547"/>
      <c r="R616" s="547"/>
      <c r="S616" s="546"/>
      <c r="T616" s="546"/>
      <c r="U616" s="511"/>
      <c r="V616" s="356"/>
    </row>
    <row r="617" spans="1:23" ht="32.5" customHeight="1">
      <c r="A617" s="1089"/>
      <c r="B617" s="53">
        <v>4</v>
      </c>
      <c r="C617" s="38"/>
      <c r="D617" s="32"/>
      <c r="E617" s="32"/>
      <c r="F617" s="38"/>
      <c r="G617" s="38"/>
      <c r="H617" s="38"/>
      <c r="I617" s="359"/>
      <c r="J617" s="360"/>
      <c r="K617" s="361"/>
      <c r="L617" s="361"/>
      <c r="M617" s="614"/>
      <c r="N617" s="614"/>
      <c r="O617" s="614"/>
      <c r="P617" s="547"/>
      <c r="Q617" s="547"/>
      <c r="R617" s="547"/>
      <c r="S617" s="546"/>
      <c r="T617" s="546"/>
      <c r="U617" s="511"/>
      <c r="V617" s="356"/>
    </row>
    <row r="618" spans="1:23" ht="30" customHeight="1">
      <c r="A618" s="1089"/>
      <c r="B618" s="53">
        <v>5</v>
      </c>
      <c r="C618" s="38"/>
      <c r="D618" s="32"/>
      <c r="E618" s="32"/>
      <c r="F618" s="38"/>
      <c r="G618" s="38"/>
      <c r="H618" s="38"/>
      <c r="I618" s="359"/>
      <c r="J618" s="360"/>
      <c r="K618" s="361"/>
      <c r="L618" s="361"/>
      <c r="M618" s="614"/>
      <c r="N618" s="614"/>
      <c r="O618" s="614"/>
      <c r="P618" s="547"/>
      <c r="Q618" s="547"/>
      <c r="R618" s="547"/>
      <c r="S618" s="546"/>
      <c r="T618" s="546"/>
      <c r="U618" s="511"/>
      <c r="V618" s="356"/>
    </row>
    <row r="619" spans="1:23" ht="36.65" customHeight="1">
      <c r="A619" s="1089"/>
      <c r="B619" s="53">
        <v>6</v>
      </c>
      <c r="C619" s="38"/>
      <c r="D619" s="32"/>
      <c r="E619" s="32"/>
      <c r="F619" s="38"/>
      <c r="G619" s="38"/>
      <c r="H619" s="38"/>
      <c r="I619" s="359"/>
      <c r="J619" s="360"/>
      <c r="K619" s="361"/>
      <c r="L619" s="361"/>
      <c r="M619" s="614"/>
      <c r="N619" s="614"/>
      <c r="O619" s="614"/>
      <c r="P619" s="547"/>
      <c r="Q619" s="547"/>
      <c r="R619" s="547"/>
      <c r="S619" s="546"/>
      <c r="T619" s="546"/>
      <c r="U619" s="511"/>
      <c r="V619" s="356"/>
    </row>
    <row r="620" spans="1:23" ht="33.5" customHeight="1">
      <c r="A620" s="1089"/>
      <c r="B620" s="53">
        <v>7</v>
      </c>
      <c r="C620" s="38"/>
      <c r="D620" s="32"/>
      <c r="E620" s="32"/>
      <c r="F620" s="38"/>
      <c r="G620" s="38"/>
      <c r="H620" s="38"/>
      <c r="I620" s="359"/>
      <c r="J620" s="360"/>
      <c r="K620" s="361"/>
      <c r="L620" s="361"/>
      <c r="M620" s="546"/>
      <c r="N620" s="546"/>
      <c r="O620" s="546"/>
      <c r="P620" s="547"/>
      <c r="Q620" s="547"/>
      <c r="R620" s="547"/>
      <c r="S620" s="546"/>
      <c r="T620" s="546"/>
      <c r="U620" s="511"/>
      <c r="V620" s="356"/>
    </row>
    <row r="621" spans="1:23" ht="33.5" customHeight="1">
      <c r="A621" s="1089"/>
      <c r="B621" s="53">
        <v>8</v>
      </c>
      <c r="C621" s="38"/>
      <c r="D621" s="32"/>
      <c r="E621" s="32"/>
      <c r="F621" s="38"/>
      <c r="G621" s="38"/>
      <c r="H621" s="38"/>
      <c r="I621" s="359"/>
      <c r="J621" s="360"/>
      <c r="K621" s="361"/>
      <c r="L621" s="361"/>
      <c r="M621" s="546"/>
      <c r="N621" s="546"/>
      <c r="O621" s="546"/>
      <c r="P621" s="547"/>
      <c r="Q621" s="547"/>
      <c r="R621" s="547"/>
      <c r="S621" s="546"/>
      <c r="T621" s="546"/>
      <c r="U621" s="511"/>
      <c r="V621" s="356"/>
    </row>
    <row r="622" spans="1:23" ht="33.5" customHeight="1">
      <c r="A622" s="1089"/>
      <c r="B622" s="53">
        <v>9</v>
      </c>
      <c r="C622" s="38"/>
      <c r="D622" s="32"/>
      <c r="E622" s="32"/>
      <c r="F622" s="38"/>
      <c r="G622" s="38"/>
      <c r="H622" s="38"/>
      <c r="I622" s="359"/>
      <c r="J622" s="360"/>
      <c r="K622" s="361"/>
      <c r="L622" s="361"/>
      <c r="M622" s="546"/>
      <c r="N622" s="546"/>
      <c r="O622" s="546"/>
      <c r="P622" s="547"/>
      <c r="Q622" s="547"/>
      <c r="R622" s="547"/>
      <c r="S622" s="546"/>
      <c r="T622" s="546"/>
      <c r="U622" s="511"/>
      <c r="V622" s="356"/>
    </row>
    <row r="623" spans="1:23" ht="33.5" customHeight="1" thickBot="1">
      <c r="A623" s="1090"/>
      <c r="B623" s="54">
        <v>10</v>
      </c>
      <c r="C623" s="46"/>
      <c r="D623" s="45"/>
      <c r="E623" s="45"/>
      <c r="F623" s="46"/>
      <c r="G623" s="46"/>
      <c r="H623" s="46"/>
      <c r="I623" s="362"/>
      <c r="J623" s="363"/>
      <c r="K623" s="364"/>
      <c r="L623" s="364"/>
      <c r="M623" s="548"/>
      <c r="N623" s="548"/>
      <c r="O623" s="548"/>
      <c r="P623" s="549"/>
      <c r="Q623" s="549"/>
      <c r="R623" s="549"/>
      <c r="S623" s="548"/>
      <c r="T623" s="548"/>
      <c r="U623" s="512"/>
      <c r="V623" s="356"/>
    </row>
    <row r="624" spans="1:23" ht="41.5" customHeight="1" thickBot="1">
      <c r="A624" s="47"/>
      <c r="B624" s="33"/>
      <c r="C624" s="33"/>
      <c r="D624" s="33"/>
      <c r="E624" s="1079" t="s">
        <v>199</v>
      </c>
      <c r="F624" s="321">
        <f>COUNTA(F614:F623)</f>
        <v>0</v>
      </c>
      <c r="G624" s="322">
        <f>COUNTA(G614:G623)</f>
        <v>0</v>
      </c>
      <c r="H624" s="365"/>
      <c r="I624" s="365"/>
      <c r="J624" s="1080" t="s">
        <v>537</v>
      </c>
      <c r="K624" s="322">
        <f>COUNTIF(K614:K623,"&lt;=30/06/2026")</f>
        <v>0</v>
      </c>
      <c r="L624" s="365"/>
      <c r="M624" s="1081" t="s">
        <v>200</v>
      </c>
      <c r="N624" s="1082"/>
      <c r="O624" s="1083"/>
      <c r="P624" s="1084">
        <f>SUM(P614:P623)</f>
        <v>0</v>
      </c>
      <c r="Q624" s="1085"/>
      <c r="R624" s="1086"/>
      <c r="S624" s="37"/>
      <c r="T624" s="37"/>
      <c r="U624" s="513"/>
      <c r="V624" s="367"/>
      <c r="W624" s="366"/>
    </row>
    <row r="625" spans="1:22" ht="15" thickBot="1">
      <c r="A625" s="368"/>
      <c r="B625" s="369"/>
      <c r="C625" s="370"/>
      <c r="D625" s="370"/>
      <c r="E625" s="370"/>
      <c r="F625" s="369"/>
      <c r="G625" s="370"/>
      <c r="H625" s="370"/>
      <c r="I625" s="369"/>
      <c r="J625" s="369"/>
      <c r="K625" s="369"/>
      <c r="L625" s="370"/>
      <c r="M625" s="370"/>
      <c r="N625" s="370"/>
      <c r="O625" s="370"/>
      <c r="P625" s="370"/>
      <c r="Q625" s="370"/>
      <c r="R625" s="370"/>
      <c r="S625" s="370"/>
      <c r="T625" s="514"/>
      <c r="U625" s="515"/>
      <c r="V625" s="371"/>
    </row>
    <row r="626" spans="1:22" ht="15" thickBot="1">
      <c r="A626" s="351"/>
      <c r="B626" s="352"/>
      <c r="C626" s="353"/>
      <c r="D626" s="353"/>
      <c r="E626" s="353"/>
      <c r="F626" s="352"/>
      <c r="G626" s="353"/>
      <c r="H626" s="353"/>
      <c r="I626" s="352"/>
      <c r="J626" s="352"/>
      <c r="K626" s="352"/>
      <c r="L626" s="353"/>
      <c r="M626" s="353"/>
      <c r="N626" s="353"/>
      <c r="O626" s="353"/>
      <c r="P626" s="353"/>
      <c r="Q626" s="353"/>
      <c r="R626" s="353"/>
      <c r="S626" s="353"/>
      <c r="T626" s="508"/>
      <c r="U626" s="508"/>
      <c r="V626" s="354"/>
    </row>
    <row r="627" spans="1:22" ht="27.5" thickBot="1">
      <c r="A627" s="55" t="s">
        <v>17</v>
      </c>
      <c r="B627" s="550" t="s">
        <v>45</v>
      </c>
      <c r="C627" s="551"/>
      <c r="E627" s="552" t="s">
        <v>170</v>
      </c>
      <c r="F627" s="553"/>
      <c r="G627" s="554">
        <f>VLOOKUP(B627,'Urbano.Piano inv. forn'!$C$29:$G$48,3,FALSE)</f>
        <v>0</v>
      </c>
      <c r="H627" s="555"/>
      <c r="I627" s="27"/>
      <c r="J627" s="552" t="s">
        <v>171</v>
      </c>
      <c r="K627" s="598"/>
      <c r="L627" s="553"/>
      <c r="M627" s="554">
        <f>VLOOKUP(B627,'Urbano.Piano inv. forn'!$C$29:$G$48,4,FALSE)</f>
        <v>0</v>
      </c>
      <c r="N627" s="555"/>
      <c r="P627" s="59" t="s">
        <v>172</v>
      </c>
      <c r="Q627" s="355"/>
      <c r="S627" s="60" t="s">
        <v>173</v>
      </c>
      <c r="T627" s="556"/>
      <c r="U627" s="557"/>
      <c r="V627" s="356"/>
    </row>
    <row r="628" spans="1:22" ht="15" thickBot="1">
      <c r="A628" s="47"/>
      <c r="B628" s="34"/>
      <c r="C628" s="34"/>
      <c r="E628" s="35"/>
      <c r="F628" s="35"/>
      <c r="G628" s="36"/>
      <c r="H628" s="36"/>
      <c r="I628" s="27"/>
      <c r="J628" s="35"/>
      <c r="K628" s="35"/>
      <c r="L628" s="35"/>
      <c r="M628" s="36"/>
      <c r="N628" s="36"/>
      <c r="P628" s="37"/>
      <c r="S628" s="33"/>
      <c r="T628" s="509"/>
      <c r="V628" s="48"/>
    </row>
    <row r="629" spans="1:22" ht="15" thickBot="1">
      <c r="A629" s="558" t="s">
        <v>174</v>
      </c>
      <c r="B629" s="559"/>
      <c r="C629" s="559"/>
      <c r="D629" s="560"/>
      <c r="E629" s="561">
        <f>VLOOKUP(B627,'Urbano.Piano inv. forn'!$C$29:$V$48,18,FALSE)</f>
        <v>0</v>
      </c>
      <c r="F629" s="562"/>
      <c r="G629" s="562"/>
      <c r="H629" s="563"/>
      <c r="I629" s="27"/>
      <c r="J629" s="564" t="s">
        <v>175</v>
      </c>
      <c r="K629" s="1076"/>
      <c r="L629" s="565"/>
      <c r="M629" s="561">
        <f>VLOOKUP(B627,'Urbano.Piano inv. forn'!$C$29:$V$48,20,FALSE)</f>
        <v>0</v>
      </c>
      <c r="N629" s="563"/>
      <c r="O629" s="44"/>
      <c r="P629" s="60" t="s">
        <v>176</v>
      </c>
      <c r="Q629" s="49">
        <f>M629+E629</f>
        <v>0</v>
      </c>
      <c r="S629" s="60" t="s">
        <v>177</v>
      </c>
      <c r="T629" s="556"/>
      <c r="U629" s="557"/>
      <c r="V629" s="48"/>
    </row>
    <row r="630" spans="1:22" ht="15" thickBot="1">
      <c r="A630" s="50"/>
      <c r="B630" s="51"/>
      <c r="C630" s="51"/>
      <c r="D630" s="51"/>
      <c r="E630" s="52"/>
      <c r="F630" s="52"/>
      <c r="G630" s="52"/>
      <c r="H630" s="52"/>
      <c r="I630" s="27"/>
      <c r="J630" s="35"/>
      <c r="K630" s="35"/>
      <c r="L630" s="35"/>
      <c r="M630" s="52"/>
      <c r="N630" s="52"/>
      <c r="O630" s="44"/>
      <c r="P630" s="33"/>
      <c r="Q630" s="44"/>
      <c r="S630" s="33"/>
      <c r="T630" s="510"/>
      <c r="U630" s="510"/>
      <c r="V630" s="356"/>
    </row>
    <row r="631" spans="1:22" ht="43.5">
      <c r="A631" s="566" t="s">
        <v>178</v>
      </c>
      <c r="B631" s="567" t="s">
        <v>179</v>
      </c>
      <c r="C631" s="567" t="s">
        <v>180</v>
      </c>
      <c r="D631" s="57" t="s">
        <v>181</v>
      </c>
      <c r="E631" s="56" t="s">
        <v>182</v>
      </c>
      <c r="F631" s="57" t="s">
        <v>183</v>
      </c>
      <c r="G631" s="57" t="s">
        <v>184</v>
      </c>
      <c r="H631" s="57" t="s">
        <v>144</v>
      </c>
      <c r="I631" s="57" t="s">
        <v>185</v>
      </c>
      <c r="J631" s="57" t="s">
        <v>186</v>
      </c>
      <c r="K631" s="57" t="s">
        <v>536</v>
      </c>
      <c r="L631" s="57" t="s">
        <v>187</v>
      </c>
      <c r="M631" s="567" t="s">
        <v>470</v>
      </c>
      <c r="N631" s="567"/>
      <c r="O631" s="567"/>
      <c r="P631" s="567" t="s">
        <v>188</v>
      </c>
      <c r="Q631" s="567"/>
      <c r="R631" s="567"/>
      <c r="S631" s="567" t="s">
        <v>189</v>
      </c>
      <c r="T631" s="567"/>
      <c r="U631" s="568" t="s">
        <v>190</v>
      </c>
      <c r="V631" s="358"/>
    </row>
    <row r="632" spans="1:22" ht="24">
      <c r="A632" s="1055"/>
      <c r="B632" s="1063"/>
      <c r="C632" s="1063"/>
      <c r="D632" s="1087" t="s">
        <v>191</v>
      </c>
      <c r="E632" s="1087" t="s">
        <v>192</v>
      </c>
      <c r="F632" s="1087" t="s">
        <v>193</v>
      </c>
      <c r="G632" s="1087" t="s">
        <v>193</v>
      </c>
      <c r="H632" s="1087" t="s">
        <v>154</v>
      </c>
      <c r="I632" s="1087" t="s">
        <v>42</v>
      </c>
      <c r="J632" s="1087" t="s">
        <v>194</v>
      </c>
      <c r="K632" s="1087" t="s">
        <v>195</v>
      </c>
      <c r="L632" s="1087" t="s">
        <v>195</v>
      </c>
      <c r="M632" s="1088" t="s">
        <v>472</v>
      </c>
      <c r="N632" s="1088"/>
      <c r="O632" s="1088"/>
      <c r="P632" s="1088" t="s">
        <v>168</v>
      </c>
      <c r="Q632" s="1088"/>
      <c r="R632" s="1088"/>
      <c r="S632" s="1088" t="s">
        <v>198</v>
      </c>
      <c r="T632" s="1088"/>
      <c r="U632" s="1056"/>
      <c r="V632" s="358"/>
    </row>
    <row r="633" spans="1:22">
      <c r="A633" s="1089" t="str">
        <f>B627</f>
        <v>urb.e.1</v>
      </c>
      <c r="B633" s="53">
        <v>1</v>
      </c>
      <c r="C633" s="38"/>
      <c r="D633" s="32"/>
      <c r="E633" s="32"/>
      <c r="F633" s="38"/>
      <c r="G633" s="38"/>
      <c r="H633" s="323"/>
      <c r="I633" s="359"/>
      <c r="J633" s="360"/>
      <c r="K633" s="361"/>
      <c r="L633" s="361"/>
      <c r="M633" s="614"/>
      <c r="N633" s="614"/>
      <c r="O633" s="614"/>
      <c r="P633" s="547"/>
      <c r="Q633" s="547"/>
      <c r="R633" s="547"/>
      <c r="S633" s="546"/>
      <c r="T633" s="546"/>
      <c r="U633" s="511"/>
      <c r="V633" s="356"/>
    </row>
    <row r="634" spans="1:22">
      <c r="A634" s="1089"/>
      <c r="B634" s="53">
        <v>2</v>
      </c>
      <c r="C634" s="38"/>
      <c r="D634" s="32"/>
      <c r="E634" s="32"/>
      <c r="F634" s="38"/>
      <c r="G634" s="38"/>
      <c r="H634" s="38"/>
      <c r="I634" s="359"/>
      <c r="J634" s="360"/>
      <c r="K634" s="361"/>
      <c r="L634" s="361"/>
      <c r="M634" s="614"/>
      <c r="N634" s="614"/>
      <c r="O634" s="614"/>
      <c r="P634" s="547"/>
      <c r="Q634" s="547"/>
      <c r="R634" s="547"/>
      <c r="S634" s="546"/>
      <c r="T634" s="546"/>
      <c r="U634" s="511"/>
      <c r="V634" s="356"/>
    </row>
    <row r="635" spans="1:22">
      <c r="A635" s="1089"/>
      <c r="B635" s="53">
        <v>3</v>
      </c>
      <c r="C635" s="38"/>
      <c r="D635" s="32"/>
      <c r="E635" s="32"/>
      <c r="F635" s="38"/>
      <c r="G635" s="38"/>
      <c r="H635" s="38"/>
      <c r="I635" s="359"/>
      <c r="J635" s="360"/>
      <c r="K635" s="361"/>
      <c r="L635" s="361"/>
      <c r="M635" s="614"/>
      <c r="N635" s="614"/>
      <c r="O635" s="614"/>
      <c r="P635" s="547"/>
      <c r="Q635" s="547"/>
      <c r="R635" s="547"/>
      <c r="S635" s="546"/>
      <c r="T635" s="546"/>
      <c r="U635" s="511"/>
      <c r="V635" s="356"/>
    </row>
    <row r="636" spans="1:22">
      <c r="A636" s="1089"/>
      <c r="B636" s="53">
        <v>4</v>
      </c>
      <c r="C636" s="38"/>
      <c r="D636" s="32"/>
      <c r="E636" s="32"/>
      <c r="F636" s="38"/>
      <c r="G636" s="38"/>
      <c r="H636" s="38"/>
      <c r="I636" s="359"/>
      <c r="J636" s="360"/>
      <c r="K636" s="361"/>
      <c r="L636" s="361"/>
      <c r="M636" s="614"/>
      <c r="N636" s="614"/>
      <c r="O636" s="614"/>
      <c r="P636" s="547"/>
      <c r="Q636" s="547"/>
      <c r="R636" s="547"/>
      <c r="S636" s="546"/>
      <c r="T636" s="546"/>
      <c r="U636" s="511"/>
      <c r="V636" s="356"/>
    </row>
    <row r="637" spans="1:22">
      <c r="A637" s="1089"/>
      <c r="B637" s="53">
        <v>5</v>
      </c>
      <c r="C637" s="38"/>
      <c r="D637" s="32"/>
      <c r="E637" s="32"/>
      <c r="F637" s="38"/>
      <c r="G637" s="38"/>
      <c r="H637" s="38"/>
      <c r="I637" s="359"/>
      <c r="J637" s="360"/>
      <c r="K637" s="361"/>
      <c r="L637" s="361"/>
      <c r="M637" s="614"/>
      <c r="N637" s="614"/>
      <c r="O637" s="614"/>
      <c r="P637" s="547"/>
      <c r="Q637" s="547"/>
      <c r="R637" s="547"/>
      <c r="S637" s="546"/>
      <c r="T637" s="546"/>
      <c r="U637" s="511"/>
      <c r="V637" s="356"/>
    </row>
    <row r="638" spans="1:22">
      <c r="A638" s="1089"/>
      <c r="B638" s="53">
        <v>6</v>
      </c>
      <c r="C638" s="38"/>
      <c r="D638" s="32"/>
      <c r="E638" s="32"/>
      <c r="F638" s="38"/>
      <c r="G638" s="38"/>
      <c r="H638" s="38"/>
      <c r="I638" s="359"/>
      <c r="J638" s="360"/>
      <c r="K638" s="361"/>
      <c r="L638" s="361"/>
      <c r="M638" s="614"/>
      <c r="N638" s="614"/>
      <c r="O638" s="614"/>
      <c r="P638" s="547"/>
      <c r="Q638" s="547"/>
      <c r="R638" s="547"/>
      <c r="S638" s="546"/>
      <c r="T638" s="546"/>
      <c r="U638" s="511"/>
      <c r="V638" s="356"/>
    </row>
    <row r="639" spans="1:22">
      <c r="A639" s="1089"/>
      <c r="B639" s="53">
        <v>7</v>
      </c>
      <c r="C639" s="38"/>
      <c r="D639" s="32"/>
      <c r="E639" s="32"/>
      <c r="F639" s="38"/>
      <c r="G639" s="38"/>
      <c r="H639" s="38"/>
      <c r="I639" s="359"/>
      <c r="J639" s="360"/>
      <c r="K639" s="361"/>
      <c r="L639" s="361"/>
      <c r="M639" s="546"/>
      <c r="N639" s="546"/>
      <c r="O639" s="546"/>
      <c r="P639" s="547"/>
      <c r="Q639" s="547"/>
      <c r="R639" s="547"/>
      <c r="S639" s="546"/>
      <c r="T639" s="546"/>
      <c r="U639" s="511"/>
      <c r="V639" s="356"/>
    </row>
    <row r="640" spans="1:22">
      <c r="A640" s="1089"/>
      <c r="B640" s="53">
        <v>8</v>
      </c>
      <c r="C640" s="38"/>
      <c r="D640" s="32"/>
      <c r="E640" s="32"/>
      <c r="F640" s="38"/>
      <c r="G640" s="38"/>
      <c r="H640" s="38"/>
      <c r="I640" s="359"/>
      <c r="J640" s="360"/>
      <c r="K640" s="361"/>
      <c r="L640" s="361"/>
      <c r="M640" s="546"/>
      <c r="N640" s="546"/>
      <c r="O640" s="546"/>
      <c r="P640" s="547"/>
      <c r="Q640" s="547"/>
      <c r="R640" s="547"/>
      <c r="S640" s="546"/>
      <c r="T640" s="546"/>
      <c r="U640" s="511"/>
      <c r="V640" s="356"/>
    </row>
    <row r="641" spans="1:22">
      <c r="A641" s="1089"/>
      <c r="B641" s="53">
        <v>9</v>
      </c>
      <c r="C641" s="38"/>
      <c r="D641" s="32"/>
      <c r="E641" s="32"/>
      <c r="F641" s="38"/>
      <c r="G641" s="38"/>
      <c r="H641" s="38"/>
      <c r="I641" s="359"/>
      <c r="J641" s="360"/>
      <c r="K641" s="361"/>
      <c r="L641" s="361"/>
      <c r="M641" s="546"/>
      <c r="N641" s="546"/>
      <c r="O641" s="546"/>
      <c r="P641" s="547"/>
      <c r="Q641" s="547"/>
      <c r="R641" s="547"/>
      <c r="S641" s="546"/>
      <c r="T641" s="546"/>
      <c r="U641" s="511"/>
      <c r="V641" s="356"/>
    </row>
    <row r="642" spans="1:22" ht="15" thickBot="1">
      <c r="A642" s="1090"/>
      <c r="B642" s="54">
        <v>10</v>
      </c>
      <c r="C642" s="46"/>
      <c r="D642" s="45"/>
      <c r="E642" s="45"/>
      <c r="F642" s="46"/>
      <c r="G642" s="46"/>
      <c r="H642" s="46"/>
      <c r="I642" s="362"/>
      <c r="J642" s="363"/>
      <c r="K642" s="364"/>
      <c r="L642" s="364"/>
      <c r="M642" s="548"/>
      <c r="N642" s="548"/>
      <c r="O642" s="548"/>
      <c r="P642" s="549"/>
      <c r="Q642" s="549"/>
      <c r="R642" s="549"/>
      <c r="S642" s="548"/>
      <c r="T642" s="548"/>
      <c r="U642" s="512"/>
      <c r="V642" s="356"/>
    </row>
    <row r="643" spans="1:22" ht="29.5" thickBot="1">
      <c r="A643" s="47"/>
      <c r="B643" s="33"/>
      <c r="C643" s="33"/>
      <c r="D643" s="33"/>
      <c r="E643" s="1079" t="s">
        <v>199</v>
      </c>
      <c r="F643" s="321">
        <f>COUNTA(F633:F642)</f>
        <v>0</v>
      </c>
      <c r="G643" s="322">
        <f>COUNTA(G633:G642)</f>
        <v>0</v>
      </c>
      <c r="H643" s="365"/>
      <c r="I643" s="365"/>
      <c r="J643" s="1080" t="s">
        <v>537</v>
      </c>
      <c r="K643" s="322">
        <f>COUNTIF(K633:K642,"&lt;=30/06/2026")</f>
        <v>0</v>
      </c>
      <c r="L643" s="365"/>
      <c r="M643" s="1081" t="s">
        <v>200</v>
      </c>
      <c r="N643" s="1082"/>
      <c r="O643" s="1083"/>
      <c r="P643" s="1084">
        <f>SUM(P633:P642)</f>
        <v>0</v>
      </c>
      <c r="Q643" s="1085"/>
      <c r="R643" s="1086"/>
      <c r="S643" s="37"/>
      <c r="T643" s="37"/>
      <c r="U643" s="513"/>
      <c r="V643" s="367"/>
    </row>
    <row r="644" spans="1:22" ht="15" thickBot="1">
      <c r="A644" s="368"/>
      <c r="B644" s="369"/>
      <c r="C644" s="370"/>
      <c r="D644" s="370"/>
      <c r="E644" s="370"/>
      <c r="F644" s="369"/>
      <c r="G644" s="370"/>
      <c r="H644" s="370"/>
      <c r="I644" s="369"/>
      <c r="J644" s="369"/>
      <c r="K644" s="369"/>
      <c r="L644" s="370"/>
      <c r="M644" s="370"/>
      <c r="N644" s="370"/>
      <c r="O644" s="370"/>
      <c r="P644" s="370"/>
      <c r="Q644" s="370"/>
      <c r="R644" s="370"/>
      <c r="S644" s="370"/>
      <c r="T644" s="514"/>
      <c r="U644" s="515"/>
      <c r="V644" s="371"/>
    </row>
    <row r="645" spans="1:22" ht="15" thickBot="1">
      <c r="A645" s="351"/>
      <c r="B645" s="352"/>
      <c r="C645" s="353"/>
      <c r="D645" s="353"/>
      <c r="E645" s="353"/>
      <c r="F645" s="352"/>
      <c r="G645" s="353"/>
      <c r="H645" s="353"/>
      <c r="I645" s="352"/>
      <c r="J645" s="352"/>
      <c r="K645" s="352"/>
      <c r="L645" s="353"/>
      <c r="M645" s="353"/>
      <c r="N645" s="353"/>
      <c r="O645" s="353"/>
      <c r="P645" s="353"/>
      <c r="Q645" s="353"/>
      <c r="R645" s="353"/>
      <c r="S645" s="353"/>
      <c r="T645" s="508"/>
      <c r="U645" s="508"/>
      <c r="V645" s="354"/>
    </row>
    <row r="646" spans="1:22" ht="27.5" thickBot="1">
      <c r="A646" s="55" t="s">
        <v>17</v>
      </c>
      <c r="B646" s="550" t="s">
        <v>45</v>
      </c>
      <c r="C646" s="551"/>
      <c r="E646" s="552" t="s">
        <v>170</v>
      </c>
      <c r="F646" s="553"/>
      <c r="G646" s="554">
        <f>VLOOKUP(B646,'Urbano.Piano inv. forn'!$C$29:$G$48,3,FALSE)</f>
        <v>0</v>
      </c>
      <c r="H646" s="555"/>
      <c r="I646" s="27"/>
      <c r="J646" s="552" t="s">
        <v>171</v>
      </c>
      <c r="K646" s="598"/>
      <c r="L646" s="553"/>
      <c r="M646" s="554">
        <f>VLOOKUP(B646,'Urbano.Piano inv. forn'!$C$29:$G$48,4,FALSE)</f>
        <v>0</v>
      </c>
      <c r="N646" s="555"/>
      <c r="P646" s="59" t="s">
        <v>172</v>
      </c>
      <c r="Q646" s="355"/>
      <c r="S646" s="60" t="s">
        <v>173</v>
      </c>
      <c r="T646" s="556"/>
      <c r="U646" s="557"/>
      <c r="V646" s="356"/>
    </row>
    <row r="647" spans="1:22" ht="15" thickBot="1">
      <c r="A647" s="47"/>
      <c r="B647" s="34"/>
      <c r="C647" s="34"/>
      <c r="E647" s="35"/>
      <c r="F647" s="35"/>
      <c r="G647" s="36"/>
      <c r="H647" s="36"/>
      <c r="I647" s="27"/>
      <c r="J647" s="35"/>
      <c r="K647" s="35"/>
      <c r="L647" s="35"/>
      <c r="M647" s="36"/>
      <c r="N647" s="36"/>
      <c r="P647" s="37"/>
      <c r="S647" s="33"/>
      <c r="T647" s="509"/>
      <c r="V647" s="48"/>
    </row>
    <row r="648" spans="1:22" ht="15" thickBot="1">
      <c r="A648" s="558" t="s">
        <v>174</v>
      </c>
      <c r="B648" s="559"/>
      <c r="C648" s="559"/>
      <c r="D648" s="560"/>
      <c r="E648" s="561">
        <f>VLOOKUP(B646,'Urbano.Piano inv. forn'!$C$29:$V$48,18,FALSE)</f>
        <v>0</v>
      </c>
      <c r="F648" s="562"/>
      <c r="G648" s="562"/>
      <c r="H648" s="563"/>
      <c r="I648" s="27"/>
      <c r="J648" s="564" t="s">
        <v>175</v>
      </c>
      <c r="K648" s="1076"/>
      <c r="L648" s="565"/>
      <c r="M648" s="561">
        <f>VLOOKUP(B646,'Urbano.Piano inv. forn'!$C$29:$V$48,20,FALSE)</f>
        <v>0</v>
      </c>
      <c r="N648" s="563"/>
      <c r="O648" s="44"/>
      <c r="P648" s="60" t="s">
        <v>176</v>
      </c>
      <c r="Q648" s="49">
        <f>M648+E648</f>
        <v>0</v>
      </c>
      <c r="S648" s="60" t="s">
        <v>177</v>
      </c>
      <c r="T648" s="556"/>
      <c r="U648" s="557"/>
      <c r="V648" s="48"/>
    </row>
    <row r="649" spans="1:22" ht="15" thickBot="1">
      <c r="A649" s="50"/>
      <c r="B649" s="51"/>
      <c r="C649" s="51"/>
      <c r="D649" s="51"/>
      <c r="E649" s="52"/>
      <c r="F649" s="52"/>
      <c r="G649" s="52"/>
      <c r="H649" s="52"/>
      <c r="I649" s="27"/>
      <c r="J649" s="35"/>
      <c r="K649" s="35"/>
      <c r="L649" s="35"/>
      <c r="M649" s="52"/>
      <c r="N649" s="52"/>
      <c r="O649" s="44"/>
      <c r="P649" s="33"/>
      <c r="Q649" s="44"/>
      <c r="S649" s="33"/>
      <c r="T649" s="510"/>
      <c r="U649" s="510"/>
      <c r="V649" s="356"/>
    </row>
    <row r="650" spans="1:22" ht="43.5">
      <c r="A650" s="566" t="s">
        <v>178</v>
      </c>
      <c r="B650" s="567" t="s">
        <v>179</v>
      </c>
      <c r="C650" s="567" t="s">
        <v>180</v>
      </c>
      <c r="D650" s="57" t="s">
        <v>181</v>
      </c>
      <c r="E650" s="56" t="s">
        <v>182</v>
      </c>
      <c r="F650" s="57" t="s">
        <v>183</v>
      </c>
      <c r="G650" s="57" t="s">
        <v>184</v>
      </c>
      <c r="H650" s="57" t="s">
        <v>144</v>
      </c>
      <c r="I650" s="57" t="s">
        <v>185</v>
      </c>
      <c r="J650" s="57" t="s">
        <v>186</v>
      </c>
      <c r="K650" s="57" t="s">
        <v>536</v>
      </c>
      <c r="L650" s="57" t="s">
        <v>187</v>
      </c>
      <c r="M650" s="567" t="s">
        <v>470</v>
      </c>
      <c r="N650" s="567"/>
      <c r="O650" s="567"/>
      <c r="P650" s="567" t="s">
        <v>188</v>
      </c>
      <c r="Q650" s="567"/>
      <c r="R650" s="567"/>
      <c r="S650" s="567" t="s">
        <v>189</v>
      </c>
      <c r="T650" s="567"/>
      <c r="U650" s="568" t="s">
        <v>190</v>
      </c>
      <c r="V650" s="358"/>
    </row>
    <row r="651" spans="1:22" ht="24">
      <c r="A651" s="1055"/>
      <c r="B651" s="1063"/>
      <c r="C651" s="1063"/>
      <c r="D651" s="1087" t="s">
        <v>191</v>
      </c>
      <c r="E651" s="1087" t="s">
        <v>192</v>
      </c>
      <c r="F651" s="1087" t="s">
        <v>193</v>
      </c>
      <c r="G651" s="1087" t="s">
        <v>193</v>
      </c>
      <c r="H651" s="1087" t="s">
        <v>154</v>
      </c>
      <c r="I651" s="1087" t="s">
        <v>42</v>
      </c>
      <c r="J651" s="1087" t="s">
        <v>194</v>
      </c>
      <c r="K651" s="1087" t="s">
        <v>195</v>
      </c>
      <c r="L651" s="1087" t="s">
        <v>195</v>
      </c>
      <c r="M651" s="1088" t="s">
        <v>472</v>
      </c>
      <c r="N651" s="1088"/>
      <c r="O651" s="1088"/>
      <c r="P651" s="1088" t="s">
        <v>168</v>
      </c>
      <c r="Q651" s="1088"/>
      <c r="R651" s="1088"/>
      <c r="S651" s="1088" t="s">
        <v>198</v>
      </c>
      <c r="T651" s="1088"/>
      <c r="U651" s="1056"/>
      <c r="V651" s="358"/>
    </row>
    <row r="652" spans="1:22">
      <c r="A652" s="1089" t="str">
        <f>B646</f>
        <v>urb.e.1</v>
      </c>
      <c r="B652" s="53">
        <v>1</v>
      </c>
      <c r="C652" s="38"/>
      <c r="D652" s="32"/>
      <c r="E652" s="32"/>
      <c r="F652" s="38"/>
      <c r="G652" s="38"/>
      <c r="H652" s="323"/>
      <c r="I652" s="359"/>
      <c r="J652" s="360"/>
      <c r="K652" s="361"/>
      <c r="L652" s="361"/>
      <c r="M652" s="614"/>
      <c r="N652" s="614"/>
      <c r="O652" s="614"/>
      <c r="P652" s="547"/>
      <c r="Q652" s="547"/>
      <c r="R652" s="547"/>
      <c r="S652" s="546"/>
      <c r="T652" s="546"/>
      <c r="U652" s="511"/>
      <c r="V652" s="356"/>
    </row>
    <row r="653" spans="1:22">
      <c r="A653" s="1089"/>
      <c r="B653" s="53">
        <v>2</v>
      </c>
      <c r="C653" s="38"/>
      <c r="D653" s="32"/>
      <c r="E653" s="32"/>
      <c r="F653" s="38"/>
      <c r="G653" s="38"/>
      <c r="H653" s="38"/>
      <c r="I653" s="359"/>
      <c r="J653" s="360"/>
      <c r="K653" s="361"/>
      <c r="L653" s="361"/>
      <c r="M653" s="614"/>
      <c r="N653" s="614"/>
      <c r="O653" s="614"/>
      <c r="P653" s="547"/>
      <c r="Q653" s="547"/>
      <c r="R653" s="547"/>
      <c r="S653" s="546"/>
      <c r="T653" s="546"/>
      <c r="U653" s="511"/>
      <c r="V653" s="356"/>
    </row>
    <row r="654" spans="1:22">
      <c r="A654" s="1089"/>
      <c r="B654" s="53">
        <v>3</v>
      </c>
      <c r="C654" s="38"/>
      <c r="D654" s="32"/>
      <c r="E654" s="32"/>
      <c r="F654" s="38"/>
      <c r="G654" s="38"/>
      <c r="H654" s="38"/>
      <c r="I654" s="359"/>
      <c r="J654" s="360"/>
      <c r="K654" s="361"/>
      <c r="L654" s="361"/>
      <c r="M654" s="614"/>
      <c r="N654" s="614"/>
      <c r="O654" s="614"/>
      <c r="P654" s="547"/>
      <c r="Q654" s="547"/>
      <c r="R654" s="547"/>
      <c r="S654" s="546"/>
      <c r="T654" s="546"/>
      <c r="U654" s="511"/>
      <c r="V654" s="356"/>
    </row>
    <row r="655" spans="1:22">
      <c r="A655" s="1089"/>
      <c r="B655" s="53">
        <v>4</v>
      </c>
      <c r="C655" s="38"/>
      <c r="D655" s="32"/>
      <c r="E655" s="32"/>
      <c r="F655" s="38"/>
      <c r="G655" s="38"/>
      <c r="H655" s="38"/>
      <c r="I655" s="359"/>
      <c r="J655" s="360"/>
      <c r="K655" s="361"/>
      <c r="L655" s="361"/>
      <c r="M655" s="614"/>
      <c r="N655" s="614"/>
      <c r="O655" s="614"/>
      <c r="P655" s="547"/>
      <c r="Q655" s="547"/>
      <c r="R655" s="547"/>
      <c r="S655" s="546"/>
      <c r="T655" s="546"/>
      <c r="U655" s="511"/>
      <c r="V655" s="356"/>
    </row>
    <row r="656" spans="1:22">
      <c r="A656" s="1089"/>
      <c r="B656" s="53">
        <v>5</v>
      </c>
      <c r="C656" s="38"/>
      <c r="D656" s="32"/>
      <c r="E656" s="32"/>
      <c r="F656" s="38"/>
      <c r="G656" s="38"/>
      <c r="H656" s="38"/>
      <c r="I656" s="359"/>
      <c r="J656" s="360"/>
      <c r="K656" s="361"/>
      <c r="L656" s="361"/>
      <c r="M656" s="614"/>
      <c r="N656" s="614"/>
      <c r="O656" s="614"/>
      <c r="P656" s="547"/>
      <c r="Q656" s="547"/>
      <c r="R656" s="547"/>
      <c r="S656" s="546"/>
      <c r="T656" s="546"/>
      <c r="U656" s="511"/>
      <c r="V656" s="356"/>
    </row>
    <row r="657" spans="1:22">
      <c r="A657" s="1089"/>
      <c r="B657" s="53">
        <v>6</v>
      </c>
      <c r="C657" s="38"/>
      <c r="D657" s="32"/>
      <c r="E657" s="32"/>
      <c r="F657" s="38"/>
      <c r="G657" s="38"/>
      <c r="H657" s="38"/>
      <c r="I657" s="359"/>
      <c r="J657" s="360"/>
      <c r="K657" s="361"/>
      <c r="L657" s="361"/>
      <c r="M657" s="614"/>
      <c r="N657" s="614"/>
      <c r="O657" s="614"/>
      <c r="P657" s="547"/>
      <c r="Q657" s="547"/>
      <c r="R657" s="547"/>
      <c r="S657" s="546"/>
      <c r="T657" s="546"/>
      <c r="U657" s="511"/>
      <c r="V657" s="356"/>
    </row>
    <row r="658" spans="1:22">
      <c r="A658" s="1089"/>
      <c r="B658" s="53">
        <v>7</v>
      </c>
      <c r="C658" s="38"/>
      <c r="D658" s="32"/>
      <c r="E658" s="32"/>
      <c r="F658" s="38"/>
      <c r="G658" s="38"/>
      <c r="H658" s="38"/>
      <c r="I658" s="359"/>
      <c r="J658" s="360"/>
      <c r="K658" s="361"/>
      <c r="L658" s="361"/>
      <c r="M658" s="546"/>
      <c r="N658" s="546"/>
      <c r="O658" s="546"/>
      <c r="P658" s="547"/>
      <c r="Q658" s="547"/>
      <c r="R658" s="547"/>
      <c r="S658" s="546"/>
      <c r="T658" s="546"/>
      <c r="U658" s="511"/>
      <c r="V658" s="356"/>
    </row>
    <row r="659" spans="1:22">
      <c r="A659" s="1089"/>
      <c r="B659" s="53">
        <v>8</v>
      </c>
      <c r="C659" s="38"/>
      <c r="D659" s="32"/>
      <c r="E659" s="32"/>
      <c r="F659" s="38"/>
      <c r="G659" s="38"/>
      <c r="H659" s="38"/>
      <c r="I659" s="359"/>
      <c r="J659" s="360"/>
      <c r="K659" s="361"/>
      <c r="L659" s="361"/>
      <c r="M659" s="546"/>
      <c r="N659" s="546"/>
      <c r="O659" s="546"/>
      <c r="P659" s="547"/>
      <c r="Q659" s="547"/>
      <c r="R659" s="547"/>
      <c r="S659" s="546"/>
      <c r="T659" s="546"/>
      <c r="U659" s="511"/>
      <c r="V659" s="356"/>
    </row>
    <row r="660" spans="1:22">
      <c r="A660" s="1089"/>
      <c r="B660" s="53">
        <v>9</v>
      </c>
      <c r="C660" s="38"/>
      <c r="D660" s="32"/>
      <c r="E660" s="32"/>
      <c r="F660" s="38"/>
      <c r="G660" s="38"/>
      <c r="H660" s="38"/>
      <c r="I660" s="359"/>
      <c r="J660" s="360"/>
      <c r="K660" s="361"/>
      <c r="L660" s="361"/>
      <c r="M660" s="546"/>
      <c r="N660" s="546"/>
      <c r="O660" s="546"/>
      <c r="P660" s="547"/>
      <c r="Q660" s="547"/>
      <c r="R660" s="547"/>
      <c r="S660" s="546"/>
      <c r="T660" s="546"/>
      <c r="U660" s="511"/>
      <c r="V660" s="356"/>
    </row>
    <row r="661" spans="1:22" ht="15" thickBot="1">
      <c r="A661" s="1090"/>
      <c r="B661" s="54">
        <v>10</v>
      </c>
      <c r="C661" s="46"/>
      <c r="D661" s="45"/>
      <c r="E661" s="45"/>
      <c r="F661" s="46"/>
      <c r="G661" s="46"/>
      <c r="H661" s="46"/>
      <c r="I661" s="362"/>
      <c r="J661" s="363"/>
      <c r="K661" s="364"/>
      <c r="L661" s="364"/>
      <c r="M661" s="548"/>
      <c r="N661" s="548"/>
      <c r="O661" s="548"/>
      <c r="P661" s="549"/>
      <c r="Q661" s="549"/>
      <c r="R661" s="549"/>
      <c r="S661" s="548"/>
      <c r="T661" s="548"/>
      <c r="U661" s="512"/>
      <c r="V661" s="356"/>
    </row>
    <row r="662" spans="1:22" ht="29.5" thickBot="1">
      <c r="A662" s="47"/>
      <c r="B662" s="33"/>
      <c r="C662" s="33"/>
      <c r="D662" s="33"/>
      <c r="E662" s="1079" t="s">
        <v>199</v>
      </c>
      <c r="F662" s="321">
        <f>COUNTA(F652:F661)</f>
        <v>0</v>
      </c>
      <c r="G662" s="322">
        <f>COUNTA(G652:G661)</f>
        <v>0</v>
      </c>
      <c r="H662" s="365"/>
      <c r="I662" s="365"/>
      <c r="J662" s="1080" t="s">
        <v>537</v>
      </c>
      <c r="K662" s="322">
        <f>COUNTIF(K652:K661,"&lt;=30/06/2026")</f>
        <v>0</v>
      </c>
      <c r="L662" s="365"/>
      <c r="M662" s="1081" t="s">
        <v>200</v>
      </c>
      <c r="N662" s="1082"/>
      <c r="O662" s="1083"/>
      <c r="P662" s="1084">
        <f>SUM(P652:P661)</f>
        <v>0</v>
      </c>
      <c r="Q662" s="1085"/>
      <c r="R662" s="1086"/>
      <c r="S662" s="37"/>
      <c r="T662" s="37"/>
      <c r="U662" s="513"/>
      <c r="V662" s="367"/>
    </row>
    <row r="663" spans="1:22" ht="15" thickBot="1">
      <c r="A663" s="368"/>
      <c r="B663" s="369"/>
      <c r="C663" s="370"/>
      <c r="D663" s="370"/>
      <c r="E663" s="370"/>
      <c r="F663" s="369"/>
      <c r="G663" s="370"/>
      <c r="H663" s="370"/>
      <c r="I663" s="369"/>
      <c r="J663" s="369"/>
      <c r="K663" s="369"/>
      <c r="L663" s="370"/>
      <c r="M663" s="370"/>
      <c r="N663" s="370"/>
      <c r="O663" s="370"/>
      <c r="P663" s="370"/>
      <c r="Q663" s="370"/>
      <c r="R663" s="370"/>
      <c r="S663" s="370"/>
      <c r="T663" s="514"/>
      <c r="U663" s="515"/>
      <c r="V663" s="371"/>
    </row>
    <row r="664" spans="1:22" ht="15" thickBot="1">
      <c r="A664" s="351"/>
      <c r="B664" s="352"/>
      <c r="C664" s="353"/>
      <c r="D664" s="353"/>
      <c r="E664" s="353"/>
      <c r="F664" s="352"/>
      <c r="G664" s="353"/>
      <c r="H664" s="353"/>
      <c r="I664" s="352"/>
      <c r="J664" s="352"/>
      <c r="K664" s="352"/>
      <c r="L664" s="353"/>
      <c r="M664" s="353"/>
      <c r="N664" s="353"/>
      <c r="O664" s="353"/>
      <c r="P664" s="353"/>
      <c r="Q664" s="353"/>
      <c r="R664" s="353"/>
      <c r="S664" s="353"/>
      <c r="T664" s="508"/>
      <c r="U664" s="508"/>
      <c r="V664" s="354"/>
    </row>
    <row r="665" spans="1:22" ht="27.5" thickBot="1">
      <c r="A665" s="55" t="s">
        <v>17</v>
      </c>
      <c r="B665" s="550" t="s">
        <v>45</v>
      </c>
      <c r="C665" s="551"/>
      <c r="E665" s="552" t="s">
        <v>170</v>
      </c>
      <c r="F665" s="553"/>
      <c r="G665" s="554">
        <f>VLOOKUP(B665,'Urbano.Piano inv. forn'!$C$29:$G$48,3,FALSE)</f>
        <v>0</v>
      </c>
      <c r="H665" s="555"/>
      <c r="I665" s="27"/>
      <c r="J665" s="552" t="s">
        <v>171</v>
      </c>
      <c r="K665" s="598"/>
      <c r="L665" s="553"/>
      <c r="M665" s="554">
        <f>VLOOKUP(B665,'Urbano.Piano inv. forn'!$C$29:$G$48,4,FALSE)</f>
        <v>0</v>
      </c>
      <c r="N665" s="555"/>
      <c r="P665" s="59" t="s">
        <v>172</v>
      </c>
      <c r="Q665" s="355"/>
      <c r="S665" s="60" t="s">
        <v>173</v>
      </c>
      <c r="T665" s="556"/>
      <c r="U665" s="557"/>
      <c r="V665" s="356"/>
    </row>
    <row r="666" spans="1:22" ht="15" thickBot="1">
      <c r="A666" s="47"/>
      <c r="B666" s="34"/>
      <c r="C666" s="34"/>
      <c r="E666" s="35"/>
      <c r="F666" s="35"/>
      <c r="G666" s="36"/>
      <c r="H666" s="36"/>
      <c r="I666" s="27"/>
      <c r="J666" s="35"/>
      <c r="K666" s="35"/>
      <c r="L666" s="35"/>
      <c r="M666" s="36"/>
      <c r="N666" s="36"/>
      <c r="P666" s="37"/>
      <c r="S666" s="33"/>
      <c r="T666" s="509"/>
      <c r="V666" s="48"/>
    </row>
    <row r="667" spans="1:22" ht="15" thickBot="1">
      <c r="A667" s="558" t="s">
        <v>174</v>
      </c>
      <c r="B667" s="559"/>
      <c r="C667" s="559"/>
      <c r="D667" s="560"/>
      <c r="E667" s="561">
        <f>VLOOKUP(B665,'Urbano.Piano inv. forn'!$C$29:$V$48,18,FALSE)</f>
        <v>0</v>
      </c>
      <c r="F667" s="562"/>
      <c r="G667" s="562"/>
      <c r="H667" s="563"/>
      <c r="I667" s="27"/>
      <c r="J667" s="564" t="s">
        <v>175</v>
      </c>
      <c r="K667" s="1076"/>
      <c r="L667" s="565"/>
      <c r="M667" s="561">
        <f>VLOOKUP(B665,'Urbano.Piano inv. forn'!$C$29:$V$48,20,FALSE)</f>
        <v>0</v>
      </c>
      <c r="N667" s="563"/>
      <c r="O667" s="44"/>
      <c r="P667" s="60" t="s">
        <v>176</v>
      </c>
      <c r="Q667" s="49">
        <f>M667+E667</f>
        <v>0</v>
      </c>
      <c r="S667" s="60" t="s">
        <v>177</v>
      </c>
      <c r="T667" s="556"/>
      <c r="U667" s="557"/>
      <c r="V667" s="48"/>
    </row>
    <row r="668" spans="1:22" ht="15" thickBot="1">
      <c r="A668" s="50"/>
      <c r="B668" s="51"/>
      <c r="C668" s="51"/>
      <c r="D668" s="51"/>
      <c r="E668" s="52"/>
      <c r="F668" s="52"/>
      <c r="G668" s="52"/>
      <c r="H668" s="52"/>
      <c r="I668" s="27"/>
      <c r="J668" s="35"/>
      <c r="K668" s="35"/>
      <c r="L668" s="35"/>
      <c r="M668" s="52"/>
      <c r="N668" s="52"/>
      <c r="O668" s="44"/>
      <c r="P668" s="33"/>
      <c r="Q668" s="44"/>
      <c r="S668" s="33"/>
      <c r="T668" s="510"/>
      <c r="U668" s="510"/>
      <c r="V668" s="356"/>
    </row>
    <row r="669" spans="1:22" ht="43.5">
      <c r="A669" s="566" t="s">
        <v>178</v>
      </c>
      <c r="B669" s="567" t="s">
        <v>179</v>
      </c>
      <c r="C669" s="567" t="s">
        <v>180</v>
      </c>
      <c r="D669" s="57" t="s">
        <v>181</v>
      </c>
      <c r="E669" s="56" t="s">
        <v>182</v>
      </c>
      <c r="F669" s="57" t="s">
        <v>183</v>
      </c>
      <c r="G669" s="57" t="s">
        <v>184</v>
      </c>
      <c r="H669" s="57" t="s">
        <v>144</v>
      </c>
      <c r="I669" s="57" t="s">
        <v>185</v>
      </c>
      <c r="J669" s="57" t="s">
        <v>186</v>
      </c>
      <c r="K669" s="57" t="s">
        <v>536</v>
      </c>
      <c r="L669" s="57" t="s">
        <v>187</v>
      </c>
      <c r="M669" s="567" t="s">
        <v>470</v>
      </c>
      <c r="N669" s="567"/>
      <c r="O669" s="567"/>
      <c r="P669" s="567" t="s">
        <v>188</v>
      </c>
      <c r="Q669" s="567"/>
      <c r="R669" s="567"/>
      <c r="S669" s="567" t="s">
        <v>189</v>
      </c>
      <c r="T669" s="567"/>
      <c r="U669" s="568" t="s">
        <v>190</v>
      </c>
      <c r="V669" s="358"/>
    </row>
    <row r="670" spans="1:22" ht="24">
      <c r="A670" s="1055"/>
      <c r="B670" s="1063"/>
      <c r="C670" s="1063"/>
      <c r="D670" s="1087" t="s">
        <v>191</v>
      </c>
      <c r="E670" s="1087" t="s">
        <v>192</v>
      </c>
      <c r="F670" s="1087" t="s">
        <v>193</v>
      </c>
      <c r="G670" s="1087" t="s">
        <v>193</v>
      </c>
      <c r="H670" s="1087" t="s">
        <v>154</v>
      </c>
      <c r="I670" s="1087" t="s">
        <v>42</v>
      </c>
      <c r="J670" s="1087" t="s">
        <v>194</v>
      </c>
      <c r="K670" s="1087" t="s">
        <v>195</v>
      </c>
      <c r="L670" s="1087" t="s">
        <v>195</v>
      </c>
      <c r="M670" s="1088" t="s">
        <v>472</v>
      </c>
      <c r="N670" s="1088"/>
      <c r="O670" s="1088"/>
      <c r="P670" s="1088" t="s">
        <v>168</v>
      </c>
      <c r="Q670" s="1088"/>
      <c r="R670" s="1088"/>
      <c r="S670" s="1088" t="s">
        <v>198</v>
      </c>
      <c r="T670" s="1088"/>
      <c r="U670" s="1056"/>
      <c r="V670" s="358"/>
    </row>
    <row r="671" spans="1:22">
      <c r="A671" s="1089" t="str">
        <f>B665</f>
        <v>urb.e.1</v>
      </c>
      <c r="B671" s="53">
        <v>1</v>
      </c>
      <c r="C671" s="38"/>
      <c r="D671" s="32"/>
      <c r="E671" s="32"/>
      <c r="F671" s="38"/>
      <c r="G671" s="38"/>
      <c r="H671" s="323"/>
      <c r="I671" s="359"/>
      <c r="J671" s="360"/>
      <c r="K671" s="361"/>
      <c r="L671" s="361"/>
      <c r="M671" s="614"/>
      <c r="N671" s="614"/>
      <c r="O671" s="614"/>
      <c r="P671" s="547"/>
      <c r="Q671" s="547"/>
      <c r="R671" s="547"/>
      <c r="S671" s="546"/>
      <c r="T671" s="546"/>
      <c r="U671" s="511"/>
      <c r="V671" s="356"/>
    </row>
    <row r="672" spans="1:22">
      <c r="A672" s="1089"/>
      <c r="B672" s="53">
        <v>2</v>
      </c>
      <c r="C672" s="38"/>
      <c r="D672" s="32"/>
      <c r="E672" s="32"/>
      <c r="F672" s="38"/>
      <c r="G672" s="38"/>
      <c r="H672" s="38"/>
      <c r="I672" s="359"/>
      <c r="J672" s="360"/>
      <c r="K672" s="361"/>
      <c r="L672" s="361"/>
      <c r="M672" s="614"/>
      <c r="N672" s="614"/>
      <c r="O672" s="614"/>
      <c r="P672" s="547"/>
      <c r="Q672" s="547"/>
      <c r="R672" s="547"/>
      <c r="S672" s="546"/>
      <c r="T672" s="546"/>
      <c r="U672" s="511"/>
      <c r="V672" s="356"/>
    </row>
    <row r="673" spans="1:22">
      <c r="A673" s="1089"/>
      <c r="B673" s="53">
        <v>3</v>
      </c>
      <c r="C673" s="38"/>
      <c r="D673" s="32"/>
      <c r="E673" s="32"/>
      <c r="F673" s="38"/>
      <c r="G673" s="38"/>
      <c r="H673" s="38"/>
      <c r="I673" s="359"/>
      <c r="J673" s="360"/>
      <c r="K673" s="361"/>
      <c r="L673" s="361"/>
      <c r="M673" s="614"/>
      <c r="N673" s="614"/>
      <c r="O673" s="614"/>
      <c r="P673" s="547"/>
      <c r="Q673" s="547"/>
      <c r="R673" s="547"/>
      <c r="S673" s="546"/>
      <c r="T673" s="546"/>
      <c r="U673" s="511"/>
      <c r="V673" s="356"/>
    </row>
    <row r="674" spans="1:22">
      <c r="A674" s="1089"/>
      <c r="B674" s="53">
        <v>4</v>
      </c>
      <c r="C674" s="38"/>
      <c r="D674" s="32"/>
      <c r="E674" s="32"/>
      <c r="F674" s="38"/>
      <c r="G674" s="38"/>
      <c r="H674" s="38"/>
      <c r="I674" s="359"/>
      <c r="J674" s="360"/>
      <c r="K674" s="361"/>
      <c r="L674" s="361"/>
      <c r="M674" s="614"/>
      <c r="N674" s="614"/>
      <c r="O674" s="614"/>
      <c r="P674" s="547"/>
      <c r="Q674" s="547"/>
      <c r="R674" s="547"/>
      <c r="S674" s="546"/>
      <c r="T674" s="546"/>
      <c r="U674" s="511"/>
      <c r="V674" s="356"/>
    </row>
    <row r="675" spans="1:22">
      <c r="A675" s="1089"/>
      <c r="B675" s="53">
        <v>5</v>
      </c>
      <c r="C675" s="38"/>
      <c r="D675" s="32"/>
      <c r="E675" s="32"/>
      <c r="F675" s="38"/>
      <c r="G675" s="38"/>
      <c r="H675" s="38"/>
      <c r="I675" s="359"/>
      <c r="J675" s="360"/>
      <c r="K675" s="361"/>
      <c r="L675" s="361"/>
      <c r="M675" s="614"/>
      <c r="N675" s="614"/>
      <c r="O675" s="614"/>
      <c r="P675" s="547"/>
      <c r="Q675" s="547"/>
      <c r="R675" s="547"/>
      <c r="S675" s="546"/>
      <c r="T675" s="546"/>
      <c r="U675" s="511"/>
      <c r="V675" s="356"/>
    </row>
    <row r="676" spans="1:22">
      <c r="A676" s="1089"/>
      <c r="B676" s="53">
        <v>6</v>
      </c>
      <c r="C676" s="38"/>
      <c r="D676" s="32"/>
      <c r="E676" s="32"/>
      <c r="F676" s="38"/>
      <c r="G676" s="38"/>
      <c r="H676" s="38"/>
      <c r="I676" s="359"/>
      <c r="J676" s="360"/>
      <c r="K676" s="361"/>
      <c r="L676" s="361"/>
      <c r="M676" s="614"/>
      <c r="N676" s="614"/>
      <c r="O676" s="614"/>
      <c r="P676" s="547"/>
      <c r="Q676" s="547"/>
      <c r="R676" s="547"/>
      <c r="S676" s="546"/>
      <c r="T676" s="546"/>
      <c r="U676" s="511"/>
      <c r="V676" s="356"/>
    </row>
    <row r="677" spans="1:22">
      <c r="A677" s="1089"/>
      <c r="B677" s="53">
        <v>7</v>
      </c>
      <c r="C677" s="38"/>
      <c r="D677" s="32"/>
      <c r="E677" s="32"/>
      <c r="F677" s="38"/>
      <c r="G677" s="38"/>
      <c r="H677" s="38"/>
      <c r="I677" s="359"/>
      <c r="J677" s="360"/>
      <c r="K677" s="361"/>
      <c r="L677" s="361"/>
      <c r="M677" s="546"/>
      <c r="N677" s="546"/>
      <c r="O677" s="546"/>
      <c r="P677" s="547"/>
      <c r="Q677" s="547"/>
      <c r="R677" s="547"/>
      <c r="S677" s="546"/>
      <c r="T677" s="546"/>
      <c r="U677" s="511"/>
      <c r="V677" s="356"/>
    </row>
    <row r="678" spans="1:22">
      <c r="A678" s="1089"/>
      <c r="B678" s="53">
        <v>8</v>
      </c>
      <c r="C678" s="38"/>
      <c r="D678" s="32"/>
      <c r="E678" s="32"/>
      <c r="F678" s="38"/>
      <c r="G678" s="38"/>
      <c r="H678" s="38"/>
      <c r="I678" s="359"/>
      <c r="J678" s="360"/>
      <c r="K678" s="361"/>
      <c r="L678" s="361"/>
      <c r="M678" s="546"/>
      <c r="N678" s="546"/>
      <c r="O678" s="546"/>
      <c r="P678" s="547"/>
      <c r="Q678" s="547"/>
      <c r="R678" s="547"/>
      <c r="S678" s="546"/>
      <c r="T678" s="546"/>
      <c r="U678" s="511"/>
      <c r="V678" s="356"/>
    </row>
    <row r="679" spans="1:22">
      <c r="A679" s="1089"/>
      <c r="B679" s="53">
        <v>9</v>
      </c>
      <c r="C679" s="38"/>
      <c r="D679" s="32"/>
      <c r="E679" s="32"/>
      <c r="F679" s="38"/>
      <c r="G679" s="38"/>
      <c r="H679" s="38"/>
      <c r="I679" s="359"/>
      <c r="J679" s="360"/>
      <c r="K679" s="361"/>
      <c r="L679" s="361"/>
      <c r="M679" s="546"/>
      <c r="N679" s="546"/>
      <c r="O679" s="546"/>
      <c r="P679" s="547"/>
      <c r="Q679" s="547"/>
      <c r="R679" s="547"/>
      <c r="S679" s="546"/>
      <c r="T679" s="546"/>
      <c r="U679" s="511"/>
      <c r="V679" s="356"/>
    </row>
    <row r="680" spans="1:22" ht="15" thickBot="1">
      <c r="A680" s="1090"/>
      <c r="B680" s="54">
        <v>10</v>
      </c>
      <c r="C680" s="46"/>
      <c r="D680" s="45"/>
      <c r="E680" s="45"/>
      <c r="F680" s="46"/>
      <c r="G680" s="46"/>
      <c r="H680" s="46"/>
      <c r="I680" s="362"/>
      <c r="J680" s="363"/>
      <c r="K680" s="364"/>
      <c r="L680" s="364"/>
      <c r="M680" s="548"/>
      <c r="N680" s="548"/>
      <c r="O680" s="548"/>
      <c r="P680" s="549"/>
      <c r="Q680" s="549"/>
      <c r="R680" s="549"/>
      <c r="S680" s="548"/>
      <c r="T680" s="548"/>
      <c r="U680" s="512"/>
      <c r="V680" s="356"/>
    </row>
    <row r="681" spans="1:22" ht="29.5" thickBot="1">
      <c r="A681" s="47"/>
      <c r="B681" s="33"/>
      <c r="C681" s="33"/>
      <c r="D681" s="33"/>
      <c r="E681" s="1079" t="s">
        <v>199</v>
      </c>
      <c r="F681" s="321">
        <f>COUNTA(F671:F680)</f>
        <v>0</v>
      </c>
      <c r="G681" s="322">
        <f>COUNTA(G671:G680)</f>
        <v>0</v>
      </c>
      <c r="H681" s="365"/>
      <c r="I681" s="365"/>
      <c r="J681" s="1080" t="s">
        <v>537</v>
      </c>
      <c r="K681" s="322">
        <f>COUNTIF(K671:K680,"&lt;=30/06/2026")</f>
        <v>0</v>
      </c>
      <c r="L681" s="365"/>
      <c r="M681" s="1081" t="s">
        <v>200</v>
      </c>
      <c r="N681" s="1082"/>
      <c r="O681" s="1083"/>
      <c r="P681" s="1084">
        <f>SUM(P671:P680)</f>
        <v>0</v>
      </c>
      <c r="Q681" s="1085"/>
      <c r="R681" s="1086"/>
      <c r="S681" s="37"/>
      <c r="T681" s="37"/>
      <c r="U681" s="513"/>
      <c r="V681" s="367"/>
    </row>
    <row r="682" spans="1:22" ht="15" thickBot="1">
      <c r="A682" s="368"/>
      <c r="B682" s="369"/>
      <c r="C682" s="370"/>
      <c r="D682" s="370"/>
      <c r="E682" s="370"/>
      <c r="F682" s="369"/>
      <c r="G682" s="370"/>
      <c r="H682" s="370"/>
      <c r="I682" s="369"/>
      <c r="J682" s="369"/>
      <c r="K682" s="369"/>
      <c r="L682" s="370"/>
      <c r="M682" s="370"/>
      <c r="N682" s="370"/>
      <c r="O682" s="370"/>
      <c r="P682" s="370"/>
      <c r="Q682" s="370"/>
      <c r="R682" s="370"/>
      <c r="S682" s="370"/>
      <c r="T682" s="514"/>
      <c r="U682" s="515"/>
      <c r="V682" s="371"/>
    </row>
    <row r="683" spans="1:22" ht="15" thickBot="1">
      <c r="A683" s="351"/>
      <c r="B683" s="352"/>
      <c r="C683" s="353"/>
      <c r="D683" s="353"/>
      <c r="E683" s="353"/>
      <c r="F683" s="352"/>
      <c r="G683" s="353"/>
      <c r="H683" s="353"/>
      <c r="I683" s="352"/>
      <c r="J683" s="352"/>
      <c r="K683" s="352"/>
      <c r="L683" s="353"/>
      <c r="M683" s="353"/>
      <c r="N683" s="353"/>
      <c r="O683" s="353"/>
      <c r="P683" s="353"/>
      <c r="Q683" s="353"/>
      <c r="R683" s="353"/>
      <c r="S683" s="353"/>
      <c r="T683" s="508"/>
      <c r="U683" s="508"/>
      <c r="V683" s="354"/>
    </row>
    <row r="684" spans="1:22" ht="27.5" thickBot="1">
      <c r="A684" s="55" t="s">
        <v>17</v>
      </c>
      <c r="B684" s="550" t="s">
        <v>45</v>
      </c>
      <c r="C684" s="551"/>
      <c r="E684" s="552" t="s">
        <v>170</v>
      </c>
      <c r="F684" s="553"/>
      <c r="G684" s="554">
        <f>VLOOKUP(B684,'Urbano.Piano inv. forn'!$C$29:$G$48,3,FALSE)</f>
        <v>0</v>
      </c>
      <c r="H684" s="555"/>
      <c r="I684" s="27"/>
      <c r="J684" s="552" t="s">
        <v>171</v>
      </c>
      <c r="K684" s="598"/>
      <c r="L684" s="553"/>
      <c r="M684" s="554">
        <f>VLOOKUP(B684,'Urbano.Piano inv. forn'!$C$29:$G$48,4,FALSE)</f>
        <v>0</v>
      </c>
      <c r="N684" s="555"/>
      <c r="P684" s="59" t="s">
        <v>172</v>
      </c>
      <c r="Q684" s="355"/>
      <c r="S684" s="60" t="s">
        <v>173</v>
      </c>
      <c r="T684" s="556"/>
      <c r="U684" s="557"/>
      <c r="V684" s="356"/>
    </row>
    <row r="685" spans="1:22" ht="15" thickBot="1">
      <c r="A685" s="47"/>
      <c r="B685" s="34"/>
      <c r="C685" s="34"/>
      <c r="E685" s="35"/>
      <c r="F685" s="35"/>
      <c r="G685" s="36"/>
      <c r="H685" s="36"/>
      <c r="I685" s="27"/>
      <c r="J685" s="35"/>
      <c r="K685" s="35"/>
      <c r="L685" s="35"/>
      <c r="M685" s="36"/>
      <c r="N685" s="36"/>
      <c r="P685" s="37"/>
      <c r="S685" s="33"/>
      <c r="T685" s="509"/>
      <c r="V685" s="48"/>
    </row>
    <row r="686" spans="1:22" ht="15" thickBot="1">
      <c r="A686" s="558" t="s">
        <v>174</v>
      </c>
      <c r="B686" s="559"/>
      <c r="C686" s="559"/>
      <c r="D686" s="560"/>
      <c r="E686" s="561">
        <f>VLOOKUP(B684,'Urbano.Piano inv. forn'!$C$29:$V$48,18,FALSE)</f>
        <v>0</v>
      </c>
      <c r="F686" s="562"/>
      <c r="G686" s="562"/>
      <c r="H686" s="563"/>
      <c r="I686" s="27"/>
      <c r="J686" s="564" t="s">
        <v>175</v>
      </c>
      <c r="K686" s="1076"/>
      <c r="L686" s="565"/>
      <c r="M686" s="561">
        <f>VLOOKUP(B684,'Urbano.Piano inv. forn'!$C$29:$V$48,20,FALSE)</f>
        <v>0</v>
      </c>
      <c r="N686" s="563"/>
      <c r="O686" s="44"/>
      <c r="P686" s="60" t="s">
        <v>176</v>
      </c>
      <c r="Q686" s="49">
        <f>M686+E686</f>
        <v>0</v>
      </c>
      <c r="S686" s="60" t="s">
        <v>177</v>
      </c>
      <c r="T686" s="556"/>
      <c r="U686" s="557"/>
      <c r="V686" s="48"/>
    </row>
    <row r="687" spans="1:22" ht="15" thickBot="1">
      <c r="A687" s="50"/>
      <c r="B687" s="51"/>
      <c r="C687" s="51"/>
      <c r="D687" s="51"/>
      <c r="E687" s="52"/>
      <c r="F687" s="52"/>
      <c r="G687" s="52"/>
      <c r="H687" s="52"/>
      <c r="I687" s="27"/>
      <c r="J687" s="35"/>
      <c r="K687" s="35"/>
      <c r="L687" s="35"/>
      <c r="M687" s="52"/>
      <c r="N687" s="52"/>
      <c r="O687" s="44"/>
      <c r="P687" s="33"/>
      <c r="Q687" s="44"/>
      <c r="S687" s="33"/>
      <c r="T687" s="510"/>
      <c r="U687" s="510"/>
      <c r="V687" s="356"/>
    </row>
    <row r="688" spans="1:22" ht="43.5">
      <c r="A688" s="566" t="s">
        <v>178</v>
      </c>
      <c r="B688" s="567" t="s">
        <v>179</v>
      </c>
      <c r="C688" s="567" t="s">
        <v>180</v>
      </c>
      <c r="D688" s="57" t="s">
        <v>181</v>
      </c>
      <c r="E688" s="56" t="s">
        <v>182</v>
      </c>
      <c r="F688" s="57" t="s">
        <v>183</v>
      </c>
      <c r="G688" s="57" t="s">
        <v>184</v>
      </c>
      <c r="H688" s="57" t="s">
        <v>144</v>
      </c>
      <c r="I688" s="57" t="s">
        <v>185</v>
      </c>
      <c r="J688" s="57" t="s">
        <v>186</v>
      </c>
      <c r="K688" s="57" t="s">
        <v>536</v>
      </c>
      <c r="L688" s="57" t="s">
        <v>187</v>
      </c>
      <c r="M688" s="567" t="s">
        <v>470</v>
      </c>
      <c r="N688" s="567"/>
      <c r="O688" s="567"/>
      <c r="P688" s="567" t="s">
        <v>188</v>
      </c>
      <c r="Q688" s="567"/>
      <c r="R688" s="567"/>
      <c r="S688" s="567" t="s">
        <v>189</v>
      </c>
      <c r="T688" s="567"/>
      <c r="U688" s="568" t="s">
        <v>190</v>
      </c>
      <c r="V688" s="358"/>
    </row>
    <row r="689" spans="1:22" ht="24">
      <c r="A689" s="1055"/>
      <c r="B689" s="1063"/>
      <c r="C689" s="1063"/>
      <c r="D689" s="1087" t="s">
        <v>191</v>
      </c>
      <c r="E689" s="1087" t="s">
        <v>192</v>
      </c>
      <c r="F689" s="1087" t="s">
        <v>193</v>
      </c>
      <c r="G689" s="1087" t="s">
        <v>193</v>
      </c>
      <c r="H689" s="1087" t="s">
        <v>154</v>
      </c>
      <c r="I689" s="1087" t="s">
        <v>42</v>
      </c>
      <c r="J689" s="1087" t="s">
        <v>194</v>
      </c>
      <c r="K689" s="1087" t="s">
        <v>195</v>
      </c>
      <c r="L689" s="1087" t="s">
        <v>195</v>
      </c>
      <c r="M689" s="1088" t="s">
        <v>472</v>
      </c>
      <c r="N689" s="1088"/>
      <c r="O689" s="1088"/>
      <c r="P689" s="1088" t="s">
        <v>168</v>
      </c>
      <c r="Q689" s="1088"/>
      <c r="R689" s="1088"/>
      <c r="S689" s="1088" t="s">
        <v>198</v>
      </c>
      <c r="T689" s="1088"/>
      <c r="U689" s="1056"/>
      <c r="V689" s="358"/>
    </row>
    <row r="690" spans="1:22">
      <c r="A690" s="1089" t="str">
        <f>B684</f>
        <v>urb.e.1</v>
      </c>
      <c r="B690" s="53">
        <v>1</v>
      </c>
      <c r="C690" s="38"/>
      <c r="D690" s="32"/>
      <c r="E690" s="32"/>
      <c r="F690" s="38"/>
      <c r="G690" s="38"/>
      <c r="H690" s="323"/>
      <c r="I690" s="359"/>
      <c r="J690" s="360"/>
      <c r="K690" s="361"/>
      <c r="L690" s="361"/>
      <c r="M690" s="614"/>
      <c r="N690" s="614"/>
      <c r="O690" s="614"/>
      <c r="P690" s="547"/>
      <c r="Q690" s="547"/>
      <c r="R690" s="547"/>
      <c r="S690" s="546"/>
      <c r="T690" s="546"/>
      <c r="U690" s="511"/>
      <c r="V690" s="356"/>
    </row>
    <row r="691" spans="1:22">
      <c r="A691" s="1089"/>
      <c r="B691" s="53">
        <v>2</v>
      </c>
      <c r="C691" s="38"/>
      <c r="D691" s="32"/>
      <c r="E691" s="32"/>
      <c r="F691" s="38"/>
      <c r="G691" s="38"/>
      <c r="H691" s="38"/>
      <c r="I691" s="359"/>
      <c r="J691" s="360"/>
      <c r="K691" s="361"/>
      <c r="L691" s="361"/>
      <c r="M691" s="614"/>
      <c r="N691" s="614"/>
      <c r="O691" s="614"/>
      <c r="P691" s="547"/>
      <c r="Q691" s="547"/>
      <c r="R691" s="547"/>
      <c r="S691" s="546"/>
      <c r="T691" s="546"/>
      <c r="U691" s="511"/>
      <c r="V691" s="356"/>
    </row>
    <row r="692" spans="1:22">
      <c r="A692" s="1089"/>
      <c r="B692" s="53">
        <v>3</v>
      </c>
      <c r="C692" s="38"/>
      <c r="D692" s="32"/>
      <c r="E692" s="32"/>
      <c r="F692" s="38"/>
      <c r="G692" s="38"/>
      <c r="H692" s="38"/>
      <c r="I692" s="359"/>
      <c r="J692" s="360"/>
      <c r="K692" s="361"/>
      <c r="L692" s="361"/>
      <c r="M692" s="614"/>
      <c r="N692" s="614"/>
      <c r="O692" s="614"/>
      <c r="P692" s="547"/>
      <c r="Q692" s="547"/>
      <c r="R692" s="547"/>
      <c r="S692" s="546"/>
      <c r="T692" s="546"/>
      <c r="U692" s="511"/>
      <c r="V692" s="356"/>
    </row>
    <row r="693" spans="1:22">
      <c r="A693" s="1089"/>
      <c r="B693" s="53">
        <v>4</v>
      </c>
      <c r="C693" s="38"/>
      <c r="D693" s="32"/>
      <c r="E693" s="32"/>
      <c r="F693" s="38"/>
      <c r="G693" s="38"/>
      <c r="H693" s="38"/>
      <c r="I693" s="359"/>
      <c r="J693" s="360"/>
      <c r="K693" s="361"/>
      <c r="L693" s="361"/>
      <c r="M693" s="614"/>
      <c r="N693" s="614"/>
      <c r="O693" s="614"/>
      <c r="P693" s="547"/>
      <c r="Q693" s="547"/>
      <c r="R693" s="547"/>
      <c r="S693" s="546"/>
      <c r="T693" s="546"/>
      <c r="U693" s="511"/>
      <c r="V693" s="356"/>
    </row>
    <row r="694" spans="1:22">
      <c r="A694" s="1089"/>
      <c r="B694" s="53">
        <v>5</v>
      </c>
      <c r="C694" s="38"/>
      <c r="D694" s="32"/>
      <c r="E694" s="32"/>
      <c r="F694" s="38"/>
      <c r="G694" s="38"/>
      <c r="H694" s="38"/>
      <c r="I694" s="359"/>
      <c r="J694" s="360"/>
      <c r="K694" s="361"/>
      <c r="L694" s="361"/>
      <c r="M694" s="614"/>
      <c r="N694" s="614"/>
      <c r="O694" s="614"/>
      <c r="P694" s="547"/>
      <c r="Q694" s="547"/>
      <c r="R694" s="547"/>
      <c r="S694" s="546"/>
      <c r="T694" s="546"/>
      <c r="U694" s="511"/>
      <c r="V694" s="356"/>
    </row>
    <row r="695" spans="1:22">
      <c r="A695" s="1089"/>
      <c r="B695" s="53">
        <v>6</v>
      </c>
      <c r="C695" s="38"/>
      <c r="D695" s="32"/>
      <c r="E695" s="32"/>
      <c r="F695" s="38"/>
      <c r="G695" s="38"/>
      <c r="H695" s="38"/>
      <c r="I695" s="359"/>
      <c r="J695" s="360"/>
      <c r="K695" s="361"/>
      <c r="L695" s="361"/>
      <c r="M695" s="614"/>
      <c r="N695" s="614"/>
      <c r="O695" s="614"/>
      <c r="P695" s="547"/>
      <c r="Q695" s="547"/>
      <c r="R695" s="547"/>
      <c r="S695" s="546"/>
      <c r="T695" s="546"/>
      <c r="U695" s="511"/>
      <c r="V695" s="356"/>
    </row>
    <row r="696" spans="1:22">
      <c r="A696" s="1089"/>
      <c r="B696" s="53">
        <v>7</v>
      </c>
      <c r="C696" s="38"/>
      <c r="D696" s="32"/>
      <c r="E696" s="32"/>
      <c r="F696" s="38"/>
      <c r="G696" s="38"/>
      <c r="H696" s="38"/>
      <c r="I696" s="359"/>
      <c r="J696" s="360"/>
      <c r="K696" s="361"/>
      <c r="L696" s="361"/>
      <c r="M696" s="546"/>
      <c r="N696" s="546"/>
      <c r="O696" s="546"/>
      <c r="P696" s="547"/>
      <c r="Q696" s="547"/>
      <c r="R696" s="547"/>
      <c r="S696" s="546"/>
      <c r="T696" s="546"/>
      <c r="U696" s="511"/>
      <c r="V696" s="356"/>
    </row>
    <row r="697" spans="1:22">
      <c r="A697" s="1089"/>
      <c r="B697" s="53">
        <v>8</v>
      </c>
      <c r="C697" s="38"/>
      <c r="D697" s="32"/>
      <c r="E697" s="32"/>
      <c r="F697" s="38"/>
      <c r="G697" s="38"/>
      <c r="H697" s="38"/>
      <c r="I697" s="359"/>
      <c r="J697" s="360"/>
      <c r="K697" s="361"/>
      <c r="L697" s="361"/>
      <c r="M697" s="546"/>
      <c r="N697" s="546"/>
      <c r="O697" s="546"/>
      <c r="P697" s="547"/>
      <c r="Q697" s="547"/>
      <c r="R697" s="547"/>
      <c r="S697" s="546"/>
      <c r="T697" s="546"/>
      <c r="U697" s="511"/>
      <c r="V697" s="356"/>
    </row>
    <row r="698" spans="1:22">
      <c r="A698" s="1089"/>
      <c r="B698" s="53">
        <v>9</v>
      </c>
      <c r="C698" s="38"/>
      <c r="D698" s="32"/>
      <c r="E698" s="32"/>
      <c r="F698" s="38"/>
      <c r="G698" s="38"/>
      <c r="H698" s="38"/>
      <c r="I698" s="359"/>
      <c r="J698" s="360"/>
      <c r="K698" s="361"/>
      <c r="L698" s="361"/>
      <c r="M698" s="546"/>
      <c r="N698" s="546"/>
      <c r="O698" s="546"/>
      <c r="P698" s="547"/>
      <c r="Q698" s="547"/>
      <c r="R698" s="547"/>
      <c r="S698" s="546"/>
      <c r="T698" s="546"/>
      <c r="U698" s="511"/>
      <c r="V698" s="356"/>
    </row>
    <row r="699" spans="1:22" ht="15" thickBot="1">
      <c r="A699" s="1090"/>
      <c r="B699" s="54">
        <v>10</v>
      </c>
      <c r="C699" s="46"/>
      <c r="D699" s="45"/>
      <c r="E699" s="45"/>
      <c r="F699" s="46"/>
      <c r="G699" s="46"/>
      <c r="H699" s="46"/>
      <c r="I699" s="362"/>
      <c r="J699" s="363"/>
      <c r="K699" s="364"/>
      <c r="L699" s="364"/>
      <c r="M699" s="548"/>
      <c r="N699" s="548"/>
      <c r="O699" s="548"/>
      <c r="P699" s="549"/>
      <c r="Q699" s="549"/>
      <c r="R699" s="549"/>
      <c r="S699" s="548"/>
      <c r="T699" s="548"/>
      <c r="U699" s="512"/>
      <c r="V699" s="356"/>
    </row>
    <row r="700" spans="1:22" ht="29.5" thickBot="1">
      <c r="A700" s="47"/>
      <c r="B700" s="33"/>
      <c r="C700" s="33"/>
      <c r="D700" s="33"/>
      <c r="E700" s="1079" t="s">
        <v>199</v>
      </c>
      <c r="F700" s="321">
        <f>COUNTA(F690:F699)</f>
        <v>0</v>
      </c>
      <c r="G700" s="322">
        <f>COUNTA(G690:G699)</f>
        <v>0</v>
      </c>
      <c r="H700" s="365"/>
      <c r="I700" s="365"/>
      <c r="J700" s="1080" t="s">
        <v>537</v>
      </c>
      <c r="K700" s="322">
        <f>COUNTIF(K690:K699,"&lt;=30/06/2026")</f>
        <v>0</v>
      </c>
      <c r="L700" s="365"/>
      <c r="M700" s="1081" t="s">
        <v>200</v>
      </c>
      <c r="N700" s="1082"/>
      <c r="O700" s="1083"/>
      <c r="P700" s="1084">
        <f>SUM(P690:P699)</f>
        <v>0</v>
      </c>
      <c r="Q700" s="1085"/>
      <c r="R700" s="1086"/>
      <c r="S700" s="37"/>
      <c r="T700" s="37"/>
      <c r="U700" s="513"/>
      <c r="V700" s="367"/>
    </row>
    <row r="701" spans="1:22" ht="15" thickBot="1">
      <c r="A701" s="368"/>
      <c r="B701" s="369"/>
      <c r="C701" s="370"/>
      <c r="D701" s="370"/>
      <c r="E701" s="370"/>
      <c r="F701" s="369"/>
      <c r="G701" s="370"/>
      <c r="H701" s="370"/>
      <c r="I701" s="369"/>
      <c r="J701" s="369"/>
      <c r="K701" s="369"/>
      <c r="L701" s="370"/>
      <c r="M701" s="370"/>
      <c r="N701" s="370"/>
      <c r="O701" s="370"/>
      <c r="P701" s="370"/>
      <c r="Q701" s="370"/>
      <c r="R701" s="370"/>
      <c r="S701" s="370"/>
      <c r="T701" s="514"/>
      <c r="U701" s="515"/>
      <c r="V701" s="371"/>
    </row>
    <row r="702" spans="1:22" ht="15" thickBot="1">
      <c r="A702" s="351"/>
      <c r="B702" s="352"/>
      <c r="C702" s="353"/>
      <c r="D702" s="353"/>
      <c r="E702" s="353"/>
      <c r="F702" s="352"/>
      <c r="G702" s="353"/>
      <c r="H702" s="353"/>
      <c r="I702" s="352"/>
      <c r="J702" s="352"/>
      <c r="K702" s="352"/>
      <c r="L702" s="353"/>
      <c r="M702" s="353"/>
      <c r="N702" s="353"/>
      <c r="O702" s="353"/>
      <c r="P702" s="353"/>
      <c r="Q702" s="353"/>
      <c r="R702" s="353"/>
      <c r="S702" s="353"/>
      <c r="T702" s="508"/>
      <c r="U702" s="508"/>
      <c r="V702" s="354"/>
    </row>
    <row r="703" spans="1:22" ht="27.5" thickBot="1">
      <c r="A703" s="55" t="s">
        <v>17</v>
      </c>
      <c r="B703" s="550" t="s">
        <v>45</v>
      </c>
      <c r="C703" s="551"/>
      <c r="E703" s="552" t="s">
        <v>170</v>
      </c>
      <c r="F703" s="553"/>
      <c r="G703" s="554">
        <f>VLOOKUP(B703,'Urbano.Piano inv. forn'!$C$29:$G$48,3,FALSE)</f>
        <v>0</v>
      </c>
      <c r="H703" s="555"/>
      <c r="I703" s="27"/>
      <c r="J703" s="552" t="s">
        <v>171</v>
      </c>
      <c r="K703" s="598"/>
      <c r="L703" s="553"/>
      <c r="M703" s="554">
        <f>VLOOKUP(B703,'Urbano.Piano inv. forn'!$C$29:$G$48,4,FALSE)</f>
        <v>0</v>
      </c>
      <c r="N703" s="555"/>
      <c r="P703" s="59" t="s">
        <v>172</v>
      </c>
      <c r="Q703" s="355"/>
      <c r="S703" s="60" t="s">
        <v>173</v>
      </c>
      <c r="T703" s="556"/>
      <c r="U703" s="557"/>
      <c r="V703" s="356"/>
    </row>
    <row r="704" spans="1:22" ht="15" thickBot="1">
      <c r="A704" s="47"/>
      <c r="B704" s="34"/>
      <c r="C704" s="34"/>
      <c r="E704" s="35"/>
      <c r="F704" s="35"/>
      <c r="G704" s="36"/>
      <c r="H704" s="36"/>
      <c r="I704" s="27"/>
      <c r="J704" s="35"/>
      <c r="K704" s="35"/>
      <c r="L704" s="35"/>
      <c r="M704" s="36"/>
      <c r="N704" s="36"/>
      <c r="P704" s="37"/>
      <c r="S704" s="33"/>
      <c r="T704" s="509"/>
      <c r="V704" s="48"/>
    </row>
    <row r="705" spans="1:22" ht="15" thickBot="1">
      <c r="A705" s="558" t="s">
        <v>174</v>
      </c>
      <c r="B705" s="559"/>
      <c r="C705" s="559"/>
      <c r="D705" s="560"/>
      <c r="E705" s="561">
        <f>VLOOKUP(B703,'Urbano.Piano inv. forn'!$C$29:$V$48,18,FALSE)</f>
        <v>0</v>
      </c>
      <c r="F705" s="562"/>
      <c r="G705" s="562"/>
      <c r="H705" s="563"/>
      <c r="I705" s="27"/>
      <c r="J705" s="564" t="s">
        <v>175</v>
      </c>
      <c r="K705" s="1076"/>
      <c r="L705" s="565"/>
      <c r="M705" s="561">
        <f>VLOOKUP(B703,'Urbano.Piano inv. forn'!$C$29:$V$48,20,FALSE)</f>
        <v>0</v>
      </c>
      <c r="N705" s="563"/>
      <c r="O705" s="44"/>
      <c r="P705" s="60" t="s">
        <v>176</v>
      </c>
      <c r="Q705" s="49">
        <f>M705+E705</f>
        <v>0</v>
      </c>
      <c r="S705" s="60" t="s">
        <v>177</v>
      </c>
      <c r="T705" s="556"/>
      <c r="U705" s="557"/>
      <c r="V705" s="48"/>
    </row>
    <row r="706" spans="1:22" ht="15" thickBot="1">
      <c r="A706" s="50"/>
      <c r="B706" s="51"/>
      <c r="C706" s="51"/>
      <c r="D706" s="51"/>
      <c r="E706" s="52"/>
      <c r="F706" s="52"/>
      <c r="G706" s="52"/>
      <c r="H706" s="52"/>
      <c r="I706" s="27"/>
      <c r="J706" s="35"/>
      <c r="K706" s="35"/>
      <c r="L706" s="35"/>
      <c r="M706" s="52"/>
      <c r="N706" s="52"/>
      <c r="O706" s="44"/>
      <c r="P706" s="33"/>
      <c r="Q706" s="44"/>
      <c r="S706" s="33"/>
      <c r="T706" s="510"/>
      <c r="U706" s="510"/>
      <c r="V706" s="356"/>
    </row>
    <row r="707" spans="1:22" ht="43.5">
      <c r="A707" s="566" t="s">
        <v>178</v>
      </c>
      <c r="B707" s="567" t="s">
        <v>179</v>
      </c>
      <c r="C707" s="567" t="s">
        <v>180</v>
      </c>
      <c r="D707" s="57" t="s">
        <v>181</v>
      </c>
      <c r="E707" s="56" t="s">
        <v>182</v>
      </c>
      <c r="F707" s="57" t="s">
        <v>183</v>
      </c>
      <c r="G707" s="57" t="s">
        <v>184</v>
      </c>
      <c r="H707" s="57" t="s">
        <v>144</v>
      </c>
      <c r="I707" s="57" t="s">
        <v>185</v>
      </c>
      <c r="J707" s="57" t="s">
        <v>186</v>
      </c>
      <c r="K707" s="57" t="s">
        <v>536</v>
      </c>
      <c r="L707" s="57" t="s">
        <v>187</v>
      </c>
      <c r="M707" s="567" t="s">
        <v>470</v>
      </c>
      <c r="N707" s="567"/>
      <c r="O707" s="567"/>
      <c r="P707" s="567" t="s">
        <v>188</v>
      </c>
      <c r="Q707" s="567"/>
      <c r="R707" s="567"/>
      <c r="S707" s="567" t="s">
        <v>189</v>
      </c>
      <c r="T707" s="567"/>
      <c r="U707" s="568" t="s">
        <v>190</v>
      </c>
      <c r="V707" s="358"/>
    </row>
    <row r="708" spans="1:22" ht="24">
      <c r="A708" s="1055"/>
      <c r="B708" s="1063"/>
      <c r="C708" s="1063"/>
      <c r="D708" s="1087" t="s">
        <v>191</v>
      </c>
      <c r="E708" s="1087" t="s">
        <v>192</v>
      </c>
      <c r="F708" s="1087" t="s">
        <v>193</v>
      </c>
      <c r="G708" s="1087" t="s">
        <v>193</v>
      </c>
      <c r="H708" s="1087" t="s">
        <v>154</v>
      </c>
      <c r="I708" s="1087" t="s">
        <v>42</v>
      </c>
      <c r="J708" s="1087" t="s">
        <v>194</v>
      </c>
      <c r="K708" s="1087" t="s">
        <v>195</v>
      </c>
      <c r="L708" s="1087" t="s">
        <v>195</v>
      </c>
      <c r="M708" s="1088" t="s">
        <v>472</v>
      </c>
      <c r="N708" s="1088"/>
      <c r="O708" s="1088"/>
      <c r="P708" s="1088" t="s">
        <v>168</v>
      </c>
      <c r="Q708" s="1088"/>
      <c r="R708" s="1088"/>
      <c r="S708" s="1088" t="s">
        <v>198</v>
      </c>
      <c r="T708" s="1088"/>
      <c r="U708" s="1056"/>
      <c r="V708" s="358"/>
    </row>
    <row r="709" spans="1:22">
      <c r="A709" s="1089" t="str">
        <f>B703</f>
        <v>urb.e.1</v>
      </c>
      <c r="B709" s="53">
        <v>1</v>
      </c>
      <c r="C709" s="38"/>
      <c r="D709" s="32"/>
      <c r="E709" s="32"/>
      <c r="F709" s="38"/>
      <c r="G709" s="38"/>
      <c r="H709" s="323"/>
      <c r="I709" s="359"/>
      <c r="J709" s="360"/>
      <c r="K709" s="361"/>
      <c r="L709" s="361"/>
      <c r="M709" s="614"/>
      <c r="N709" s="614"/>
      <c r="O709" s="614"/>
      <c r="P709" s="547"/>
      <c r="Q709" s="547"/>
      <c r="R709" s="547"/>
      <c r="S709" s="546"/>
      <c r="T709" s="546"/>
      <c r="U709" s="511"/>
      <c r="V709" s="356"/>
    </row>
    <row r="710" spans="1:22">
      <c r="A710" s="1089"/>
      <c r="B710" s="53">
        <v>2</v>
      </c>
      <c r="C710" s="38"/>
      <c r="D710" s="32"/>
      <c r="E710" s="32"/>
      <c r="F710" s="38"/>
      <c r="G710" s="38"/>
      <c r="H710" s="38"/>
      <c r="I710" s="359"/>
      <c r="J710" s="360"/>
      <c r="K710" s="361"/>
      <c r="L710" s="361"/>
      <c r="M710" s="614"/>
      <c r="N710" s="614"/>
      <c r="O710" s="614"/>
      <c r="P710" s="547"/>
      <c r="Q710" s="547"/>
      <c r="R710" s="547"/>
      <c r="S710" s="546"/>
      <c r="T710" s="546"/>
      <c r="U710" s="511"/>
      <c r="V710" s="356"/>
    </row>
    <row r="711" spans="1:22">
      <c r="A711" s="1089"/>
      <c r="B711" s="53">
        <v>3</v>
      </c>
      <c r="C711" s="38"/>
      <c r="D711" s="32"/>
      <c r="E711" s="32"/>
      <c r="F711" s="38"/>
      <c r="G711" s="38"/>
      <c r="H711" s="38"/>
      <c r="I711" s="359"/>
      <c r="J711" s="360"/>
      <c r="K711" s="361"/>
      <c r="L711" s="361"/>
      <c r="M711" s="614"/>
      <c r="N711" s="614"/>
      <c r="O711" s="614"/>
      <c r="P711" s="547"/>
      <c r="Q711" s="547"/>
      <c r="R711" s="547"/>
      <c r="S711" s="546"/>
      <c r="T711" s="546"/>
      <c r="U711" s="511"/>
      <c r="V711" s="356"/>
    </row>
    <row r="712" spans="1:22">
      <c r="A712" s="1089"/>
      <c r="B712" s="53">
        <v>4</v>
      </c>
      <c r="C712" s="38"/>
      <c r="D712" s="32"/>
      <c r="E712" s="32"/>
      <c r="F712" s="38"/>
      <c r="G712" s="38"/>
      <c r="H712" s="38"/>
      <c r="I712" s="359"/>
      <c r="J712" s="360"/>
      <c r="K712" s="361"/>
      <c r="L712" s="361"/>
      <c r="M712" s="614"/>
      <c r="N712" s="614"/>
      <c r="O712" s="614"/>
      <c r="P712" s="547"/>
      <c r="Q712" s="547"/>
      <c r="R712" s="547"/>
      <c r="S712" s="546"/>
      <c r="T712" s="546"/>
      <c r="U712" s="511"/>
      <c r="V712" s="356"/>
    </row>
    <row r="713" spans="1:22">
      <c r="A713" s="1089"/>
      <c r="B713" s="53">
        <v>5</v>
      </c>
      <c r="C713" s="38"/>
      <c r="D713" s="32"/>
      <c r="E713" s="32"/>
      <c r="F713" s="38"/>
      <c r="G713" s="38"/>
      <c r="H713" s="38"/>
      <c r="I713" s="359"/>
      <c r="J713" s="360"/>
      <c r="K713" s="361"/>
      <c r="L713" s="361"/>
      <c r="M713" s="614"/>
      <c r="N713" s="614"/>
      <c r="O713" s="614"/>
      <c r="P713" s="547"/>
      <c r="Q713" s="547"/>
      <c r="R713" s="547"/>
      <c r="S713" s="546"/>
      <c r="T713" s="546"/>
      <c r="U713" s="511"/>
      <c r="V713" s="356"/>
    </row>
    <row r="714" spans="1:22">
      <c r="A714" s="1089"/>
      <c r="B714" s="53">
        <v>6</v>
      </c>
      <c r="C714" s="38"/>
      <c r="D714" s="32"/>
      <c r="E714" s="32"/>
      <c r="F714" s="38"/>
      <c r="G714" s="38"/>
      <c r="H714" s="38"/>
      <c r="I714" s="359"/>
      <c r="J714" s="360"/>
      <c r="K714" s="361"/>
      <c r="L714" s="361"/>
      <c r="M714" s="614"/>
      <c r="N714" s="614"/>
      <c r="O714" s="614"/>
      <c r="P714" s="547"/>
      <c r="Q714" s="547"/>
      <c r="R714" s="547"/>
      <c r="S714" s="546"/>
      <c r="T714" s="546"/>
      <c r="U714" s="511"/>
      <c r="V714" s="356"/>
    </row>
    <row r="715" spans="1:22">
      <c r="A715" s="1089"/>
      <c r="B715" s="53">
        <v>7</v>
      </c>
      <c r="C715" s="38"/>
      <c r="D715" s="32"/>
      <c r="E715" s="32"/>
      <c r="F715" s="38"/>
      <c r="G715" s="38"/>
      <c r="H715" s="38"/>
      <c r="I715" s="359"/>
      <c r="J715" s="360"/>
      <c r="K715" s="361"/>
      <c r="L715" s="361"/>
      <c r="M715" s="546"/>
      <c r="N715" s="546"/>
      <c r="O715" s="546"/>
      <c r="P715" s="547"/>
      <c r="Q715" s="547"/>
      <c r="R715" s="547"/>
      <c r="S715" s="546"/>
      <c r="T715" s="546"/>
      <c r="U715" s="511"/>
      <c r="V715" s="356"/>
    </row>
    <row r="716" spans="1:22">
      <c r="A716" s="1089"/>
      <c r="B716" s="53">
        <v>8</v>
      </c>
      <c r="C716" s="38"/>
      <c r="D716" s="32"/>
      <c r="E716" s="32"/>
      <c r="F716" s="38"/>
      <c r="G716" s="38"/>
      <c r="H716" s="38"/>
      <c r="I716" s="359"/>
      <c r="J716" s="360"/>
      <c r="K716" s="361"/>
      <c r="L716" s="361"/>
      <c r="M716" s="546"/>
      <c r="N716" s="546"/>
      <c r="O716" s="546"/>
      <c r="P716" s="547"/>
      <c r="Q716" s="547"/>
      <c r="R716" s="547"/>
      <c r="S716" s="546"/>
      <c r="T716" s="546"/>
      <c r="U716" s="511"/>
      <c r="V716" s="356"/>
    </row>
    <row r="717" spans="1:22">
      <c r="A717" s="1089"/>
      <c r="B717" s="53">
        <v>9</v>
      </c>
      <c r="C717" s="38"/>
      <c r="D717" s="32"/>
      <c r="E717" s="32"/>
      <c r="F717" s="38"/>
      <c r="G717" s="38"/>
      <c r="H717" s="38"/>
      <c r="I717" s="359"/>
      <c r="J717" s="360"/>
      <c r="K717" s="361"/>
      <c r="L717" s="361"/>
      <c r="M717" s="546"/>
      <c r="N717" s="546"/>
      <c r="O717" s="546"/>
      <c r="P717" s="547"/>
      <c r="Q717" s="547"/>
      <c r="R717" s="547"/>
      <c r="S717" s="546"/>
      <c r="T717" s="546"/>
      <c r="U717" s="511"/>
      <c r="V717" s="356"/>
    </row>
    <row r="718" spans="1:22" ht="15" thickBot="1">
      <c r="A718" s="1090"/>
      <c r="B718" s="54">
        <v>10</v>
      </c>
      <c r="C718" s="46"/>
      <c r="D718" s="45"/>
      <c r="E718" s="45"/>
      <c r="F718" s="46"/>
      <c r="G718" s="46"/>
      <c r="H718" s="46"/>
      <c r="I718" s="362"/>
      <c r="J718" s="363"/>
      <c r="K718" s="364"/>
      <c r="L718" s="364"/>
      <c r="M718" s="548"/>
      <c r="N718" s="548"/>
      <c r="O718" s="548"/>
      <c r="P718" s="549"/>
      <c r="Q718" s="549"/>
      <c r="R718" s="549"/>
      <c r="S718" s="548"/>
      <c r="T718" s="548"/>
      <c r="U718" s="512"/>
      <c r="V718" s="356"/>
    </row>
    <row r="719" spans="1:22" ht="29.5" thickBot="1">
      <c r="A719" s="47"/>
      <c r="B719" s="33"/>
      <c r="C719" s="33"/>
      <c r="D719" s="33"/>
      <c r="E719" s="1079" t="s">
        <v>199</v>
      </c>
      <c r="F719" s="321">
        <f>COUNTA(F709:F718)</f>
        <v>0</v>
      </c>
      <c r="G719" s="322">
        <f>COUNTA(G709:G718)</f>
        <v>0</v>
      </c>
      <c r="H719" s="365"/>
      <c r="I719" s="365"/>
      <c r="J719" s="1080" t="s">
        <v>537</v>
      </c>
      <c r="K719" s="322">
        <f>COUNTIF(K709:K718,"&lt;=30/06/2026")</f>
        <v>0</v>
      </c>
      <c r="L719" s="365"/>
      <c r="M719" s="1081" t="s">
        <v>200</v>
      </c>
      <c r="N719" s="1082"/>
      <c r="O719" s="1083"/>
      <c r="P719" s="1084">
        <f>SUM(P709:P718)</f>
        <v>0</v>
      </c>
      <c r="Q719" s="1085"/>
      <c r="R719" s="1086"/>
      <c r="S719" s="37"/>
      <c r="T719" s="37"/>
      <c r="U719" s="513"/>
      <c r="V719" s="367"/>
    </row>
    <row r="720" spans="1:22" ht="15" thickBot="1">
      <c r="A720" s="368"/>
      <c r="B720" s="369"/>
      <c r="C720" s="370"/>
      <c r="D720" s="370"/>
      <c r="E720" s="370"/>
      <c r="F720" s="369"/>
      <c r="G720" s="370"/>
      <c r="H720" s="370"/>
      <c r="I720" s="369"/>
      <c r="J720" s="369"/>
      <c r="K720" s="369"/>
      <c r="L720" s="370"/>
      <c r="M720" s="370"/>
      <c r="N720" s="370"/>
      <c r="O720" s="370"/>
      <c r="P720" s="370"/>
      <c r="Q720" s="370"/>
      <c r="R720" s="370"/>
      <c r="S720" s="370"/>
      <c r="T720" s="514"/>
      <c r="U720" s="515"/>
      <c r="V720" s="371"/>
    </row>
    <row r="721" spans="1:22" ht="15" thickBot="1">
      <c r="A721" s="351"/>
      <c r="B721" s="352"/>
      <c r="C721" s="353"/>
      <c r="D721" s="353"/>
      <c r="E721" s="353"/>
      <c r="F721" s="352"/>
      <c r="G721" s="353"/>
      <c r="H721" s="353"/>
      <c r="I721" s="352"/>
      <c r="J721" s="352"/>
      <c r="K721" s="352"/>
      <c r="L721" s="353"/>
      <c r="M721" s="353"/>
      <c r="N721" s="353"/>
      <c r="O721" s="353"/>
      <c r="P721" s="353"/>
      <c r="Q721" s="353"/>
      <c r="R721" s="353"/>
      <c r="S721" s="353"/>
      <c r="T721" s="508"/>
      <c r="U721" s="508"/>
      <c r="V721" s="354"/>
    </row>
    <row r="722" spans="1:22" ht="27.5" thickBot="1">
      <c r="A722" s="55" t="s">
        <v>17</v>
      </c>
      <c r="B722" s="550" t="s">
        <v>45</v>
      </c>
      <c r="C722" s="551"/>
      <c r="E722" s="552" t="s">
        <v>170</v>
      </c>
      <c r="F722" s="553"/>
      <c r="G722" s="554">
        <f>VLOOKUP(B722,'Urbano.Piano inv. forn'!$C$29:$G$48,3,FALSE)</f>
        <v>0</v>
      </c>
      <c r="H722" s="555"/>
      <c r="I722" s="27"/>
      <c r="J722" s="552" t="s">
        <v>171</v>
      </c>
      <c r="K722" s="598"/>
      <c r="L722" s="553"/>
      <c r="M722" s="554">
        <f>VLOOKUP(B722,'Urbano.Piano inv. forn'!$C$29:$G$48,4,FALSE)</f>
        <v>0</v>
      </c>
      <c r="N722" s="555"/>
      <c r="P722" s="59" t="s">
        <v>172</v>
      </c>
      <c r="Q722" s="355"/>
      <c r="S722" s="60" t="s">
        <v>173</v>
      </c>
      <c r="T722" s="556"/>
      <c r="U722" s="557"/>
      <c r="V722" s="356"/>
    </row>
    <row r="723" spans="1:22" ht="15" thickBot="1">
      <c r="A723" s="47"/>
      <c r="B723" s="34"/>
      <c r="C723" s="34"/>
      <c r="E723" s="35"/>
      <c r="F723" s="35"/>
      <c r="G723" s="36"/>
      <c r="H723" s="36"/>
      <c r="I723" s="27"/>
      <c r="J723" s="35"/>
      <c r="K723" s="35"/>
      <c r="L723" s="35"/>
      <c r="M723" s="36"/>
      <c r="N723" s="36"/>
      <c r="P723" s="37"/>
      <c r="S723" s="33"/>
      <c r="T723" s="509"/>
      <c r="V723" s="48"/>
    </row>
    <row r="724" spans="1:22" ht="15" thickBot="1">
      <c r="A724" s="558" t="s">
        <v>174</v>
      </c>
      <c r="B724" s="559"/>
      <c r="C724" s="559"/>
      <c r="D724" s="560"/>
      <c r="E724" s="561">
        <f>VLOOKUP(B722,'Urbano.Piano inv. forn'!$C$29:$V$48,18,FALSE)</f>
        <v>0</v>
      </c>
      <c r="F724" s="562"/>
      <c r="G724" s="562"/>
      <c r="H724" s="563"/>
      <c r="I724" s="27"/>
      <c r="J724" s="564" t="s">
        <v>175</v>
      </c>
      <c r="K724" s="1076"/>
      <c r="L724" s="565"/>
      <c r="M724" s="561">
        <f>VLOOKUP(B722,'Urbano.Piano inv. forn'!$C$29:$V$48,20,FALSE)</f>
        <v>0</v>
      </c>
      <c r="N724" s="563"/>
      <c r="O724" s="44"/>
      <c r="P724" s="60" t="s">
        <v>176</v>
      </c>
      <c r="Q724" s="49">
        <f>M724+E724</f>
        <v>0</v>
      </c>
      <c r="S724" s="60" t="s">
        <v>177</v>
      </c>
      <c r="T724" s="556"/>
      <c r="U724" s="557"/>
      <c r="V724" s="48"/>
    </row>
    <row r="725" spans="1:22" ht="15" thickBot="1">
      <c r="A725" s="50"/>
      <c r="B725" s="51"/>
      <c r="C725" s="51"/>
      <c r="D725" s="51"/>
      <c r="E725" s="52"/>
      <c r="F725" s="52"/>
      <c r="G725" s="52"/>
      <c r="H725" s="52"/>
      <c r="I725" s="27"/>
      <c r="J725" s="35"/>
      <c r="K725" s="35"/>
      <c r="L725" s="35"/>
      <c r="M725" s="52"/>
      <c r="N725" s="52"/>
      <c r="O725" s="44"/>
      <c r="P725" s="33"/>
      <c r="Q725" s="44"/>
      <c r="S725" s="33"/>
      <c r="T725" s="510"/>
      <c r="U725" s="510"/>
      <c r="V725" s="356"/>
    </row>
    <row r="726" spans="1:22" ht="43.5">
      <c r="A726" s="566" t="s">
        <v>178</v>
      </c>
      <c r="B726" s="567" t="s">
        <v>179</v>
      </c>
      <c r="C726" s="567" t="s">
        <v>180</v>
      </c>
      <c r="D726" s="57" t="s">
        <v>181</v>
      </c>
      <c r="E726" s="56" t="s">
        <v>182</v>
      </c>
      <c r="F726" s="57" t="s">
        <v>183</v>
      </c>
      <c r="G726" s="57" t="s">
        <v>184</v>
      </c>
      <c r="H726" s="57" t="s">
        <v>144</v>
      </c>
      <c r="I726" s="57" t="s">
        <v>185</v>
      </c>
      <c r="J726" s="57" t="s">
        <v>186</v>
      </c>
      <c r="K726" s="57" t="s">
        <v>536</v>
      </c>
      <c r="L726" s="57" t="s">
        <v>187</v>
      </c>
      <c r="M726" s="567" t="s">
        <v>470</v>
      </c>
      <c r="N726" s="567"/>
      <c r="O726" s="567"/>
      <c r="P726" s="567" t="s">
        <v>188</v>
      </c>
      <c r="Q726" s="567"/>
      <c r="R726" s="567"/>
      <c r="S726" s="567" t="s">
        <v>189</v>
      </c>
      <c r="T726" s="567"/>
      <c r="U726" s="568" t="s">
        <v>190</v>
      </c>
      <c r="V726" s="358"/>
    </row>
    <row r="727" spans="1:22" ht="24">
      <c r="A727" s="1055"/>
      <c r="B727" s="1063"/>
      <c r="C727" s="1063"/>
      <c r="D727" s="1087" t="s">
        <v>191</v>
      </c>
      <c r="E727" s="1087" t="s">
        <v>192</v>
      </c>
      <c r="F727" s="1087" t="s">
        <v>193</v>
      </c>
      <c r="G727" s="1087" t="s">
        <v>193</v>
      </c>
      <c r="H727" s="1087" t="s">
        <v>154</v>
      </c>
      <c r="I727" s="1087" t="s">
        <v>42</v>
      </c>
      <c r="J727" s="1087" t="s">
        <v>194</v>
      </c>
      <c r="K727" s="1087" t="s">
        <v>195</v>
      </c>
      <c r="L727" s="1087" t="s">
        <v>195</v>
      </c>
      <c r="M727" s="1088" t="s">
        <v>472</v>
      </c>
      <c r="N727" s="1088"/>
      <c r="O727" s="1088"/>
      <c r="P727" s="1088" t="s">
        <v>168</v>
      </c>
      <c r="Q727" s="1088"/>
      <c r="R727" s="1088"/>
      <c r="S727" s="1088" t="s">
        <v>198</v>
      </c>
      <c r="T727" s="1088"/>
      <c r="U727" s="1056"/>
      <c r="V727" s="358"/>
    </row>
    <row r="728" spans="1:22">
      <c r="A728" s="1089" t="str">
        <f>B722</f>
        <v>urb.e.1</v>
      </c>
      <c r="B728" s="53">
        <v>1</v>
      </c>
      <c r="C728" s="38"/>
      <c r="D728" s="32"/>
      <c r="E728" s="32"/>
      <c r="F728" s="38"/>
      <c r="G728" s="38"/>
      <c r="H728" s="323"/>
      <c r="I728" s="359"/>
      <c r="J728" s="360"/>
      <c r="K728" s="361"/>
      <c r="L728" s="361"/>
      <c r="M728" s="614"/>
      <c r="N728" s="614"/>
      <c r="O728" s="614"/>
      <c r="P728" s="547"/>
      <c r="Q728" s="547"/>
      <c r="R728" s="547"/>
      <c r="S728" s="546"/>
      <c r="T728" s="546"/>
      <c r="U728" s="511"/>
      <c r="V728" s="356"/>
    </row>
    <row r="729" spans="1:22">
      <c r="A729" s="1089"/>
      <c r="B729" s="53">
        <v>2</v>
      </c>
      <c r="C729" s="38"/>
      <c r="D729" s="32"/>
      <c r="E729" s="32"/>
      <c r="F729" s="38"/>
      <c r="G729" s="38"/>
      <c r="H729" s="38"/>
      <c r="I729" s="359"/>
      <c r="J729" s="360"/>
      <c r="K729" s="361"/>
      <c r="L729" s="361"/>
      <c r="M729" s="614"/>
      <c r="N729" s="614"/>
      <c r="O729" s="614"/>
      <c r="P729" s="547"/>
      <c r="Q729" s="547"/>
      <c r="R729" s="547"/>
      <c r="S729" s="546"/>
      <c r="T729" s="546"/>
      <c r="U729" s="511"/>
      <c r="V729" s="356"/>
    </row>
    <row r="730" spans="1:22">
      <c r="A730" s="1089"/>
      <c r="B730" s="53">
        <v>3</v>
      </c>
      <c r="C730" s="38"/>
      <c r="D730" s="32"/>
      <c r="E730" s="32"/>
      <c r="F730" s="38"/>
      <c r="G730" s="38"/>
      <c r="H730" s="38"/>
      <c r="I730" s="359"/>
      <c r="J730" s="360"/>
      <c r="K730" s="361"/>
      <c r="L730" s="361"/>
      <c r="M730" s="614"/>
      <c r="N730" s="614"/>
      <c r="O730" s="614"/>
      <c r="P730" s="547"/>
      <c r="Q730" s="547"/>
      <c r="R730" s="547"/>
      <c r="S730" s="546"/>
      <c r="T730" s="546"/>
      <c r="U730" s="511"/>
      <c r="V730" s="356"/>
    </row>
    <row r="731" spans="1:22">
      <c r="A731" s="1089"/>
      <c r="B731" s="53">
        <v>4</v>
      </c>
      <c r="C731" s="38"/>
      <c r="D731" s="32"/>
      <c r="E731" s="32"/>
      <c r="F731" s="38"/>
      <c r="G731" s="38"/>
      <c r="H731" s="38"/>
      <c r="I731" s="359"/>
      <c r="J731" s="360"/>
      <c r="K731" s="361"/>
      <c r="L731" s="361"/>
      <c r="M731" s="614"/>
      <c r="N731" s="614"/>
      <c r="O731" s="614"/>
      <c r="P731" s="547"/>
      <c r="Q731" s="547"/>
      <c r="R731" s="547"/>
      <c r="S731" s="546"/>
      <c r="T731" s="546"/>
      <c r="U731" s="511"/>
      <c r="V731" s="356"/>
    </row>
    <row r="732" spans="1:22">
      <c r="A732" s="1089"/>
      <c r="B732" s="53">
        <v>5</v>
      </c>
      <c r="C732" s="38"/>
      <c r="D732" s="32"/>
      <c r="E732" s="32"/>
      <c r="F732" s="38"/>
      <c r="G732" s="38"/>
      <c r="H732" s="38"/>
      <c r="I732" s="359"/>
      <c r="J732" s="360"/>
      <c r="K732" s="361"/>
      <c r="L732" s="361"/>
      <c r="M732" s="614"/>
      <c r="N732" s="614"/>
      <c r="O732" s="614"/>
      <c r="P732" s="547"/>
      <c r="Q732" s="547"/>
      <c r="R732" s="547"/>
      <c r="S732" s="546"/>
      <c r="T732" s="546"/>
      <c r="U732" s="511"/>
      <c r="V732" s="356"/>
    </row>
    <row r="733" spans="1:22">
      <c r="A733" s="1089"/>
      <c r="B733" s="53">
        <v>6</v>
      </c>
      <c r="C733" s="38"/>
      <c r="D733" s="32"/>
      <c r="E733" s="32"/>
      <c r="F733" s="38"/>
      <c r="G733" s="38"/>
      <c r="H733" s="38"/>
      <c r="I733" s="359"/>
      <c r="J733" s="360"/>
      <c r="K733" s="361"/>
      <c r="L733" s="361"/>
      <c r="M733" s="614"/>
      <c r="N733" s="614"/>
      <c r="O733" s="614"/>
      <c r="P733" s="547"/>
      <c r="Q733" s="547"/>
      <c r="R733" s="547"/>
      <c r="S733" s="546"/>
      <c r="T733" s="546"/>
      <c r="U733" s="511"/>
      <c r="V733" s="356"/>
    </row>
    <row r="734" spans="1:22">
      <c r="A734" s="1089"/>
      <c r="B734" s="53">
        <v>7</v>
      </c>
      <c r="C734" s="38"/>
      <c r="D734" s="32"/>
      <c r="E734" s="32"/>
      <c r="F734" s="38"/>
      <c r="G734" s="38"/>
      <c r="H734" s="38"/>
      <c r="I734" s="359"/>
      <c r="J734" s="360"/>
      <c r="K734" s="361"/>
      <c r="L734" s="361"/>
      <c r="M734" s="546"/>
      <c r="N734" s="546"/>
      <c r="O734" s="546"/>
      <c r="P734" s="547"/>
      <c r="Q734" s="547"/>
      <c r="R734" s="547"/>
      <c r="S734" s="546"/>
      <c r="T734" s="546"/>
      <c r="U734" s="511"/>
      <c r="V734" s="356"/>
    </row>
    <row r="735" spans="1:22">
      <c r="A735" s="1089"/>
      <c r="B735" s="53">
        <v>8</v>
      </c>
      <c r="C735" s="38"/>
      <c r="D735" s="32"/>
      <c r="E735" s="32"/>
      <c r="F735" s="38"/>
      <c r="G735" s="38"/>
      <c r="H735" s="38"/>
      <c r="I735" s="359"/>
      <c r="J735" s="360"/>
      <c r="K735" s="361"/>
      <c r="L735" s="361"/>
      <c r="M735" s="546"/>
      <c r="N735" s="546"/>
      <c r="O735" s="546"/>
      <c r="P735" s="547"/>
      <c r="Q735" s="547"/>
      <c r="R735" s="547"/>
      <c r="S735" s="546"/>
      <c r="T735" s="546"/>
      <c r="U735" s="511"/>
      <c r="V735" s="356"/>
    </row>
    <row r="736" spans="1:22">
      <c r="A736" s="1089"/>
      <c r="B736" s="53">
        <v>9</v>
      </c>
      <c r="C736" s="38"/>
      <c r="D736" s="32"/>
      <c r="E736" s="32"/>
      <c r="F736" s="38"/>
      <c r="G736" s="38"/>
      <c r="H736" s="38"/>
      <c r="I736" s="359"/>
      <c r="J736" s="360"/>
      <c r="K736" s="361"/>
      <c r="L736" s="361"/>
      <c r="M736" s="546"/>
      <c r="N736" s="546"/>
      <c r="O736" s="546"/>
      <c r="P736" s="547"/>
      <c r="Q736" s="547"/>
      <c r="R736" s="547"/>
      <c r="S736" s="546"/>
      <c r="T736" s="546"/>
      <c r="U736" s="511"/>
      <c r="V736" s="356"/>
    </row>
    <row r="737" spans="1:22" ht="15" thickBot="1">
      <c r="A737" s="1090"/>
      <c r="B737" s="54">
        <v>10</v>
      </c>
      <c r="C737" s="46"/>
      <c r="D737" s="45"/>
      <c r="E737" s="45"/>
      <c r="F737" s="46"/>
      <c r="G737" s="46"/>
      <c r="H737" s="46"/>
      <c r="I737" s="362"/>
      <c r="J737" s="363"/>
      <c r="K737" s="364"/>
      <c r="L737" s="364"/>
      <c r="M737" s="548"/>
      <c r="N737" s="548"/>
      <c r="O737" s="548"/>
      <c r="P737" s="549"/>
      <c r="Q737" s="549"/>
      <c r="R737" s="549"/>
      <c r="S737" s="548"/>
      <c r="T737" s="548"/>
      <c r="U737" s="512"/>
      <c r="V737" s="356"/>
    </row>
    <row r="738" spans="1:22" ht="29.5" thickBot="1">
      <c r="A738" s="47"/>
      <c r="B738" s="33"/>
      <c r="C738" s="33"/>
      <c r="D738" s="33"/>
      <c r="E738" s="1079" t="s">
        <v>199</v>
      </c>
      <c r="F738" s="321">
        <f>COUNTA(F728:F737)</f>
        <v>0</v>
      </c>
      <c r="G738" s="322">
        <f>COUNTA(G728:G737)</f>
        <v>0</v>
      </c>
      <c r="H738" s="365"/>
      <c r="I738" s="365"/>
      <c r="J738" s="1080" t="s">
        <v>537</v>
      </c>
      <c r="K738" s="322">
        <f>COUNTIF(K728:K737,"&lt;=30/06/2026")</f>
        <v>0</v>
      </c>
      <c r="L738" s="365"/>
      <c r="M738" s="1081" t="s">
        <v>200</v>
      </c>
      <c r="N738" s="1082"/>
      <c r="O738" s="1083"/>
      <c r="P738" s="1084">
        <f>SUM(P728:P737)</f>
        <v>0</v>
      </c>
      <c r="Q738" s="1085"/>
      <c r="R738" s="1086"/>
      <c r="S738" s="37"/>
      <c r="T738" s="37"/>
      <c r="U738" s="513"/>
      <c r="V738" s="367"/>
    </row>
    <row r="739" spans="1:22" ht="15" thickBot="1">
      <c r="A739" s="368"/>
      <c r="B739" s="369"/>
      <c r="C739" s="370"/>
      <c r="D739" s="370"/>
      <c r="E739" s="370"/>
      <c r="F739" s="369"/>
      <c r="G739" s="370"/>
      <c r="H739" s="370"/>
      <c r="I739" s="369"/>
      <c r="J739" s="369"/>
      <c r="K739" s="369"/>
      <c r="L739" s="370"/>
      <c r="M739" s="370"/>
      <c r="N739" s="370"/>
      <c r="O739" s="370"/>
      <c r="P739" s="370"/>
      <c r="Q739" s="370"/>
      <c r="R739" s="370"/>
      <c r="S739" s="370"/>
      <c r="T739" s="514"/>
      <c r="U739" s="515"/>
      <c r="V739" s="371"/>
    </row>
    <row r="740" spans="1:22" ht="15" thickBot="1">
      <c r="A740" s="351"/>
      <c r="B740" s="352"/>
      <c r="C740" s="353"/>
      <c r="D740" s="353"/>
      <c r="E740" s="353"/>
      <c r="F740" s="352"/>
      <c r="G740" s="353"/>
      <c r="H740" s="353"/>
      <c r="I740" s="352"/>
      <c r="J740" s="352"/>
      <c r="K740" s="352"/>
      <c r="L740" s="353"/>
      <c r="M740" s="353"/>
      <c r="N740" s="353"/>
      <c r="O740" s="353"/>
      <c r="P740" s="353"/>
      <c r="Q740" s="353"/>
      <c r="R740" s="353"/>
      <c r="S740" s="353"/>
      <c r="T740" s="508"/>
      <c r="U740" s="508"/>
      <c r="V740" s="354"/>
    </row>
    <row r="741" spans="1:22" ht="27.5" thickBot="1">
      <c r="A741" s="55" t="s">
        <v>17</v>
      </c>
      <c r="B741" s="550" t="s">
        <v>45</v>
      </c>
      <c r="C741" s="551"/>
      <c r="E741" s="552" t="s">
        <v>170</v>
      </c>
      <c r="F741" s="553"/>
      <c r="G741" s="554">
        <f>VLOOKUP(B741,'Urbano.Piano inv. forn'!$C$29:$G$48,3,FALSE)</f>
        <v>0</v>
      </c>
      <c r="H741" s="555"/>
      <c r="I741" s="27"/>
      <c r="J741" s="552" t="s">
        <v>171</v>
      </c>
      <c r="K741" s="598"/>
      <c r="L741" s="553"/>
      <c r="M741" s="554">
        <f>VLOOKUP(B741,'Urbano.Piano inv. forn'!$C$29:$G$48,4,FALSE)</f>
        <v>0</v>
      </c>
      <c r="N741" s="555"/>
      <c r="P741" s="59" t="s">
        <v>172</v>
      </c>
      <c r="Q741" s="355"/>
      <c r="S741" s="60" t="s">
        <v>173</v>
      </c>
      <c r="T741" s="556"/>
      <c r="U741" s="557"/>
      <c r="V741" s="356"/>
    </row>
    <row r="742" spans="1:22" ht="15" thickBot="1">
      <c r="A742" s="47"/>
      <c r="B742" s="34"/>
      <c r="C742" s="34"/>
      <c r="E742" s="35"/>
      <c r="F742" s="35"/>
      <c r="G742" s="36"/>
      <c r="H742" s="36"/>
      <c r="I742" s="27"/>
      <c r="J742" s="35"/>
      <c r="K742" s="35"/>
      <c r="L742" s="35"/>
      <c r="M742" s="36"/>
      <c r="N742" s="36"/>
      <c r="P742" s="37"/>
      <c r="S742" s="33"/>
      <c r="T742" s="509"/>
      <c r="V742" s="48"/>
    </row>
    <row r="743" spans="1:22" ht="15" thickBot="1">
      <c r="A743" s="558" t="s">
        <v>174</v>
      </c>
      <c r="B743" s="559"/>
      <c r="C743" s="559"/>
      <c r="D743" s="560"/>
      <c r="E743" s="561">
        <f>VLOOKUP(B741,'Urbano.Piano inv. forn'!$C$29:$V$48,18,FALSE)</f>
        <v>0</v>
      </c>
      <c r="F743" s="562"/>
      <c r="G743" s="562"/>
      <c r="H743" s="563"/>
      <c r="I743" s="27"/>
      <c r="J743" s="564" t="s">
        <v>175</v>
      </c>
      <c r="K743" s="1076"/>
      <c r="L743" s="565"/>
      <c r="M743" s="561">
        <f>VLOOKUP(B741,'Urbano.Piano inv. forn'!$C$29:$V$48,20,FALSE)</f>
        <v>0</v>
      </c>
      <c r="N743" s="563"/>
      <c r="O743" s="44"/>
      <c r="P743" s="60" t="s">
        <v>176</v>
      </c>
      <c r="Q743" s="49">
        <f>M743+E743</f>
        <v>0</v>
      </c>
      <c r="S743" s="60" t="s">
        <v>177</v>
      </c>
      <c r="T743" s="556"/>
      <c r="U743" s="557"/>
      <c r="V743" s="48"/>
    </row>
    <row r="744" spans="1:22" ht="15" thickBot="1">
      <c r="A744" s="50"/>
      <c r="B744" s="51"/>
      <c r="C744" s="51"/>
      <c r="D744" s="51"/>
      <c r="E744" s="52"/>
      <c r="F744" s="52"/>
      <c r="G744" s="52"/>
      <c r="H744" s="52"/>
      <c r="I744" s="27"/>
      <c r="J744" s="35"/>
      <c r="K744" s="35"/>
      <c r="L744" s="35"/>
      <c r="M744" s="52"/>
      <c r="N744" s="52"/>
      <c r="O744" s="44"/>
      <c r="P744" s="33"/>
      <c r="Q744" s="44"/>
      <c r="S744" s="33"/>
      <c r="T744" s="510"/>
      <c r="U744" s="510"/>
      <c r="V744" s="356"/>
    </row>
    <row r="745" spans="1:22" ht="43.5">
      <c r="A745" s="566" t="s">
        <v>178</v>
      </c>
      <c r="B745" s="567" t="s">
        <v>179</v>
      </c>
      <c r="C745" s="567" t="s">
        <v>180</v>
      </c>
      <c r="D745" s="57" t="s">
        <v>181</v>
      </c>
      <c r="E745" s="56" t="s">
        <v>182</v>
      </c>
      <c r="F745" s="57" t="s">
        <v>183</v>
      </c>
      <c r="G745" s="57" t="s">
        <v>184</v>
      </c>
      <c r="H745" s="57" t="s">
        <v>144</v>
      </c>
      <c r="I745" s="57" t="s">
        <v>185</v>
      </c>
      <c r="J745" s="57" t="s">
        <v>186</v>
      </c>
      <c r="K745" s="57" t="s">
        <v>536</v>
      </c>
      <c r="L745" s="57" t="s">
        <v>187</v>
      </c>
      <c r="M745" s="567" t="s">
        <v>470</v>
      </c>
      <c r="N745" s="567"/>
      <c r="O745" s="567"/>
      <c r="P745" s="567" t="s">
        <v>188</v>
      </c>
      <c r="Q745" s="567"/>
      <c r="R745" s="567"/>
      <c r="S745" s="567" t="s">
        <v>189</v>
      </c>
      <c r="T745" s="567"/>
      <c r="U745" s="568" t="s">
        <v>190</v>
      </c>
      <c r="V745" s="358"/>
    </row>
    <row r="746" spans="1:22" ht="24">
      <c r="A746" s="1055"/>
      <c r="B746" s="1063"/>
      <c r="C746" s="1063"/>
      <c r="D746" s="1087" t="s">
        <v>191</v>
      </c>
      <c r="E746" s="1087" t="s">
        <v>192</v>
      </c>
      <c r="F746" s="1087" t="s">
        <v>193</v>
      </c>
      <c r="G746" s="1087" t="s">
        <v>193</v>
      </c>
      <c r="H746" s="1087" t="s">
        <v>154</v>
      </c>
      <c r="I746" s="1087" t="s">
        <v>42</v>
      </c>
      <c r="J746" s="1087" t="s">
        <v>194</v>
      </c>
      <c r="K746" s="1087" t="s">
        <v>195</v>
      </c>
      <c r="L746" s="1087" t="s">
        <v>195</v>
      </c>
      <c r="M746" s="1088" t="s">
        <v>472</v>
      </c>
      <c r="N746" s="1088"/>
      <c r="O746" s="1088"/>
      <c r="P746" s="1088" t="s">
        <v>168</v>
      </c>
      <c r="Q746" s="1088"/>
      <c r="R746" s="1088"/>
      <c r="S746" s="1088" t="s">
        <v>198</v>
      </c>
      <c r="T746" s="1088"/>
      <c r="U746" s="1056"/>
      <c r="V746" s="358"/>
    </row>
    <row r="747" spans="1:22">
      <c r="A747" s="1089" t="str">
        <f>B741</f>
        <v>urb.e.1</v>
      </c>
      <c r="B747" s="53">
        <v>1</v>
      </c>
      <c r="C747" s="38"/>
      <c r="D747" s="32"/>
      <c r="E747" s="32"/>
      <c r="F747" s="38"/>
      <c r="G747" s="38"/>
      <c r="H747" s="323"/>
      <c r="I747" s="359"/>
      <c r="J747" s="360"/>
      <c r="K747" s="361"/>
      <c r="L747" s="361"/>
      <c r="M747" s="614"/>
      <c r="N747" s="614"/>
      <c r="O747" s="614"/>
      <c r="P747" s="547"/>
      <c r="Q747" s="547"/>
      <c r="R747" s="547"/>
      <c r="S747" s="546"/>
      <c r="T747" s="546"/>
      <c r="U747" s="511"/>
      <c r="V747" s="356"/>
    </row>
    <row r="748" spans="1:22">
      <c r="A748" s="1089"/>
      <c r="B748" s="53">
        <v>2</v>
      </c>
      <c r="C748" s="38"/>
      <c r="D748" s="32"/>
      <c r="E748" s="32"/>
      <c r="F748" s="38"/>
      <c r="G748" s="38"/>
      <c r="H748" s="38"/>
      <c r="I748" s="359"/>
      <c r="J748" s="360"/>
      <c r="K748" s="361"/>
      <c r="L748" s="361"/>
      <c r="M748" s="614"/>
      <c r="N748" s="614"/>
      <c r="O748" s="614"/>
      <c r="P748" s="547"/>
      <c r="Q748" s="547"/>
      <c r="R748" s="547"/>
      <c r="S748" s="546"/>
      <c r="T748" s="546"/>
      <c r="U748" s="511"/>
      <c r="V748" s="356"/>
    </row>
    <row r="749" spans="1:22">
      <c r="A749" s="1089"/>
      <c r="B749" s="53">
        <v>3</v>
      </c>
      <c r="C749" s="38"/>
      <c r="D749" s="32"/>
      <c r="E749" s="32"/>
      <c r="F749" s="38"/>
      <c r="G749" s="38"/>
      <c r="H749" s="38"/>
      <c r="I749" s="359"/>
      <c r="J749" s="360"/>
      <c r="K749" s="361"/>
      <c r="L749" s="361"/>
      <c r="M749" s="614"/>
      <c r="N749" s="614"/>
      <c r="O749" s="614"/>
      <c r="P749" s="547"/>
      <c r="Q749" s="547"/>
      <c r="R749" s="547"/>
      <c r="S749" s="546"/>
      <c r="T749" s="546"/>
      <c r="U749" s="511"/>
      <c r="V749" s="356"/>
    </row>
    <row r="750" spans="1:22">
      <c r="A750" s="1089"/>
      <c r="B750" s="53">
        <v>4</v>
      </c>
      <c r="C750" s="38"/>
      <c r="D750" s="32"/>
      <c r="E750" s="32"/>
      <c r="F750" s="38"/>
      <c r="G750" s="38"/>
      <c r="H750" s="38"/>
      <c r="I750" s="359"/>
      <c r="J750" s="360"/>
      <c r="K750" s="361"/>
      <c r="L750" s="361"/>
      <c r="M750" s="614"/>
      <c r="N750" s="614"/>
      <c r="O750" s="614"/>
      <c r="P750" s="547"/>
      <c r="Q750" s="547"/>
      <c r="R750" s="547"/>
      <c r="S750" s="546"/>
      <c r="T750" s="546"/>
      <c r="U750" s="511"/>
      <c r="V750" s="356"/>
    </row>
    <row r="751" spans="1:22">
      <c r="A751" s="1089"/>
      <c r="B751" s="53">
        <v>5</v>
      </c>
      <c r="C751" s="38"/>
      <c r="D751" s="32"/>
      <c r="E751" s="32"/>
      <c r="F751" s="38"/>
      <c r="G751" s="38"/>
      <c r="H751" s="38"/>
      <c r="I751" s="359"/>
      <c r="J751" s="360"/>
      <c r="K751" s="361"/>
      <c r="L751" s="361"/>
      <c r="M751" s="614"/>
      <c r="N751" s="614"/>
      <c r="O751" s="614"/>
      <c r="P751" s="547"/>
      <c r="Q751" s="547"/>
      <c r="R751" s="547"/>
      <c r="S751" s="546"/>
      <c r="T751" s="546"/>
      <c r="U751" s="511"/>
      <c r="V751" s="356"/>
    </row>
    <row r="752" spans="1:22">
      <c r="A752" s="1089"/>
      <c r="B752" s="53">
        <v>6</v>
      </c>
      <c r="C752" s="38"/>
      <c r="D752" s="32"/>
      <c r="E752" s="32"/>
      <c r="F752" s="38"/>
      <c r="G752" s="38"/>
      <c r="H752" s="38"/>
      <c r="I752" s="359"/>
      <c r="J752" s="360"/>
      <c r="K752" s="361"/>
      <c r="L752" s="361"/>
      <c r="M752" s="614"/>
      <c r="N752" s="614"/>
      <c r="O752" s="614"/>
      <c r="P752" s="547"/>
      <c r="Q752" s="547"/>
      <c r="R752" s="547"/>
      <c r="S752" s="546"/>
      <c r="T752" s="546"/>
      <c r="U752" s="511"/>
      <c r="V752" s="356"/>
    </row>
    <row r="753" spans="1:22">
      <c r="A753" s="1089"/>
      <c r="B753" s="53">
        <v>7</v>
      </c>
      <c r="C753" s="38"/>
      <c r="D753" s="32"/>
      <c r="E753" s="32"/>
      <c r="F753" s="38"/>
      <c r="G753" s="38"/>
      <c r="H753" s="38"/>
      <c r="I753" s="359"/>
      <c r="J753" s="360"/>
      <c r="K753" s="361"/>
      <c r="L753" s="361"/>
      <c r="M753" s="546"/>
      <c r="N753" s="546"/>
      <c r="O753" s="546"/>
      <c r="P753" s="547"/>
      <c r="Q753" s="547"/>
      <c r="R753" s="547"/>
      <c r="S753" s="546"/>
      <c r="T753" s="546"/>
      <c r="U753" s="511"/>
      <c r="V753" s="356"/>
    </row>
    <row r="754" spans="1:22">
      <c r="A754" s="1089"/>
      <c r="B754" s="53">
        <v>8</v>
      </c>
      <c r="C754" s="38"/>
      <c r="D754" s="32"/>
      <c r="E754" s="32"/>
      <c r="F754" s="38"/>
      <c r="G754" s="38"/>
      <c r="H754" s="38"/>
      <c r="I754" s="359"/>
      <c r="J754" s="360"/>
      <c r="K754" s="361"/>
      <c r="L754" s="361"/>
      <c r="M754" s="546"/>
      <c r="N754" s="546"/>
      <c r="O754" s="546"/>
      <c r="P754" s="547"/>
      <c r="Q754" s="547"/>
      <c r="R754" s="547"/>
      <c r="S754" s="546"/>
      <c r="T754" s="546"/>
      <c r="U754" s="511"/>
      <c r="V754" s="356"/>
    </row>
    <row r="755" spans="1:22">
      <c r="A755" s="1089"/>
      <c r="B755" s="53">
        <v>9</v>
      </c>
      <c r="C755" s="38"/>
      <c r="D755" s="32"/>
      <c r="E755" s="32"/>
      <c r="F755" s="38"/>
      <c r="G755" s="38"/>
      <c r="H755" s="38"/>
      <c r="I755" s="359"/>
      <c r="J755" s="360"/>
      <c r="K755" s="361"/>
      <c r="L755" s="361"/>
      <c r="M755" s="546"/>
      <c r="N755" s="546"/>
      <c r="O755" s="546"/>
      <c r="P755" s="547"/>
      <c r="Q755" s="547"/>
      <c r="R755" s="547"/>
      <c r="S755" s="546"/>
      <c r="T755" s="546"/>
      <c r="U755" s="511"/>
      <c r="V755" s="356"/>
    </row>
    <row r="756" spans="1:22" ht="15" thickBot="1">
      <c r="A756" s="1090"/>
      <c r="B756" s="54">
        <v>10</v>
      </c>
      <c r="C756" s="46"/>
      <c r="D756" s="45"/>
      <c r="E756" s="45"/>
      <c r="F756" s="46"/>
      <c r="G756" s="46"/>
      <c r="H756" s="46"/>
      <c r="I756" s="362"/>
      <c r="J756" s="363"/>
      <c r="K756" s="364"/>
      <c r="L756" s="364"/>
      <c r="M756" s="548"/>
      <c r="N756" s="548"/>
      <c r="O756" s="548"/>
      <c r="P756" s="549"/>
      <c r="Q756" s="549"/>
      <c r="R756" s="549"/>
      <c r="S756" s="548"/>
      <c r="T756" s="548"/>
      <c r="U756" s="512"/>
      <c r="V756" s="356"/>
    </row>
    <row r="757" spans="1:22" ht="29.5" thickBot="1">
      <c r="A757" s="47"/>
      <c r="B757" s="33"/>
      <c r="C757" s="33"/>
      <c r="D757" s="33"/>
      <c r="E757" s="1079" t="s">
        <v>199</v>
      </c>
      <c r="F757" s="321">
        <f>COUNTA(F747:F756)</f>
        <v>0</v>
      </c>
      <c r="G757" s="322">
        <f>COUNTA(G747:G756)</f>
        <v>0</v>
      </c>
      <c r="H757" s="365"/>
      <c r="I757" s="365"/>
      <c r="J757" s="1080" t="s">
        <v>537</v>
      </c>
      <c r="K757" s="322">
        <f>COUNTIF(K747:K756,"&lt;=30/06/2026")</f>
        <v>0</v>
      </c>
      <c r="L757" s="365"/>
      <c r="M757" s="1081" t="s">
        <v>200</v>
      </c>
      <c r="N757" s="1082"/>
      <c r="O757" s="1083"/>
      <c r="P757" s="1084">
        <f>SUM(P747:P756)</f>
        <v>0</v>
      </c>
      <c r="Q757" s="1085"/>
      <c r="R757" s="1086"/>
      <c r="S757" s="37"/>
      <c r="T757" s="37"/>
      <c r="U757" s="513"/>
      <c r="V757" s="367"/>
    </row>
    <row r="758" spans="1:22" ht="15" thickBot="1">
      <c r="A758" s="368"/>
      <c r="B758" s="369"/>
      <c r="C758" s="370"/>
      <c r="D758" s="370"/>
      <c r="E758" s="370"/>
      <c r="F758" s="369"/>
      <c r="G758" s="370"/>
      <c r="H758" s="370"/>
      <c r="I758" s="369"/>
      <c r="J758" s="369"/>
      <c r="K758" s="369"/>
      <c r="L758" s="370"/>
      <c r="M758" s="370"/>
      <c r="N758" s="370"/>
      <c r="O758" s="370"/>
      <c r="P758" s="370"/>
      <c r="Q758" s="370"/>
      <c r="R758" s="370"/>
      <c r="S758" s="370"/>
      <c r="T758" s="514"/>
      <c r="U758" s="515"/>
      <c r="V758" s="371"/>
    </row>
  </sheetData>
  <sheetProtection algorithmName="SHA-512" hashValue="7TuQNDE1j+pxoC0SqAfrg7vJR1akhgRKu25c+5dSAhMWSs9MtIU76nUmcQKNZXT2pNy/uk4UIwCmXfSLHodQGQ==" saltValue="bSLIYR1QNG2QVCN9O1xKuA==" spinCount="100000" sheet="1" objects="1" scenarios="1"/>
  <mergeCells count="2126">
    <mergeCell ref="P752:R752"/>
    <mergeCell ref="S752:T752"/>
    <mergeCell ref="M753:O753"/>
    <mergeCell ref="P753:R753"/>
    <mergeCell ref="S753:T753"/>
    <mergeCell ref="M754:O754"/>
    <mergeCell ref="P754:R754"/>
    <mergeCell ref="S754:T754"/>
    <mergeCell ref="M755:O755"/>
    <mergeCell ref="P755:R755"/>
    <mergeCell ref="S755:T755"/>
    <mergeCell ref="M756:O756"/>
    <mergeCell ref="P756:R756"/>
    <mergeCell ref="S756:T756"/>
    <mergeCell ref="M757:O757"/>
    <mergeCell ref="P757:R757"/>
    <mergeCell ref="A743:D743"/>
    <mergeCell ref="E743:H743"/>
    <mergeCell ref="J743:L743"/>
    <mergeCell ref="M743:N743"/>
    <mergeCell ref="T743:U743"/>
    <mergeCell ref="A745:A746"/>
    <mergeCell ref="B745:B746"/>
    <mergeCell ref="C745:C746"/>
    <mergeCell ref="M745:O745"/>
    <mergeCell ref="P745:R745"/>
    <mergeCell ref="S745:T745"/>
    <mergeCell ref="U745:U746"/>
    <mergeCell ref="M746:O746"/>
    <mergeCell ref="P746:R746"/>
    <mergeCell ref="S746:T746"/>
    <mergeCell ref="A747:A756"/>
    <mergeCell ref="M747:O747"/>
    <mergeCell ref="P747:R747"/>
    <mergeCell ref="S747:T747"/>
    <mergeCell ref="M748:O748"/>
    <mergeCell ref="P748:R748"/>
    <mergeCell ref="S748:T748"/>
    <mergeCell ref="M749:O749"/>
    <mergeCell ref="P749:R749"/>
    <mergeCell ref="S749:T749"/>
    <mergeCell ref="M750:O750"/>
    <mergeCell ref="P750:R750"/>
    <mergeCell ref="S750:T750"/>
    <mergeCell ref="M751:O751"/>
    <mergeCell ref="P751:R751"/>
    <mergeCell ref="S751:T751"/>
    <mergeCell ref="M752:O752"/>
    <mergeCell ref="P733:R733"/>
    <mergeCell ref="S733:T733"/>
    <mergeCell ref="M734:O734"/>
    <mergeCell ref="P734:R734"/>
    <mergeCell ref="S734:T734"/>
    <mergeCell ref="M735:O735"/>
    <mergeCell ref="P735:R735"/>
    <mergeCell ref="S735:T735"/>
    <mergeCell ref="M736:O736"/>
    <mergeCell ref="P736:R736"/>
    <mergeCell ref="S736:T736"/>
    <mergeCell ref="M737:O737"/>
    <mergeCell ref="P737:R737"/>
    <mergeCell ref="S737:T737"/>
    <mergeCell ref="M738:O738"/>
    <mergeCell ref="P738:R738"/>
    <mergeCell ref="B741:C741"/>
    <mergeCell ref="E741:F741"/>
    <mergeCell ref="G741:H741"/>
    <mergeCell ref="J741:L741"/>
    <mergeCell ref="M741:N741"/>
    <mergeCell ref="T741:U741"/>
    <mergeCell ref="A724:D724"/>
    <mergeCell ref="E724:H724"/>
    <mergeCell ref="J724:L724"/>
    <mergeCell ref="M724:N724"/>
    <mergeCell ref="T724:U724"/>
    <mergeCell ref="A726:A727"/>
    <mergeCell ref="B726:B727"/>
    <mergeCell ref="C726:C727"/>
    <mergeCell ref="M726:O726"/>
    <mergeCell ref="P726:R726"/>
    <mergeCell ref="S726:T726"/>
    <mergeCell ref="U726:U727"/>
    <mergeCell ref="M727:O727"/>
    <mergeCell ref="P727:R727"/>
    <mergeCell ref="S727:T727"/>
    <mergeCell ref="A728:A737"/>
    <mergeCell ref="M728:O728"/>
    <mergeCell ref="P728:R728"/>
    <mergeCell ref="S728:T728"/>
    <mergeCell ref="M729:O729"/>
    <mergeCell ref="P729:R729"/>
    <mergeCell ref="S729:T729"/>
    <mergeCell ref="M730:O730"/>
    <mergeCell ref="P730:R730"/>
    <mergeCell ref="S730:T730"/>
    <mergeCell ref="M731:O731"/>
    <mergeCell ref="P731:R731"/>
    <mergeCell ref="S731:T731"/>
    <mergeCell ref="M732:O732"/>
    <mergeCell ref="P732:R732"/>
    <mergeCell ref="S732:T732"/>
    <mergeCell ref="M733:O733"/>
    <mergeCell ref="P714:R714"/>
    <mergeCell ref="S714:T714"/>
    <mergeCell ref="M715:O715"/>
    <mergeCell ref="P715:R715"/>
    <mergeCell ref="S715:T715"/>
    <mergeCell ref="M716:O716"/>
    <mergeCell ref="P716:R716"/>
    <mergeCell ref="S716:T716"/>
    <mergeCell ref="M717:O717"/>
    <mergeCell ref="P717:R717"/>
    <mergeCell ref="S717:T717"/>
    <mergeCell ref="M718:O718"/>
    <mergeCell ref="P718:R718"/>
    <mergeCell ref="S718:T718"/>
    <mergeCell ref="M719:O719"/>
    <mergeCell ref="P719:R719"/>
    <mergeCell ref="B722:C722"/>
    <mergeCell ref="E722:F722"/>
    <mergeCell ref="G722:H722"/>
    <mergeCell ref="J722:L722"/>
    <mergeCell ref="M722:N722"/>
    <mergeCell ref="T722:U722"/>
    <mergeCell ref="A705:D705"/>
    <mergeCell ref="E705:H705"/>
    <mergeCell ref="J705:L705"/>
    <mergeCell ref="M705:N705"/>
    <mergeCell ref="T705:U705"/>
    <mergeCell ref="A707:A708"/>
    <mergeCell ref="B707:B708"/>
    <mergeCell ref="C707:C708"/>
    <mergeCell ref="M707:O707"/>
    <mergeCell ref="P707:R707"/>
    <mergeCell ref="S707:T707"/>
    <mergeCell ref="U707:U708"/>
    <mergeCell ref="M708:O708"/>
    <mergeCell ref="P708:R708"/>
    <mergeCell ref="S708:T708"/>
    <mergeCell ref="A709:A718"/>
    <mergeCell ref="M709:O709"/>
    <mergeCell ref="P709:R709"/>
    <mergeCell ref="S709:T709"/>
    <mergeCell ref="M710:O710"/>
    <mergeCell ref="P710:R710"/>
    <mergeCell ref="S710:T710"/>
    <mergeCell ref="M711:O711"/>
    <mergeCell ref="P711:R711"/>
    <mergeCell ref="S711:T711"/>
    <mergeCell ref="M712:O712"/>
    <mergeCell ref="P712:R712"/>
    <mergeCell ref="S712:T712"/>
    <mergeCell ref="M713:O713"/>
    <mergeCell ref="P713:R713"/>
    <mergeCell ref="S713:T713"/>
    <mergeCell ref="M714:O714"/>
    <mergeCell ref="P695:R695"/>
    <mergeCell ref="S695:T695"/>
    <mergeCell ref="M696:O696"/>
    <mergeCell ref="P696:R696"/>
    <mergeCell ref="S696:T696"/>
    <mergeCell ref="M697:O697"/>
    <mergeCell ref="P697:R697"/>
    <mergeCell ref="S697:T697"/>
    <mergeCell ref="M698:O698"/>
    <mergeCell ref="P698:R698"/>
    <mergeCell ref="S698:T698"/>
    <mergeCell ref="M699:O699"/>
    <mergeCell ref="P699:R699"/>
    <mergeCell ref="S699:T699"/>
    <mergeCell ref="M700:O700"/>
    <mergeCell ref="P700:R700"/>
    <mergeCell ref="B703:C703"/>
    <mergeCell ref="E703:F703"/>
    <mergeCell ref="G703:H703"/>
    <mergeCell ref="J703:L703"/>
    <mergeCell ref="M703:N703"/>
    <mergeCell ref="T703:U703"/>
    <mergeCell ref="A686:D686"/>
    <mergeCell ref="E686:H686"/>
    <mergeCell ref="J686:L686"/>
    <mergeCell ref="M686:N686"/>
    <mergeCell ref="T686:U686"/>
    <mergeCell ref="A688:A689"/>
    <mergeCell ref="B688:B689"/>
    <mergeCell ref="C688:C689"/>
    <mergeCell ref="M688:O688"/>
    <mergeCell ref="P688:R688"/>
    <mergeCell ref="S688:T688"/>
    <mergeCell ref="U688:U689"/>
    <mergeCell ref="M689:O689"/>
    <mergeCell ref="P689:R689"/>
    <mergeCell ref="S689:T689"/>
    <mergeCell ref="A690:A699"/>
    <mergeCell ref="M690:O690"/>
    <mergeCell ref="P690:R690"/>
    <mergeCell ref="S690:T690"/>
    <mergeCell ref="M691:O691"/>
    <mergeCell ref="P691:R691"/>
    <mergeCell ref="S691:T691"/>
    <mergeCell ref="M692:O692"/>
    <mergeCell ref="P692:R692"/>
    <mergeCell ref="S692:T692"/>
    <mergeCell ref="M693:O693"/>
    <mergeCell ref="P693:R693"/>
    <mergeCell ref="S693:T693"/>
    <mergeCell ref="M694:O694"/>
    <mergeCell ref="P694:R694"/>
    <mergeCell ref="S694:T694"/>
    <mergeCell ref="M695:O695"/>
    <mergeCell ref="P676:R676"/>
    <mergeCell ref="S676:T676"/>
    <mergeCell ref="M677:O677"/>
    <mergeCell ref="P677:R677"/>
    <mergeCell ref="S677:T677"/>
    <mergeCell ref="M678:O678"/>
    <mergeCell ref="P678:R678"/>
    <mergeCell ref="S678:T678"/>
    <mergeCell ref="M679:O679"/>
    <mergeCell ref="P679:R679"/>
    <mergeCell ref="S679:T679"/>
    <mergeCell ref="M680:O680"/>
    <mergeCell ref="P680:R680"/>
    <mergeCell ref="S680:T680"/>
    <mergeCell ref="M681:O681"/>
    <mergeCell ref="P681:R681"/>
    <mergeCell ref="B684:C684"/>
    <mergeCell ref="E684:F684"/>
    <mergeCell ref="G684:H684"/>
    <mergeCell ref="J684:L684"/>
    <mergeCell ref="M684:N684"/>
    <mergeCell ref="T684:U684"/>
    <mergeCell ref="A667:D667"/>
    <mergeCell ref="E667:H667"/>
    <mergeCell ref="J667:L667"/>
    <mergeCell ref="M667:N667"/>
    <mergeCell ref="T667:U667"/>
    <mergeCell ref="A669:A670"/>
    <mergeCell ref="B669:B670"/>
    <mergeCell ref="C669:C670"/>
    <mergeCell ref="M669:O669"/>
    <mergeCell ref="P669:R669"/>
    <mergeCell ref="S669:T669"/>
    <mergeCell ref="U669:U670"/>
    <mergeCell ref="M670:O670"/>
    <mergeCell ref="P670:R670"/>
    <mergeCell ref="S670:T670"/>
    <mergeCell ref="A671:A680"/>
    <mergeCell ref="M671:O671"/>
    <mergeCell ref="P671:R671"/>
    <mergeCell ref="S671:T671"/>
    <mergeCell ref="M672:O672"/>
    <mergeCell ref="P672:R672"/>
    <mergeCell ref="S672:T672"/>
    <mergeCell ref="M673:O673"/>
    <mergeCell ref="P673:R673"/>
    <mergeCell ref="S673:T673"/>
    <mergeCell ref="M674:O674"/>
    <mergeCell ref="P674:R674"/>
    <mergeCell ref="S674:T674"/>
    <mergeCell ref="M675:O675"/>
    <mergeCell ref="P675:R675"/>
    <mergeCell ref="S675:T675"/>
    <mergeCell ref="M676:O676"/>
    <mergeCell ref="P657:R657"/>
    <mergeCell ref="S657:T657"/>
    <mergeCell ref="M658:O658"/>
    <mergeCell ref="P658:R658"/>
    <mergeCell ref="S658:T658"/>
    <mergeCell ref="M659:O659"/>
    <mergeCell ref="P659:R659"/>
    <mergeCell ref="S659:T659"/>
    <mergeCell ref="M660:O660"/>
    <mergeCell ref="P660:R660"/>
    <mergeCell ref="S660:T660"/>
    <mergeCell ref="M661:O661"/>
    <mergeCell ref="P661:R661"/>
    <mergeCell ref="S661:T661"/>
    <mergeCell ref="M662:O662"/>
    <mergeCell ref="P662:R662"/>
    <mergeCell ref="B665:C665"/>
    <mergeCell ref="E665:F665"/>
    <mergeCell ref="G665:H665"/>
    <mergeCell ref="J665:L665"/>
    <mergeCell ref="M665:N665"/>
    <mergeCell ref="T665:U665"/>
    <mergeCell ref="A648:D648"/>
    <mergeCell ref="E648:H648"/>
    <mergeCell ref="J648:L648"/>
    <mergeCell ref="M648:N648"/>
    <mergeCell ref="T648:U648"/>
    <mergeCell ref="A650:A651"/>
    <mergeCell ref="B650:B651"/>
    <mergeCell ref="C650:C651"/>
    <mergeCell ref="M650:O650"/>
    <mergeCell ref="P650:R650"/>
    <mergeCell ref="S650:T650"/>
    <mergeCell ref="U650:U651"/>
    <mergeCell ref="M651:O651"/>
    <mergeCell ref="P651:R651"/>
    <mergeCell ref="S651:T651"/>
    <mergeCell ref="A652:A661"/>
    <mergeCell ref="M652:O652"/>
    <mergeCell ref="P652:R652"/>
    <mergeCell ref="S652:T652"/>
    <mergeCell ref="M653:O653"/>
    <mergeCell ref="P653:R653"/>
    <mergeCell ref="S653:T653"/>
    <mergeCell ref="M654:O654"/>
    <mergeCell ref="P654:R654"/>
    <mergeCell ref="S654:T654"/>
    <mergeCell ref="M655:O655"/>
    <mergeCell ref="P655:R655"/>
    <mergeCell ref="S655:T655"/>
    <mergeCell ref="M656:O656"/>
    <mergeCell ref="P656:R656"/>
    <mergeCell ref="S656:T656"/>
    <mergeCell ref="M657:O657"/>
    <mergeCell ref="P638:R638"/>
    <mergeCell ref="S638:T638"/>
    <mergeCell ref="M639:O639"/>
    <mergeCell ref="P639:R639"/>
    <mergeCell ref="S639:T639"/>
    <mergeCell ref="M640:O640"/>
    <mergeCell ref="P640:R640"/>
    <mergeCell ref="S640:T640"/>
    <mergeCell ref="M641:O641"/>
    <mergeCell ref="P641:R641"/>
    <mergeCell ref="S641:T641"/>
    <mergeCell ref="M642:O642"/>
    <mergeCell ref="P642:R642"/>
    <mergeCell ref="S642:T642"/>
    <mergeCell ref="M643:O643"/>
    <mergeCell ref="P643:R643"/>
    <mergeCell ref="B646:C646"/>
    <mergeCell ref="E646:F646"/>
    <mergeCell ref="G646:H646"/>
    <mergeCell ref="J646:L646"/>
    <mergeCell ref="M646:N646"/>
    <mergeCell ref="T646:U646"/>
    <mergeCell ref="A629:D629"/>
    <mergeCell ref="E629:H629"/>
    <mergeCell ref="J629:L629"/>
    <mergeCell ref="M629:N629"/>
    <mergeCell ref="T629:U629"/>
    <mergeCell ref="A631:A632"/>
    <mergeCell ref="B631:B632"/>
    <mergeCell ref="C631:C632"/>
    <mergeCell ref="M631:O631"/>
    <mergeCell ref="P631:R631"/>
    <mergeCell ref="S631:T631"/>
    <mergeCell ref="U631:U632"/>
    <mergeCell ref="M632:O632"/>
    <mergeCell ref="P632:R632"/>
    <mergeCell ref="S632:T632"/>
    <mergeCell ref="A633:A642"/>
    <mergeCell ref="M633:O633"/>
    <mergeCell ref="P633:R633"/>
    <mergeCell ref="S633:T633"/>
    <mergeCell ref="M634:O634"/>
    <mergeCell ref="P634:R634"/>
    <mergeCell ref="S634:T634"/>
    <mergeCell ref="M635:O635"/>
    <mergeCell ref="P635:R635"/>
    <mergeCell ref="S635:T635"/>
    <mergeCell ref="M636:O636"/>
    <mergeCell ref="P636:R636"/>
    <mergeCell ref="S636:T636"/>
    <mergeCell ref="M637:O637"/>
    <mergeCell ref="P637:R637"/>
    <mergeCell ref="S637:T637"/>
    <mergeCell ref="M638:O638"/>
    <mergeCell ref="P619:R619"/>
    <mergeCell ref="S619:T619"/>
    <mergeCell ref="M620:O620"/>
    <mergeCell ref="P620:R620"/>
    <mergeCell ref="S620:T620"/>
    <mergeCell ref="M621:O621"/>
    <mergeCell ref="P621:R621"/>
    <mergeCell ref="S621:T621"/>
    <mergeCell ref="M622:O622"/>
    <mergeCell ref="P622:R622"/>
    <mergeCell ref="S622:T622"/>
    <mergeCell ref="M623:O623"/>
    <mergeCell ref="P623:R623"/>
    <mergeCell ref="S623:T623"/>
    <mergeCell ref="M624:O624"/>
    <mergeCell ref="P624:R624"/>
    <mergeCell ref="B627:C627"/>
    <mergeCell ref="E627:F627"/>
    <mergeCell ref="G627:H627"/>
    <mergeCell ref="J627:L627"/>
    <mergeCell ref="M627:N627"/>
    <mergeCell ref="T627:U627"/>
    <mergeCell ref="A610:D610"/>
    <mergeCell ref="E610:H610"/>
    <mergeCell ref="J610:L610"/>
    <mergeCell ref="M610:N610"/>
    <mergeCell ref="T610:U610"/>
    <mergeCell ref="A612:A613"/>
    <mergeCell ref="B612:B613"/>
    <mergeCell ref="C612:C613"/>
    <mergeCell ref="M612:O612"/>
    <mergeCell ref="P612:R612"/>
    <mergeCell ref="S612:T612"/>
    <mergeCell ref="U612:U613"/>
    <mergeCell ref="M613:O613"/>
    <mergeCell ref="P613:R613"/>
    <mergeCell ref="S613:T613"/>
    <mergeCell ref="A614:A623"/>
    <mergeCell ref="M614:O614"/>
    <mergeCell ref="P614:R614"/>
    <mergeCell ref="S614:T614"/>
    <mergeCell ref="M615:O615"/>
    <mergeCell ref="P615:R615"/>
    <mergeCell ref="S615:T615"/>
    <mergeCell ref="M616:O616"/>
    <mergeCell ref="P616:R616"/>
    <mergeCell ref="S616:T616"/>
    <mergeCell ref="M617:O617"/>
    <mergeCell ref="P617:R617"/>
    <mergeCell ref="S617:T617"/>
    <mergeCell ref="M618:O618"/>
    <mergeCell ref="P618:R618"/>
    <mergeCell ref="S618:T618"/>
    <mergeCell ref="M619:O619"/>
    <mergeCell ref="J15:N15"/>
    <mergeCell ref="O15:R15"/>
    <mergeCell ref="B608:C608"/>
    <mergeCell ref="E608:F608"/>
    <mergeCell ref="G608:H608"/>
    <mergeCell ref="J608:L608"/>
    <mergeCell ref="M608:N608"/>
    <mergeCell ref="T608:U608"/>
    <mergeCell ref="M217:O217"/>
    <mergeCell ref="P217:R217"/>
    <mergeCell ref="S217:T217"/>
    <mergeCell ref="M218:O218"/>
    <mergeCell ref="P218:R218"/>
    <mergeCell ref="S218:T218"/>
    <mergeCell ref="M219:O219"/>
    <mergeCell ref="P219:R219"/>
    <mergeCell ref="S219:T219"/>
    <mergeCell ref="M223:O223"/>
    <mergeCell ref="P223:R223"/>
    <mergeCell ref="S223:T223"/>
    <mergeCell ref="M224:O224"/>
    <mergeCell ref="P224:R224"/>
    <mergeCell ref="S224:T224"/>
    <mergeCell ref="M225:O225"/>
    <mergeCell ref="P225:R225"/>
    <mergeCell ref="M220:O220"/>
    <mergeCell ref="P220:R220"/>
    <mergeCell ref="S220:T220"/>
    <mergeCell ref="M221:O221"/>
    <mergeCell ref="P221:R221"/>
    <mergeCell ref="S221:T221"/>
    <mergeCell ref="M222:O222"/>
    <mergeCell ref="P222:R222"/>
    <mergeCell ref="S222:T222"/>
    <mergeCell ref="S204:T204"/>
    <mergeCell ref="M205:O205"/>
    <mergeCell ref="P205:R205"/>
    <mergeCell ref="S205:T205"/>
    <mergeCell ref="M206:O206"/>
    <mergeCell ref="P206:R206"/>
    <mergeCell ref="M213:O213"/>
    <mergeCell ref="P213:R213"/>
    <mergeCell ref="S213:T213"/>
    <mergeCell ref="M214:O214"/>
    <mergeCell ref="P214:R214"/>
    <mergeCell ref="S214:T214"/>
    <mergeCell ref="M215:O215"/>
    <mergeCell ref="P215:R215"/>
    <mergeCell ref="S215:T215"/>
    <mergeCell ref="M216:O216"/>
    <mergeCell ref="P216:R216"/>
    <mergeCell ref="S216:T216"/>
    <mergeCell ref="S184:T184"/>
    <mergeCell ref="M185:O185"/>
    <mergeCell ref="P185:R185"/>
    <mergeCell ref="S185:T185"/>
    <mergeCell ref="M186:O186"/>
    <mergeCell ref="P186:R186"/>
    <mergeCell ref="S186:T186"/>
    <mergeCell ref="M187:O187"/>
    <mergeCell ref="P187:R187"/>
    <mergeCell ref="M194:O194"/>
    <mergeCell ref="P194:R194"/>
    <mergeCell ref="S194:T194"/>
    <mergeCell ref="M195:O195"/>
    <mergeCell ref="P195:R195"/>
    <mergeCell ref="S195:T195"/>
    <mergeCell ref="M201:O201"/>
    <mergeCell ref="P201:R201"/>
    <mergeCell ref="S201:T201"/>
    <mergeCell ref="M165:O165"/>
    <mergeCell ref="P165:R165"/>
    <mergeCell ref="M166:O166"/>
    <mergeCell ref="P166:R166"/>
    <mergeCell ref="M167:O167"/>
    <mergeCell ref="P167:R167"/>
    <mergeCell ref="M168:O168"/>
    <mergeCell ref="P168:R168"/>
    <mergeCell ref="M175:O175"/>
    <mergeCell ref="P175:R175"/>
    <mergeCell ref="S175:T175"/>
    <mergeCell ref="M180:O180"/>
    <mergeCell ref="P180:R180"/>
    <mergeCell ref="S180:T180"/>
    <mergeCell ref="M181:O181"/>
    <mergeCell ref="P181:R181"/>
    <mergeCell ref="S181:T181"/>
    <mergeCell ref="M146:O146"/>
    <mergeCell ref="P146:R146"/>
    <mergeCell ref="M147:O147"/>
    <mergeCell ref="P147:R147"/>
    <mergeCell ref="M148:O148"/>
    <mergeCell ref="P148:R148"/>
    <mergeCell ref="M149:O149"/>
    <mergeCell ref="P149:R149"/>
    <mergeCell ref="M156:O156"/>
    <mergeCell ref="P156:R156"/>
    <mergeCell ref="M157:O157"/>
    <mergeCell ref="P157:R157"/>
    <mergeCell ref="M158:O158"/>
    <mergeCell ref="P158:R158"/>
    <mergeCell ref="M159:O159"/>
    <mergeCell ref="P159:R159"/>
    <mergeCell ref="M160:O160"/>
    <mergeCell ref="P160:R160"/>
    <mergeCell ref="M127:O127"/>
    <mergeCell ref="P127:R127"/>
    <mergeCell ref="M128:O128"/>
    <mergeCell ref="P128:R128"/>
    <mergeCell ref="M129:O129"/>
    <mergeCell ref="P129:R129"/>
    <mergeCell ref="M130:O130"/>
    <mergeCell ref="P130:R130"/>
    <mergeCell ref="M137:O137"/>
    <mergeCell ref="P137:R137"/>
    <mergeCell ref="M138:O138"/>
    <mergeCell ref="P138:R138"/>
    <mergeCell ref="M139:O139"/>
    <mergeCell ref="P139:R139"/>
    <mergeCell ref="M140:O140"/>
    <mergeCell ref="P140:R140"/>
    <mergeCell ref="M141:O141"/>
    <mergeCell ref="P141:R141"/>
    <mergeCell ref="P118:R118"/>
    <mergeCell ref="M119:O119"/>
    <mergeCell ref="P119:R119"/>
    <mergeCell ref="M120:O120"/>
    <mergeCell ref="P120:R120"/>
    <mergeCell ref="M121:O121"/>
    <mergeCell ref="P121:R121"/>
    <mergeCell ref="M122:O122"/>
    <mergeCell ref="P122:R122"/>
    <mergeCell ref="M123:O123"/>
    <mergeCell ref="P123:R123"/>
    <mergeCell ref="M124:O124"/>
    <mergeCell ref="P124:R124"/>
    <mergeCell ref="M125:O125"/>
    <mergeCell ref="P125:R125"/>
    <mergeCell ref="M126:O126"/>
    <mergeCell ref="P126:R126"/>
    <mergeCell ref="P103:R103"/>
    <mergeCell ref="M104:O104"/>
    <mergeCell ref="P104:R104"/>
    <mergeCell ref="M105:O105"/>
    <mergeCell ref="P105:R105"/>
    <mergeCell ref="M106:O106"/>
    <mergeCell ref="P106:R106"/>
    <mergeCell ref="M107:O107"/>
    <mergeCell ref="P107:R107"/>
    <mergeCell ref="M108:O108"/>
    <mergeCell ref="P108:R108"/>
    <mergeCell ref="M109:O109"/>
    <mergeCell ref="P109:R109"/>
    <mergeCell ref="M110:O110"/>
    <mergeCell ref="P110:R110"/>
    <mergeCell ref="M111:O111"/>
    <mergeCell ref="P111:R111"/>
    <mergeCell ref="P86:R86"/>
    <mergeCell ref="P87:R87"/>
    <mergeCell ref="M88:O88"/>
    <mergeCell ref="P88:R88"/>
    <mergeCell ref="M89:O89"/>
    <mergeCell ref="P89:R89"/>
    <mergeCell ref="M90:O90"/>
    <mergeCell ref="P90:R90"/>
    <mergeCell ref="M91:O91"/>
    <mergeCell ref="P91:R91"/>
    <mergeCell ref="P92:R92"/>
    <mergeCell ref="M99:O99"/>
    <mergeCell ref="P99:R99"/>
    <mergeCell ref="M100:O100"/>
    <mergeCell ref="P100:R100"/>
    <mergeCell ref="M101:O101"/>
    <mergeCell ref="P101:R101"/>
    <mergeCell ref="P70:R70"/>
    <mergeCell ref="M71:O71"/>
    <mergeCell ref="P71:R71"/>
    <mergeCell ref="M72:O72"/>
    <mergeCell ref="P72:R72"/>
    <mergeCell ref="M73:O73"/>
    <mergeCell ref="P73:R73"/>
    <mergeCell ref="M80:O80"/>
    <mergeCell ref="P80:R80"/>
    <mergeCell ref="M81:O81"/>
    <mergeCell ref="P81:R81"/>
    <mergeCell ref="P82:R82"/>
    <mergeCell ref="M83:O83"/>
    <mergeCell ref="P83:R83"/>
    <mergeCell ref="M84:O84"/>
    <mergeCell ref="P84:R84"/>
    <mergeCell ref="M85:O85"/>
    <mergeCell ref="P85:R85"/>
    <mergeCell ref="P46:R46"/>
    <mergeCell ref="M47:O47"/>
    <mergeCell ref="P47:R47"/>
    <mergeCell ref="M48:O48"/>
    <mergeCell ref="P48:R48"/>
    <mergeCell ref="M49:O49"/>
    <mergeCell ref="P49:R49"/>
    <mergeCell ref="P50:R50"/>
    <mergeCell ref="M51:O51"/>
    <mergeCell ref="P51:R51"/>
    <mergeCell ref="M52:O52"/>
    <mergeCell ref="P52:R52"/>
    <mergeCell ref="M53:O53"/>
    <mergeCell ref="P53:R53"/>
    <mergeCell ref="M54:O54"/>
    <mergeCell ref="P54:R54"/>
    <mergeCell ref="P61:R61"/>
    <mergeCell ref="S80:T80"/>
    <mergeCell ref="S81:T81"/>
    <mergeCell ref="S82:T82"/>
    <mergeCell ref="S83:T83"/>
    <mergeCell ref="S84:T84"/>
    <mergeCell ref="S85:T85"/>
    <mergeCell ref="M26:O26"/>
    <mergeCell ref="M27:O27"/>
    <mergeCell ref="M28:O28"/>
    <mergeCell ref="M29:O29"/>
    <mergeCell ref="M30:O30"/>
    <mergeCell ref="M31:O31"/>
    <mergeCell ref="M32:O32"/>
    <mergeCell ref="M33:O33"/>
    <mergeCell ref="M34:O34"/>
    <mergeCell ref="P35:R35"/>
    <mergeCell ref="M35:O35"/>
    <mergeCell ref="M42:O42"/>
    <mergeCell ref="P42:R42"/>
    <mergeCell ref="M43:O43"/>
    <mergeCell ref="P43:R43"/>
    <mergeCell ref="M44:O44"/>
    <mergeCell ref="P44:R44"/>
    <mergeCell ref="P28:R28"/>
    <mergeCell ref="P29:R29"/>
    <mergeCell ref="P30:R30"/>
    <mergeCell ref="P31:R31"/>
    <mergeCell ref="P32:R32"/>
    <mergeCell ref="P33:R33"/>
    <mergeCell ref="P34:R34"/>
    <mergeCell ref="P45:R45"/>
    <mergeCell ref="M46:O46"/>
    <mergeCell ref="S50:T50"/>
    <mergeCell ref="S86:T86"/>
    <mergeCell ref="S87:T87"/>
    <mergeCell ref="S88:T88"/>
    <mergeCell ref="S51:T51"/>
    <mergeCell ref="S52:T52"/>
    <mergeCell ref="S53:T53"/>
    <mergeCell ref="S61:T61"/>
    <mergeCell ref="S62:T62"/>
    <mergeCell ref="S63:T63"/>
    <mergeCell ref="S64:T64"/>
    <mergeCell ref="S65:T65"/>
    <mergeCell ref="S66:T66"/>
    <mergeCell ref="T57:U57"/>
    <mergeCell ref="S122:T122"/>
    <mergeCell ref="S123:T123"/>
    <mergeCell ref="S124:T124"/>
    <mergeCell ref="S105:T105"/>
    <mergeCell ref="S106:T106"/>
    <mergeCell ref="S107:T107"/>
    <mergeCell ref="S108:T108"/>
    <mergeCell ref="S109:T109"/>
    <mergeCell ref="S110:T110"/>
    <mergeCell ref="S118:T118"/>
    <mergeCell ref="S119:T119"/>
    <mergeCell ref="S120:T120"/>
    <mergeCell ref="S121:T121"/>
    <mergeCell ref="S89:T89"/>
    <mergeCell ref="S90:T90"/>
    <mergeCell ref="S91:T91"/>
    <mergeCell ref="S99:T99"/>
    <mergeCell ref="S100:T100"/>
    <mergeCell ref="U213:U214"/>
    <mergeCell ref="U23:U24"/>
    <mergeCell ref="M6:O6"/>
    <mergeCell ref="P6:U6"/>
    <mergeCell ref="A3:U3"/>
    <mergeCell ref="A1:U1"/>
    <mergeCell ref="U42:U43"/>
    <mergeCell ref="U61:U62"/>
    <mergeCell ref="U80:U81"/>
    <mergeCell ref="U99:U100"/>
    <mergeCell ref="U118:U119"/>
    <mergeCell ref="U137:U138"/>
    <mergeCell ref="U156:U157"/>
    <mergeCell ref="U175:U176"/>
    <mergeCell ref="U194:U195"/>
    <mergeCell ref="A213:A214"/>
    <mergeCell ref="B213:B214"/>
    <mergeCell ref="C213:C214"/>
    <mergeCell ref="T209:U209"/>
    <mergeCell ref="M211:N211"/>
    <mergeCell ref="T211:U211"/>
    <mergeCell ref="A194:A195"/>
    <mergeCell ref="B194:B195"/>
    <mergeCell ref="C194:C195"/>
    <mergeCell ref="S42:T42"/>
    <mergeCell ref="S43:T43"/>
    <mergeCell ref="S44:T44"/>
    <mergeCell ref="S45:T45"/>
    <mergeCell ref="S46:T46"/>
    <mergeCell ref="S47:T47"/>
    <mergeCell ref="S48:T48"/>
    <mergeCell ref="S49:T49"/>
    <mergeCell ref="A215:A224"/>
    <mergeCell ref="J12:O12"/>
    <mergeCell ref="J13:O13"/>
    <mergeCell ref="G209:H209"/>
    <mergeCell ref="J209:L209"/>
    <mergeCell ref="M209:N209"/>
    <mergeCell ref="G190:H190"/>
    <mergeCell ref="J190:L190"/>
    <mergeCell ref="M190:N190"/>
    <mergeCell ref="G171:H171"/>
    <mergeCell ref="J171:L171"/>
    <mergeCell ref="M171:N171"/>
    <mergeCell ref="G152:H152"/>
    <mergeCell ref="J152:L152"/>
    <mergeCell ref="M152:N152"/>
    <mergeCell ref="G133:H133"/>
    <mergeCell ref="J133:L133"/>
    <mergeCell ref="M133:N133"/>
    <mergeCell ref="G114:H114"/>
    <mergeCell ref="J114:L114"/>
    <mergeCell ref="M114:N114"/>
    <mergeCell ref="A211:D211"/>
    <mergeCell ref="E211:H211"/>
    <mergeCell ref="J211:L211"/>
    <mergeCell ref="M23:O23"/>
    <mergeCell ref="M24:O24"/>
    <mergeCell ref="M25:O25"/>
    <mergeCell ref="M62:O62"/>
    <mergeCell ref="M63:O63"/>
    <mergeCell ref="M64:O64"/>
    <mergeCell ref="M65:O65"/>
    <mergeCell ref="M66:O66"/>
    <mergeCell ref="A196:A205"/>
    <mergeCell ref="B209:C209"/>
    <mergeCell ref="E209:F209"/>
    <mergeCell ref="T190:U190"/>
    <mergeCell ref="A192:D192"/>
    <mergeCell ref="E192:H192"/>
    <mergeCell ref="J192:L192"/>
    <mergeCell ref="M192:N192"/>
    <mergeCell ref="T192:U192"/>
    <mergeCell ref="M196:O196"/>
    <mergeCell ref="P196:R196"/>
    <mergeCell ref="S196:T196"/>
    <mergeCell ref="M197:O197"/>
    <mergeCell ref="P197:R197"/>
    <mergeCell ref="S197:T197"/>
    <mergeCell ref="M198:O198"/>
    <mergeCell ref="P198:R198"/>
    <mergeCell ref="S198:T198"/>
    <mergeCell ref="M199:O199"/>
    <mergeCell ref="P199:R199"/>
    <mergeCell ref="S199:T199"/>
    <mergeCell ref="M200:O200"/>
    <mergeCell ref="P200:R200"/>
    <mergeCell ref="S200:T200"/>
    <mergeCell ref="M202:O202"/>
    <mergeCell ref="P202:R202"/>
    <mergeCell ref="S202:T202"/>
    <mergeCell ref="M203:O203"/>
    <mergeCell ref="P203:R203"/>
    <mergeCell ref="S203:T203"/>
    <mergeCell ref="M204:O204"/>
    <mergeCell ref="P204:R204"/>
    <mergeCell ref="A175:A176"/>
    <mergeCell ref="B175:B176"/>
    <mergeCell ref="C175:C176"/>
    <mergeCell ref="A177:A186"/>
    <mergeCell ref="B190:C190"/>
    <mergeCell ref="E190:F190"/>
    <mergeCell ref="T171:U171"/>
    <mergeCell ref="A173:D173"/>
    <mergeCell ref="E173:H173"/>
    <mergeCell ref="J173:L173"/>
    <mergeCell ref="M173:N173"/>
    <mergeCell ref="T173:U173"/>
    <mergeCell ref="M176:O176"/>
    <mergeCell ref="P176:R176"/>
    <mergeCell ref="S176:T176"/>
    <mergeCell ref="M177:O177"/>
    <mergeCell ref="P177:R177"/>
    <mergeCell ref="S177:T177"/>
    <mergeCell ref="M178:O178"/>
    <mergeCell ref="P178:R178"/>
    <mergeCell ref="S178:T178"/>
    <mergeCell ref="M179:O179"/>
    <mergeCell ref="P179:R179"/>
    <mergeCell ref="S179:T179"/>
    <mergeCell ref="M182:O182"/>
    <mergeCell ref="P182:R182"/>
    <mergeCell ref="S182:T182"/>
    <mergeCell ref="M183:O183"/>
    <mergeCell ref="P183:R183"/>
    <mergeCell ref="S183:T183"/>
    <mergeCell ref="M184:O184"/>
    <mergeCell ref="P184:R184"/>
    <mergeCell ref="A156:A157"/>
    <mergeCell ref="B156:B157"/>
    <mergeCell ref="C156:C157"/>
    <mergeCell ref="A158:A167"/>
    <mergeCell ref="B171:C171"/>
    <mergeCell ref="E171:F171"/>
    <mergeCell ref="T152:U152"/>
    <mergeCell ref="A154:D154"/>
    <mergeCell ref="E154:H154"/>
    <mergeCell ref="J154:L154"/>
    <mergeCell ref="M154:N154"/>
    <mergeCell ref="T154:U154"/>
    <mergeCell ref="S156:T156"/>
    <mergeCell ref="S157:T157"/>
    <mergeCell ref="S158:T158"/>
    <mergeCell ref="S159:T159"/>
    <mergeCell ref="S160:T160"/>
    <mergeCell ref="S161:T161"/>
    <mergeCell ref="S162:T162"/>
    <mergeCell ref="S163:T163"/>
    <mergeCell ref="S164:T164"/>
    <mergeCell ref="S165:T165"/>
    <mergeCell ref="S166:T166"/>
    <mergeCell ref="S167:T167"/>
    <mergeCell ref="M161:O161"/>
    <mergeCell ref="P161:R161"/>
    <mergeCell ref="M162:O162"/>
    <mergeCell ref="P162:R162"/>
    <mergeCell ref="M163:O163"/>
    <mergeCell ref="P163:R163"/>
    <mergeCell ref="M164:O164"/>
    <mergeCell ref="P164:R164"/>
    <mergeCell ref="A137:A138"/>
    <mergeCell ref="B137:B138"/>
    <mergeCell ref="C137:C138"/>
    <mergeCell ref="A139:A148"/>
    <mergeCell ref="B152:C152"/>
    <mergeCell ref="E152:F152"/>
    <mergeCell ref="T133:U133"/>
    <mergeCell ref="A135:D135"/>
    <mergeCell ref="E135:H135"/>
    <mergeCell ref="J135:L135"/>
    <mergeCell ref="M135:N135"/>
    <mergeCell ref="T135:U135"/>
    <mergeCell ref="S137:T137"/>
    <mergeCell ref="S138:T138"/>
    <mergeCell ref="S139:T139"/>
    <mergeCell ref="S140:T140"/>
    <mergeCell ref="S141:T141"/>
    <mergeCell ref="S142:T142"/>
    <mergeCell ref="S143:T143"/>
    <mergeCell ref="S144:T144"/>
    <mergeCell ref="S145:T145"/>
    <mergeCell ref="S146:T146"/>
    <mergeCell ref="S147:T147"/>
    <mergeCell ref="S148:T148"/>
    <mergeCell ref="M142:O142"/>
    <mergeCell ref="P142:R142"/>
    <mergeCell ref="M143:O143"/>
    <mergeCell ref="P143:R143"/>
    <mergeCell ref="M144:O144"/>
    <mergeCell ref="P144:R144"/>
    <mergeCell ref="M145:O145"/>
    <mergeCell ref="P145:R145"/>
    <mergeCell ref="A120:A129"/>
    <mergeCell ref="B133:C133"/>
    <mergeCell ref="E133:F133"/>
    <mergeCell ref="T95:U95"/>
    <mergeCell ref="A97:D97"/>
    <mergeCell ref="E97:H97"/>
    <mergeCell ref="J97:L97"/>
    <mergeCell ref="M97:N97"/>
    <mergeCell ref="T97:U97"/>
    <mergeCell ref="T114:U114"/>
    <mergeCell ref="A116:D116"/>
    <mergeCell ref="E116:H116"/>
    <mergeCell ref="J116:L116"/>
    <mergeCell ref="M116:N116"/>
    <mergeCell ref="T116:U116"/>
    <mergeCell ref="A99:A100"/>
    <mergeCell ref="B99:B100"/>
    <mergeCell ref="C99:C100"/>
    <mergeCell ref="A101:A110"/>
    <mergeCell ref="B114:C114"/>
    <mergeCell ref="E114:F114"/>
    <mergeCell ref="S125:T125"/>
    <mergeCell ref="S126:T126"/>
    <mergeCell ref="S127:T127"/>
    <mergeCell ref="S128:T128"/>
    <mergeCell ref="S129:T129"/>
    <mergeCell ref="S101:T101"/>
    <mergeCell ref="S102:T102"/>
    <mergeCell ref="S103:T103"/>
    <mergeCell ref="S104:T104"/>
    <mergeCell ref="M102:O102"/>
    <mergeCell ref="P102:R102"/>
    <mergeCell ref="A80:A81"/>
    <mergeCell ref="B80:B81"/>
    <mergeCell ref="C80:C81"/>
    <mergeCell ref="A82:A91"/>
    <mergeCell ref="B95:C95"/>
    <mergeCell ref="E95:F95"/>
    <mergeCell ref="G76:H76"/>
    <mergeCell ref="J76:L76"/>
    <mergeCell ref="M76:N76"/>
    <mergeCell ref="G95:H95"/>
    <mergeCell ref="J95:L95"/>
    <mergeCell ref="M95:N95"/>
    <mergeCell ref="M82:O82"/>
    <mergeCell ref="M87:O87"/>
    <mergeCell ref="M92:O92"/>
    <mergeCell ref="A118:A119"/>
    <mergeCell ref="B118:B119"/>
    <mergeCell ref="C118:C119"/>
    <mergeCell ref="M86:O86"/>
    <mergeCell ref="M103:O103"/>
    <mergeCell ref="M118:O118"/>
    <mergeCell ref="T59:U59"/>
    <mergeCell ref="T76:U76"/>
    <mergeCell ref="A78:D78"/>
    <mergeCell ref="E78:H78"/>
    <mergeCell ref="J78:L78"/>
    <mergeCell ref="M78:N78"/>
    <mergeCell ref="T78:U78"/>
    <mergeCell ref="A61:A62"/>
    <mergeCell ref="B61:B62"/>
    <mergeCell ref="C61:C62"/>
    <mergeCell ref="A63:A72"/>
    <mergeCell ref="B76:C76"/>
    <mergeCell ref="E76:F76"/>
    <mergeCell ref="S67:T67"/>
    <mergeCell ref="S68:T68"/>
    <mergeCell ref="S69:T69"/>
    <mergeCell ref="S70:T70"/>
    <mergeCell ref="S71:T71"/>
    <mergeCell ref="S72:T72"/>
    <mergeCell ref="M61:O61"/>
    <mergeCell ref="P62:R62"/>
    <mergeCell ref="P63:R63"/>
    <mergeCell ref="P64:R64"/>
    <mergeCell ref="P65:R65"/>
    <mergeCell ref="P66:R66"/>
    <mergeCell ref="M67:O67"/>
    <mergeCell ref="P67:R67"/>
    <mergeCell ref="M68:O68"/>
    <mergeCell ref="P68:R68"/>
    <mergeCell ref="M69:O69"/>
    <mergeCell ref="P69:R69"/>
    <mergeCell ref="M70:O70"/>
    <mergeCell ref="A42:A43"/>
    <mergeCell ref="B42:B43"/>
    <mergeCell ref="C42:C43"/>
    <mergeCell ref="A44:A53"/>
    <mergeCell ref="B57:C57"/>
    <mergeCell ref="E57:F57"/>
    <mergeCell ref="G38:H38"/>
    <mergeCell ref="J38:L38"/>
    <mergeCell ref="M38:N38"/>
    <mergeCell ref="G57:H57"/>
    <mergeCell ref="J57:L57"/>
    <mergeCell ref="M57:N57"/>
    <mergeCell ref="M45:O45"/>
    <mergeCell ref="M50:O50"/>
    <mergeCell ref="A59:D59"/>
    <mergeCell ref="E59:H59"/>
    <mergeCell ref="J59:L59"/>
    <mergeCell ref="M59:N59"/>
    <mergeCell ref="T38:U38"/>
    <mergeCell ref="A40:D40"/>
    <mergeCell ref="E40:H40"/>
    <mergeCell ref="J40:L40"/>
    <mergeCell ref="M40:N40"/>
    <mergeCell ref="T40:U40"/>
    <mergeCell ref="A23:A24"/>
    <mergeCell ref="B23:B24"/>
    <mergeCell ref="C23:C24"/>
    <mergeCell ref="A25:A34"/>
    <mergeCell ref="B38:C38"/>
    <mergeCell ref="E38:F38"/>
    <mergeCell ref="S23:T23"/>
    <mergeCell ref="S24:T24"/>
    <mergeCell ref="S25:T25"/>
    <mergeCell ref="S26:T26"/>
    <mergeCell ref="S27:T27"/>
    <mergeCell ref="S28:T28"/>
    <mergeCell ref="S29:T29"/>
    <mergeCell ref="S30:T30"/>
    <mergeCell ref="S31:T31"/>
    <mergeCell ref="S32:T32"/>
    <mergeCell ref="S33:T33"/>
    <mergeCell ref="S34:T34"/>
    <mergeCell ref="P23:R23"/>
    <mergeCell ref="P24:R24"/>
    <mergeCell ref="P25:R25"/>
    <mergeCell ref="P26:R26"/>
    <mergeCell ref="P27:R27"/>
    <mergeCell ref="A6:D6"/>
    <mergeCell ref="A21:D21"/>
    <mergeCell ref="J21:L21"/>
    <mergeCell ref="M21:N21"/>
    <mergeCell ref="T21:U21"/>
    <mergeCell ref="A12:D13"/>
    <mergeCell ref="E12:H13"/>
    <mergeCell ref="P12:Q13"/>
    <mergeCell ref="A10:U10"/>
    <mergeCell ref="B18:C18"/>
    <mergeCell ref="E18:F18"/>
    <mergeCell ref="J18:L18"/>
    <mergeCell ref="T18:U18"/>
    <mergeCell ref="A8:D8"/>
    <mergeCell ref="M18:N18"/>
    <mergeCell ref="G18:H18"/>
    <mergeCell ref="E21:H21"/>
    <mergeCell ref="A15:D15"/>
    <mergeCell ref="E15:H15"/>
    <mergeCell ref="M8:O8"/>
    <mergeCell ref="P8:U8"/>
    <mergeCell ref="E6:K6"/>
    <mergeCell ref="E8:K8"/>
    <mergeCell ref="P241:R241"/>
    <mergeCell ref="A232:A233"/>
    <mergeCell ref="B232:B233"/>
    <mergeCell ref="C232:C233"/>
    <mergeCell ref="M232:O232"/>
    <mergeCell ref="P232:R232"/>
    <mergeCell ref="S232:T232"/>
    <mergeCell ref="U232:U233"/>
    <mergeCell ref="M233:O233"/>
    <mergeCell ref="P233:R233"/>
    <mergeCell ref="S233:T233"/>
    <mergeCell ref="B228:C228"/>
    <mergeCell ref="E228:F228"/>
    <mergeCell ref="G228:H228"/>
    <mergeCell ref="J228:L228"/>
    <mergeCell ref="M228:N228"/>
    <mergeCell ref="T228:U228"/>
    <mergeCell ref="A230:D230"/>
    <mergeCell ref="E230:H230"/>
    <mergeCell ref="J230:L230"/>
    <mergeCell ref="M230:N230"/>
    <mergeCell ref="T230:U230"/>
    <mergeCell ref="S241:T241"/>
    <mergeCell ref="S260:T260"/>
    <mergeCell ref="M242:O242"/>
    <mergeCell ref="P242:R242"/>
    <mergeCell ref="S242:T242"/>
    <mergeCell ref="M243:O243"/>
    <mergeCell ref="P243:R243"/>
    <mergeCell ref="S243:T243"/>
    <mergeCell ref="M244:O244"/>
    <mergeCell ref="P244:R244"/>
    <mergeCell ref="A234:A243"/>
    <mergeCell ref="M234:O234"/>
    <mergeCell ref="P234:R234"/>
    <mergeCell ref="S234:T234"/>
    <mergeCell ref="M235:O235"/>
    <mergeCell ref="P235:R235"/>
    <mergeCell ref="S235:T235"/>
    <mergeCell ref="M236:O236"/>
    <mergeCell ref="P236:R236"/>
    <mergeCell ref="S236:T236"/>
    <mergeCell ref="M237:O237"/>
    <mergeCell ref="P237:R237"/>
    <mergeCell ref="S237:T237"/>
    <mergeCell ref="M238:O238"/>
    <mergeCell ref="P238:R238"/>
    <mergeCell ref="S238:T238"/>
    <mergeCell ref="M239:O239"/>
    <mergeCell ref="P239:R239"/>
    <mergeCell ref="S239:T239"/>
    <mergeCell ref="M240:O240"/>
    <mergeCell ref="P240:R240"/>
    <mergeCell ref="S240:T240"/>
    <mergeCell ref="M241:O241"/>
    <mergeCell ref="A251:A252"/>
    <mergeCell ref="B251:B252"/>
    <mergeCell ref="C251:C252"/>
    <mergeCell ref="M251:O251"/>
    <mergeCell ref="P251:R251"/>
    <mergeCell ref="S251:T251"/>
    <mergeCell ref="U251:U252"/>
    <mergeCell ref="M252:O252"/>
    <mergeCell ref="P252:R252"/>
    <mergeCell ref="S252:T252"/>
    <mergeCell ref="B247:C247"/>
    <mergeCell ref="E247:F247"/>
    <mergeCell ref="G247:H247"/>
    <mergeCell ref="J247:L247"/>
    <mergeCell ref="M247:N247"/>
    <mergeCell ref="T247:U247"/>
    <mergeCell ref="A249:D249"/>
    <mergeCell ref="E249:H249"/>
    <mergeCell ref="J249:L249"/>
    <mergeCell ref="M249:N249"/>
    <mergeCell ref="T249:U249"/>
    <mergeCell ref="M261:O261"/>
    <mergeCell ref="P261:R261"/>
    <mergeCell ref="S261:T261"/>
    <mergeCell ref="M262:O262"/>
    <mergeCell ref="P262:R262"/>
    <mergeCell ref="S262:T262"/>
    <mergeCell ref="M263:O263"/>
    <mergeCell ref="P263:R263"/>
    <mergeCell ref="A253:A262"/>
    <mergeCell ref="M253:O253"/>
    <mergeCell ref="P253:R253"/>
    <mergeCell ref="S253:T253"/>
    <mergeCell ref="M254:O254"/>
    <mergeCell ref="P254:R254"/>
    <mergeCell ref="S254:T254"/>
    <mergeCell ref="M255:O255"/>
    <mergeCell ref="P255:R255"/>
    <mergeCell ref="S255:T255"/>
    <mergeCell ref="M256:O256"/>
    <mergeCell ref="P256:R256"/>
    <mergeCell ref="S256:T256"/>
    <mergeCell ref="M257:O257"/>
    <mergeCell ref="P257:R257"/>
    <mergeCell ref="S257:T257"/>
    <mergeCell ref="M258:O258"/>
    <mergeCell ref="P258:R258"/>
    <mergeCell ref="S258:T258"/>
    <mergeCell ref="M259:O259"/>
    <mergeCell ref="P259:R259"/>
    <mergeCell ref="S259:T259"/>
    <mergeCell ref="M260:O260"/>
    <mergeCell ref="P260:R260"/>
    <mergeCell ref="P279:R279"/>
    <mergeCell ref="A270:A271"/>
    <mergeCell ref="B270:B271"/>
    <mergeCell ref="C270:C271"/>
    <mergeCell ref="M270:O270"/>
    <mergeCell ref="P270:R270"/>
    <mergeCell ref="S270:T270"/>
    <mergeCell ref="U270:U271"/>
    <mergeCell ref="M271:O271"/>
    <mergeCell ref="P271:R271"/>
    <mergeCell ref="S271:T271"/>
    <mergeCell ref="B266:C266"/>
    <mergeCell ref="E266:F266"/>
    <mergeCell ref="G266:H266"/>
    <mergeCell ref="J266:L266"/>
    <mergeCell ref="M266:N266"/>
    <mergeCell ref="T266:U266"/>
    <mergeCell ref="A268:D268"/>
    <mergeCell ref="E268:H268"/>
    <mergeCell ref="J268:L268"/>
    <mergeCell ref="M268:N268"/>
    <mergeCell ref="T268:U268"/>
    <mergeCell ref="S279:T279"/>
    <mergeCell ref="S298:T298"/>
    <mergeCell ref="M280:O280"/>
    <mergeCell ref="P280:R280"/>
    <mergeCell ref="S280:T280"/>
    <mergeCell ref="M281:O281"/>
    <mergeCell ref="P281:R281"/>
    <mergeCell ref="S281:T281"/>
    <mergeCell ref="M282:O282"/>
    <mergeCell ref="P282:R282"/>
    <mergeCell ref="A272:A281"/>
    <mergeCell ref="M272:O272"/>
    <mergeCell ref="P272:R272"/>
    <mergeCell ref="S272:T272"/>
    <mergeCell ref="M273:O273"/>
    <mergeCell ref="P273:R273"/>
    <mergeCell ref="S273:T273"/>
    <mergeCell ref="M274:O274"/>
    <mergeCell ref="P274:R274"/>
    <mergeCell ref="S274:T274"/>
    <mergeCell ref="M275:O275"/>
    <mergeCell ref="P275:R275"/>
    <mergeCell ref="S275:T275"/>
    <mergeCell ref="M276:O276"/>
    <mergeCell ref="P276:R276"/>
    <mergeCell ref="S276:T276"/>
    <mergeCell ref="M277:O277"/>
    <mergeCell ref="P277:R277"/>
    <mergeCell ref="S277:T277"/>
    <mergeCell ref="M278:O278"/>
    <mergeCell ref="P278:R278"/>
    <mergeCell ref="S278:T278"/>
    <mergeCell ref="M279:O279"/>
    <mergeCell ref="A289:A290"/>
    <mergeCell ref="B289:B290"/>
    <mergeCell ref="C289:C290"/>
    <mergeCell ref="M289:O289"/>
    <mergeCell ref="P289:R289"/>
    <mergeCell ref="S289:T289"/>
    <mergeCell ref="U289:U290"/>
    <mergeCell ref="M290:O290"/>
    <mergeCell ref="P290:R290"/>
    <mergeCell ref="S290:T290"/>
    <mergeCell ref="B285:C285"/>
    <mergeCell ref="E285:F285"/>
    <mergeCell ref="G285:H285"/>
    <mergeCell ref="J285:L285"/>
    <mergeCell ref="M285:N285"/>
    <mergeCell ref="T285:U285"/>
    <mergeCell ref="A287:D287"/>
    <mergeCell ref="E287:H287"/>
    <mergeCell ref="J287:L287"/>
    <mergeCell ref="M287:N287"/>
    <mergeCell ref="T287:U287"/>
    <mergeCell ref="M299:O299"/>
    <mergeCell ref="P299:R299"/>
    <mergeCell ref="S299:T299"/>
    <mergeCell ref="M300:O300"/>
    <mergeCell ref="P300:R300"/>
    <mergeCell ref="S300:T300"/>
    <mergeCell ref="M301:O301"/>
    <mergeCell ref="P301:R301"/>
    <mergeCell ref="A291:A300"/>
    <mergeCell ref="M291:O291"/>
    <mergeCell ref="P291:R291"/>
    <mergeCell ref="S291:T291"/>
    <mergeCell ref="M292:O292"/>
    <mergeCell ref="P292:R292"/>
    <mergeCell ref="S292:T292"/>
    <mergeCell ref="M293:O293"/>
    <mergeCell ref="P293:R293"/>
    <mergeCell ref="S293:T293"/>
    <mergeCell ref="M294:O294"/>
    <mergeCell ref="P294:R294"/>
    <mergeCell ref="S294:T294"/>
    <mergeCell ref="M295:O295"/>
    <mergeCell ref="P295:R295"/>
    <mergeCell ref="S295:T295"/>
    <mergeCell ref="M296:O296"/>
    <mergeCell ref="P296:R296"/>
    <mergeCell ref="S296:T296"/>
    <mergeCell ref="M297:O297"/>
    <mergeCell ref="P297:R297"/>
    <mergeCell ref="S297:T297"/>
    <mergeCell ref="M298:O298"/>
    <mergeCell ref="P298:R298"/>
    <mergeCell ref="P317:R317"/>
    <mergeCell ref="A308:A309"/>
    <mergeCell ref="B308:B309"/>
    <mergeCell ref="C308:C309"/>
    <mergeCell ref="M308:O308"/>
    <mergeCell ref="P308:R308"/>
    <mergeCell ref="S308:T308"/>
    <mergeCell ref="U308:U309"/>
    <mergeCell ref="M309:O309"/>
    <mergeCell ref="P309:R309"/>
    <mergeCell ref="S309:T309"/>
    <mergeCell ref="B304:C304"/>
    <mergeCell ref="E304:F304"/>
    <mergeCell ref="G304:H304"/>
    <mergeCell ref="J304:L304"/>
    <mergeCell ref="M304:N304"/>
    <mergeCell ref="T304:U304"/>
    <mergeCell ref="A306:D306"/>
    <mergeCell ref="E306:H306"/>
    <mergeCell ref="J306:L306"/>
    <mergeCell ref="M306:N306"/>
    <mergeCell ref="T306:U306"/>
    <mergeCell ref="S317:T317"/>
    <mergeCell ref="S336:T336"/>
    <mergeCell ref="M318:O318"/>
    <mergeCell ref="P318:R318"/>
    <mergeCell ref="S318:T318"/>
    <mergeCell ref="M319:O319"/>
    <mergeCell ref="P319:R319"/>
    <mergeCell ref="S319:T319"/>
    <mergeCell ref="M320:O320"/>
    <mergeCell ref="P320:R320"/>
    <mergeCell ref="A310:A319"/>
    <mergeCell ref="M310:O310"/>
    <mergeCell ref="P310:R310"/>
    <mergeCell ref="S310:T310"/>
    <mergeCell ref="M311:O311"/>
    <mergeCell ref="P311:R311"/>
    <mergeCell ref="S311:T311"/>
    <mergeCell ref="M312:O312"/>
    <mergeCell ref="P312:R312"/>
    <mergeCell ref="S312:T312"/>
    <mergeCell ref="M313:O313"/>
    <mergeCell ref="P313:R313"/>
    <mergeCell ref="S313:T313"/>
    <mergeCell ref="M314:O314"/>
    <mergeCell ref="P314:R314"/>
    <mergeCell ref="S314:T314"/>
    <mergeCell ref="M315:O315"/>
    <mergeCell ref="P315:R315"/>
    <mergeCell ref="S315:T315"/>
    <mergeCell ref="M316:O316"/>
    <mergeCell ref="P316:R316"/>
    <mergeCell ref="S316:T316"/>
    <mergeCell ref="M317:O317"/>
    <mergeCell ref="A327:A328"/>
    <mergeCell ref="B327:B328"/>
    <mergeCell ref="C327:C328"/>
    <mergeCell ref="M327:O327"/>
    <mergeCell ref="P327:R327"/>
    <mergeCell ref="S327:T327"/>
    <mergeCell ref="U327:U328"/>
    <mergeCell ref="M328:O328"/>
    <mergeCell ref="P328:R328"/>
    <mergeCell ref="S328:T328"/>
    <mergeCell ref="B323:C323"/>
    <mergeCell ref="E323:F323"/>
    <mergeCell ref="G323:H323"/>
    <mergeCell ref="J323:L323"/>
    <mergeCell ref="M323:N323"/>
    <mergeCell ref="T323:U323"/>
    <mergeCell ref="A325:D325"/>
    <mergeCell ref="E325:H325"/>
    <mergeCell ref="J325:L325"/>
    <mergeCell ref="M325:N325"/>
    <mergeCell ref="T325:U325"/>
    <mergeCell ref="M337:O337"/>
    <mergeCell ref="P337:R337"/>
    <mergeCell ref="S337:T337"/>
    <mergeCell ref="M338:O338"/>
    <mergeCell ref="P338:R338"/>
    <mergeCell ref="S338:T338"/>
    <mergeCell ref="M339:O339"/>
    <mergeCell ref="P339:R339"/>
    <mergeCell ref="A329:A338"/>
    <mergeCell ref="M329:O329"/>
    <mergeCell ref="P329:R329"/>
    <mergeCell ref="S329:T329"/>
    <mergeCell ref="M330:O330"/>
    <mergeCell ref="P330:R330"/>
    <mergeCell ref="S330:T330"/>
    <mergeCell ref="M331:O331"/>
    <mergeCell ref="P331:R331"/>
    <mergeCell ref="S331:T331"/>
    <mergeCell ref="M332:O332"/>
    <mergeCell ref="P332:R332"/>
    <mergeCell ref="S332:T332"/>
    <mergeCell ref="M333:O333"/>
    <mergeCell ref="P333:R333"/>
    <mergeCell ref="S333:T333"/>
    <mergeCell ref="M334:O334"/>
    <mergeCell ref="P334:R334"/>
    <mergeCell ref="S334:T334"/>
    <mergeCell ref="M335:O335"/>
    <mergeCell ref="P335:R335"/>
    <mergeCell ref="S335:T335"/>
    <mergeCell ref="M336:O336"/>
    <mergeCell ref="P336:R336"/>
    <mergeCell ref="P355:R355"/>
    <mergeCell ref="A346:A347"/>
    <mergeCell ref="B346:B347"/>
    <mergeCell ref="C346:C347"/>
    <mergeCell ref="M346:O346"/>
    <mergeCell ref="P346:R346"/>
    <mergeCell ref="S346:T346"/>
    <mergeCell ref="U346:U347"/>
    <mergeCell ref="M347:O347"/>
    <mergeCell ref="P347:R347"/>
    <mergeCell ref="S347:T347"/>
    <mergeCell ref="B342:C342"/>
    <mergeCell ref="E342:F342"/>
    <mergeCell ref="G342:H342"/>
    <mergeCell ref="J342:L342"/>
    <mergeCell ref="M342:N342"/>
    <mergeCell ref="T342:U342"/>
    <mergeCell ref="A344:D344"/>
    <mergeCell ref="E344:H344"/>
    <mergeCell ref="J344:L344"/>
    <mergeCell ref="M344:N344"/>
    <mergeCell ref="T344:U344"/>
    <mergeCell ref="S355:T355"/>
    <mergeCell ref="S374:T374"/>
    <mergeCell ref="M356:O356"/>
    <mergeCell ref="P356:R356"/>
    <mergeCell ref="S356:T356"/>
    <mergeCell ref="M357:O357"/>
    <mergeCell ref="P357:R357"/>
    <mergeCell ref="S357:T357"/>
    <mergeCell ref="M358:O358"/>
    <mergeCell ref="P358:R358"/>
    <mergeCell ref="A348:A357"/>
    <mergeCell ref="M348:O348"/>
    <mergeCell ref="P348:R348"/>
    <mergeCell ref="S348:T348"/>
    <mergeCell ref="M349:O349"/>
    <mergeCell ref="P349:R349"/>
    <mergeCell ref="S349:T349"/>
    <mergeCell ref="M350:O350"/>
    <mergeCell ref="P350:R350"/>
    <mergeCell ref="S350:T350"/>
    <mergeCell ref="M351:O351"/>
    <mergeCell ref="P351:R351"/>
    <mergeCell ref="S351:T351"/>
    <mergeCell ref="M352:O352"/>
    <mergeCell ref="P352:R352"/>
    <mergeCell ref="S352:T352"/>
    <mergeCell ref="M353:O353"/>
    <mergeCell ref="P353:R353"/>
    <mergeCell ref="S353:T353"/>
    <mergeCell ref="M354:O354"/>
    <mergeCell ref="P354:R354"/>
    <mergeCell ref="S354:T354"/>
    <mergeCell ref="M355:O355"/>
    <mergeCell ref="A365:A366"/>
    <mergeCell ref="B365:B366"/>
    <mergeCell ref="C365:C366"/>
    <mergeCell ref="M365:O365"/>
    <mergeCell ref="P365:R365"/>
    <mergeCell ref="S365:T365"/>
    <mergeCell ref="U365:U366"/>
    <mergeCell ref="M366:O366"/>
    <mergeCell ref="P366:R366"/>
    <mergeCell ref="S366:T366"/>
    <mergeCell ref="B361:C361"/>
    <mergeCell ref="E361:F361"/>
    <mergeCell ref="G361:H361"/>
    <mergeCell ref="J361:L361"/>
    <mergeCell ref="M361:N361"/>
    <mergeCell ref="T361:U361"/>
    <mergeCell ref="A363:D363"/>
    <mergeCell ref="E363:H363"/>
    <mergeCell ref="J363:L363"/>
    <mergeCell ref="M363:N363"/>
    <mergeCell ref="T363:U363"/>
    <mergeCell ref="M375:O375"/>
    <mergeCell ref="P375:R375"/>
    <mergeCell ref="S375:T375"/>
    <mergeCell ref="M376:O376"/>
    <mergeCell ref="P376:R376"/>
    <mergeCell ref="S376:T376"/>
    <mergeCell ref="M377:O377"/>
    <mergeCell ref="P377:R377"/>
    <mergeCell ref="A367:A376"/>
    <mergeCell ref="M367:O367"/>
    <mergeCell ref="P367:R367"/>
    <mergeCell ref="S367:T367"/>
    <mergeCell ref="M368:O368"/>
    <mergeCell ref="P368:R368"/>
    <mergeCell ref="S368:T368"/>
    <mergeCell ref="M369:O369"/>
    <mergeCell ref="P369:R369"/>
    <mergeCell ref="S369:T369"/>
    <mergeCell ref="M370:O370"/>
    <mergeCell ref="P370:R370"/>
    <mergeCell ref="S370:T370"/>
    <mergeCell ref="M371:O371"/>
    <mergeCell ref="P371:R371"/>
    <mergeCell ref="S371:T371"/>
    <mergeCell ref="M372:O372"/>
    <mergeCell ref="P372:R372"/>
    <mergeCell ref="S372:T372"/>
    <mergeCell ref="M373:O373"/>
    <mergeCell ref="P373:R373"/>
    <mergeCell ref="S373:T373"/>
    <mergeCell ref="M374:O374"/>
    <mergeCell ref="P374:R374"/>
    <mergeCell ref="P393:R393"/>
    <mergeCell ref="A384:A385"/>
    <mergeCell ref="B384:B385"/>
    <mergeCell ref="C384:C385"/>
    <mergeCell ref="M384:O384"/>
    <mergeCell ref="P384:R384"/>
    <mergeCell ref="S384:T384"/>
    <mergeCell ref="U384:U385"/>
    <mergeCell ref="M385:O385"/>
    <mergeCell ref="P385:R385"/>
    <mergeCell ref="S385:T385"/>
    <mergeCell ref="B380:C380"/>
    <mergeCell ref="E380:F380"/>
    <mergeCell ref="G380:H380"/>
    <mergeCell ref="J380:L380"/>
    <mergeCell ref="M380:N380"/>
    <mergeCell ref="T380:U380"/>
    <mergeCell ref="A382:D382"/>
    <mergeCell ref="E382:H382"/>
    <mergeCell ref="J382:L382"/>
    <mergeCell ref="M382:N382"/>
    <mergeCell ref="T382:U382"/>
    <mergeCell ref="S393:T393"/>
    <mergeCell ref="S412:T412"/>
    <mergeCell ref="M394:O394"/>
    <mergeCell ref="P394:R394"/>
    <mergeCell ref="S394:T394"/>
    <mergeCell ref="M395:O395"/>
    <mergeCell ref="P395:R395"/>
    <mergeCell ref="S395:T395"/>
    <mergeCell ref="M396:O396"/>
    <mergeCell ref="P396:R396"/>
    <mergeCell ref="A386:A395"/>
    <mergeCell ref="M386:O386"/>
    <mergeCell ref="P386:R386"/>
    <mergeCell ref="S386:T386"/>
    <mergeCell ref="M387:O387"/>
    <mergeCell ref="P387:R387"/>
    <mergeCell ref="S387:T387"/>
    <mergeCell ref="M388:O388"/>
    <mergeCell ref="P388:R388"/>
    <mergeCell ref="S388:T388"/>
    <mergeCell ref="M389:O389"/>
    <mergeCell ref="P389:R389"/>
    <mergeCell ref="S389:T389"/>
    <mergeCell ref="M390:O390"/>
    <mergeCell ref="P390:R390"/>
    <mergeCell ref="S390:T390"/>
    <mergeCell ref="M391:O391"/>
    <mergeCell ref="P391:R391"/>
    <mergeCell ref="S391:T391"/>
    <mergeCell ref="M392:O392"/>
    <mergeCell ref="P392:R392"/>
    <mergeCell ref="S392:T392"/>
    <mergeCell ref="M393:O393"/>
    <mergeCell ref="A403:A404"/>
    <mergeCell ref="B403:B404"/>
    <mergeCell ref="C403:C404"/>
    <mergeCell ref="M403:O403"/>
    <mergeCell ref="P403:R403"/>
    <mergeCell ref="S403:T403"/>
    <mergeCell ref="U403:U404"/>
    <mergeCell ref="M404:O404"/>
    <mergeCell ref="P404:R404"/>
    <mergeCell ref="S404:T404"/>
    <mergeCell ref="B399:C399"/>
    <mergeCell ref="E399:F399"/>
    <mergeCell ref="G399:H399"/>
    <mergeCell ref="J399:L399"/>
    <mergeCell ref="M399:N399"/>
    <mergeCell ref="T399:U399"/>
    <mergeCell ref="A401:D401"/>
    <mergeCell ref="E401:H401"/>
    <mergeCell ref="J401:L401"/>
    <mergeCell ref="M401:N401"/>
    <mergeCell ref="T401:U401"/>
    <mergeCell ref="M413:O413"/>
    <mergeCell ref="P413:R413"/>
    <mergeCell ref="S413:T413"/>
    <mergeCell ref="M414:O414"/>
    <mergeCell ref="P414:R414"/>
    <mergeCell ref="S414:T414"/>
    <mergeCell ref="M415:O415"/>
    <mergeCell ref="P415:R415"/>
    <mergeCell ref="A405:A414"/>
    <mergeCell ref="M405:O405"/>
    <mergeCell ref="P405:R405"/>
    <mergeCell ref="S405:T405"/>
    <mergeCell ref="M406:O406"/>
    <mergeCell ref="P406:R406"/>
    <mergeCell ref="S406:T406"/>
    <mergeCell ref="M407:O407"/>
    <mergeCell ref="P407:R407"/>
    <mergeCell ref="S407:T407"/>
    <mergeCell ref="M408:O408"/>
    <mergeCell ref="P408:R408"/>
    <mergeCell ref="S408:T408"/>
    <mergeCell ref="M409:O409"/>
    <mergeCell ref="P409:R409"/>
    <mergeCell ref="S409:T409"/>
    <mergeCell ref="M410:O410"/>
    <mergeCell ref="P410:R410"/>
    <mergeCell ref="S410:T410"/>
    <mergeCell ref="M411:O411"/>
    <mergeCell ref="P411:R411"/>
    <mergeCell ref="S411:T411"/>
    <mergeCell ref="M412:O412"/>
    <mergeCell ref="P412:R412"/>
    <mergeCell ref="B418:C418"/>
    <mergeCell ref="E418:F418"/>
    <mergeCell ref="G418:H418"/>
    <mergeCell ref="J418:L418"/>
    <mergeCell ref="M418:N418"/>
    <mergeCell ref="T418:U418"/>
    <mergeCell ref="A420:D420"/>
    <mergeCell ref="E420:H420"/>
    <mergeCell ref="J420:L420"/>
    <mergeCell ref="M420:N420"/>
    <mergeCell ref="T420:U420"/>
    <mergeCell ref="A422:A423"/>
    <mergeCell ref="B422:B423"/>
    <mergeCell ref="C422:C423"/>
    <mergeCell ref="M422:O422"/>
    <mergeCell ref="P422:R422"/>
    <mergeCell ref="S422:T422"/>
    <mergeCell ref="U422:U423"/>
    <mergeCell ref="M423:O423"/>
    <mergeCell ref="P423:R423"/>
    <mergeCell ref="S423:T423"/>
    <mergeCell ref="A424:A433"/>
    <mergeCell ref="M424:O424"/>
    <mergeCell ref="P424:R424"/>
    <mergeCell ref="S424:T424"/>
    <mergeCell ref="M425:O425"/>
    <mergeCell ref="P425:R425"/>
    <mergeCell ref="S425:T425"/>
    <mergeCell ref="M426:O426"/>
    <mergeCell ref="P426:R426"/>
    <mergeCell ref="S426:T426"/>
    <mergeCell ref="M427:O427"/>
    <mergeCell ref="P427:R427"/>
    <mergeCell ref="S427:T427"/>
    <mergeCell ref="M428:O428"/>
    <mergeCell ref="P428:R428"/>
    <mergeCell ref="S428:T428"/>
    <mergeCell ref="M429:O429"/>
    <mergeCell ref="P429:R429"/>
    <mergeCell ref="S429:T429"/>
    <mergeCell ref="M430:O430"/>
    <mergeCell ref="P430:R430"/>
    <mergeCell ref="S430:T430"/>
    <mergeCell ref="M431:O431"/>
    <mergeCell ref="P431:R431"/>
    <mergeCell ref="S431:T431"/>
    <mergeCell ref="M432:O432"/>
    <mergeCell ref="P432:R432"/>
    <mergeCell ref="S432:T432"/>
    <mergeCell ref="M433:O433"/>
    <mergeCell ref="P433:R433"/>
    <mergeCell ref="S433:T433"/>
    <mergeCell ref="M434:O434"/>
    <mergeCell ref="P434:R434"/>
    <mergeCell ref="B437:C437"/>
    <mergeCell ref="E437:F437"/>
    <mergeCell ref="G437:H437"/>
    <mergeCell ref="J437:L437"/>
    <mergeCell ref="M437:N437"/>
    <mergeCell ref="T437:U437"/>
    <mergeCell ref="A439:D439"/>
    <mergeCell ref="E439:H439"/>
    <mergeCell ref="J439:L439"/>
    <mergeCell ref="M439:N439"/>
    <mergeCell ref="T439:U439"/>
    <mergeCell ref="A441:A442"/>
    <mergeCell ref="B441:B442"/>
    <mergeCell ref="C441:C442"/>
    <mergeCell ref="M441:O441"/>
    <mergeCell ref="P441:R441"/>
    <mergeCell ref="S441:T441"/>
    <mergeCell ref="U441:U442"/>
    <mergeCell ref="M442:O442"/>
    <mergeCell ref="P442:R442"/>
    <mergeCell ref="S442:T442"/>
    <mergeCell ref="A443:A452"/>
    <mergeCell ref="M443:O443"/>
    <mergeCell ref="P443:R443"/>
    <mergeCell ref="S443:T443"/>
    <mergeCell ref="M444:O444"/>
    <mergeCell ref="P444:R444"/>
    <mergeCell ref="S444:T444"/>
    <mergeCell ref="M445:O445"/>
    <mergeCell ref="P445:R445"/>
    <mergeCell ref="S445:T445"/>
    <mergeCell ref="M446:O446"/>
    <mergeCell ref="P446:R446"/>
    <mergeCell ref="S446:T446"/>
    <mergeCell ref="M447:O447"/>
    <mergeCell ref="P447:R447"/>
    <mergeCell ref="S447:T447"/>
    <mergeCell ref="M448:O448"/>
    <mergeCell ref="P448:R448"/>
    <mergeCell ref="S448:T448"/>
    <mergeCell ref="M449:O449"/>
    <mergeCell ref="P449:R449"/>
    <mergeCell ref="S449:T449"/>
    <mergeCell ref="M450:O450"/>
    <mergeCell ref="P450:R450"/>
    <mergeCell ref="S450:T450"/>
    <mergeCell ref="M451:O451"/>
    <mergeCell ref="P451:R451"/>
    <mergeCell ref="S451:T451"/>
    <mergeCell ref="M452:O452"/>
    <mergeCell ref="P452:R452"/>
    <mergeCell ref="S452:T452"/>
    <mergeCell ref="M453:O453"/>
    <mergeCell ref="P453:R453"/>
    <mergeCell ref="B456:C456"/>
    <mergeCell ref="E456:F456"/>
    <mergeCell ref="G456:H456"/>
    <mergeCell ref="J456:L456"/>
    <mergeCell ref="M456:N456"/>
    <mergeCell ref="T456:U456"/>
    <mergeCell ref="A458:D458"/>
    <mergeCell ref="E458:H458"/>
    <mergeCell ref="J458:L458"/>
    <mergeCell ref="M458:N458"/>
    <mergeCell ref="T458:U458"/>
    <mergeCell ref="A460:A461"/>
    <mergeCell ref="B460:B461"/>
    <mergeCell ref="C460:C461"/>
    <mergeCell ref="M460:O460"/>
    <mergeCell ref="P460:R460"/>
    <mergeCell ref="S460:T460"/>
    <mergeCell ref="U460:U461"/>
    <mergeCell ref="M461:O461"/>
    <mergeCell ref="P461:R461"/>
    <mergeCell ref="S461:T461"/>
    <mergeCell ref="A462:A471"/>
    <mergeCell ref="M462:O462"/>
    <mergeCell ref="P462:R462"/>
    <mergeCell ref="S462:T462"/>
    <mergeCell ref="M463:O463"/>
    <mergeCell ref="P463:R463"/>
    <mergeCell ref="S463:T463"/>
    <mergeCell ref="M464:O464"/>
    <mergeCell ref="P464:R464"/>
    <mergeCell ref="S464:T464"/>
    <mergeCell ref="M465:O465"/>
    <mergeCell ref="P465:R465"/>
    <mergeCell ref="S465:T465"/>
    <mergeCell ref="M466:O466"/>
    <mergeCell ref="P466:R466"/>
    <mergeCell ref="S466:T466"/>
    <mergeCell ref="M467:O467"/>
    <mergeCell ref="P467:R467"/>
    <mergeCell ref="S467:T467"/>
    <mergeCell ref="M468:O468"/>
    <mergeCell ref="P468:R468"/>
    <mergeCell ref="S468:T468"/>
    <mergeCell ref="M469:O469"/>
    <mergeCell ref="P469:R469"/>
    <mergeCell ref="S469:T469"/>
    <mergeCell ref="M470:O470"/>
    <mergeCell ref="P470:R470"/>
    <mergeCell ref="S470:T470"/>
    <mergeCell ref="M471:O471"/>
    <mergeCell ref="P471:R471"/>
    <mergeCell ref="S471:T471"/>
    <mergeCell ref="M472:O472"/>
    <mergeCell ref="P472:R472"/>
    <mergeCell ref="B475:C475"/>
    <mergeCell ref="E475:F475"/>
    <mergeCell ref="G475:H475"/>
    <mergeCell ref="J475:L475"/>
    <mergeCell ref="M475:N475"/>
    <mergeCell ref="T475:U475"/>
    <mergeCell ref="A477:D477"/>
    <mergeCell ref="E477:H477"/>
    <mergeCell ref="J477:L477"/>
    <mergeCell ref="M477:N477"/>
    <mergeCell ref="T477:U477"/>
    <mergeCell ref="A479:A480"/>
    <mergeCell ref="B479:B480"/>
    <mergeCell ref="C479:C480"/>
    <mergeCell ref="M479:O479"/>
    <mergeCell ref="P479:R479"/>
    <mergeCell ref="S479:T479"/>
    <mergeCell ref="U479:U480"/>
    <mergeCell ref="M480:O480"/>
    <mergeCell ref="P480:R480"/>
    <mergeCell ref="S480:T480"/>
    <mergeCell ref="A481:A490"/>
    <mergeCell ref="M481:O481"/>
    <mergeCell ref="P481:R481"/>
    <mergeCell ref="S481:T481"/>
    <mergeCell ref="M482:O482"/>
    <mergeCell ref="P482:R482"/>
    <mergeCell ref="S482:T482"/>
    <mergeCell ref="M483:O483"/>
    <mergeCell ref="P483:R483"/>
    <mergeCell ref="S483:T483"/>
    <mergeCell ref="M484:O484"/>
    <mergeCell ref="P484:R484"/>
    <mergeCell ref="S484:T484"/>
    <mergeCell ref="M485:O485"/>
    <mergeCell ref="P485:R485"/>
    <mergeCell ref="S485:T485"/>
    <mergeCell ref="M486:O486"/>
    <mergeCell ref="P486:R486"/>
    <mergeCell ref="S486:T486"/>
    <mergeCell ref="M487:O487"/>
    <mergeCell ref="P487:R487"/>
    <mergeCell ref="S487:T487"/>
    <mergeCell ref="M488:O488"/>
    <mergeCell ref="P488:R488"/>
    <mergeCell ref="S488:T488"/>
    <mergeCell ref="M489:O489"/>
    <mergeCell ref="P489:R489"/>
    <mergeCell ref="S489:T489"/>
    <mergeCell ref="M490:O490"/>
    <mergeCell ref="P490:R490"/>
    <mergeCell ref="S490:T490"/>
    <mergeCell ref="M491:O491"/>
    <mergeCell ref="P491:R491"/>
    <mergeCell ref="B494:C494"/>
    <mergeCell ref="E494:F494"/>
    <mergeCell ref="G494:H494"/>
    <mergeCell ref="J494:L494"/>
    <mergeCell ref="M494:N494"/>
    <mergeCell ref="T494:U494"/>
    <mergeCell ref="A496:D496"/>
    <mergeCell ref="E496:H496"/>
    <mergeCell ref="J496:L496"/>
    <mergeCell ref="M496:N496"/>
    <mergeCell ref="T496:U496"/>
    <mergeCell ref="A498:A499"/>
    <mergeCell ref="B498:B499"/>
    <mergeCell ref="C498:C499"/>
    <mergeCell ref="M498:O498"/>
    <mergeCell ref="P498:R498"/>
    <mergeCell ref="S498:T498"/>
    <mergeCell ref="U498:U499"/>
    <mergeCell ref="M499:O499"/>
    <mergeCell ref="P499:R499"/>
    <mergeCell ref="S499:T499"/>
    <mergeCell ref="A500:A509"/>
    <mergeCell ref="M500:O500"/>
    <mergeCell ref="P500:R500"/>
    <mergeCell ref="S500:T500"/>
    <mergeCell ref="M501:O501"/>
    <mergeCell ref="P501:R501"/>
    <mergeCell ref="S501:T501"/>
    <mergeCell ref="M502:O502"/>
    <mergeCell ref="P502:R502"/>
    <mergeCell ref="S502:T502"/>
    <mergeCell ref="M503:O503"/>
    <mergeCell ref="P503:R503"/>
    <mergeCell ref="S503:T503"/>
    <mergeCell ref="M504:O504"/>
    <mergeCell ref="P504:R504"/>
    <mergeCell ref="S504:T504"/>
    <mergeCell ref="M505:O505"/>
    <mergeCell ref="P505:R505"/>
    <mergeCell ref="S505:T505"/>
    <mergeCell ref="M506:O506"/>
    <mergeCell ref="P506:R506"/>
    <mergeCell ref="S506:T506"/>
    <mergeCell ref="M507:O507"/>
    <mergeCell ref="P507:R507"/>
    <mergeCell ref="S507:T507"/>
    <mergeCell ref="M508:O508"/>
    <mergeCell ref="P508:R508"/>
    <mergeCell ref="S508:T508"/>
    <mergeCell ref="M509:O509"/>
    <mergeCell ref="P509:R509"/>
    <mergeCell ref="S509:T509"/>
    <mergeCell ref="M510:O510"/>
    <mergeCell ref="P510:R510"/>
    <mergeCell ref="B513:C513"/>
    <mergeCell ref="E513:F513"/>
    <mergeCell ref="G513:H513"/>
    <mergeCell ref="J513:L513"/>
    <mergeCell ref="M513:N513"/>
    <mergeCell ref="T513:U513"/>
    <mergeCell ref="A515:D515"/>
    <mergeCell ref="E515:H515"/>
    <mergeCell ref="J515:L515"/>
    <mergeCell ref="M515:N515"/>
    <mergeCell ref="T515:U515"/>
    <mergeCell ref="A517:A518"/>
    <mergeCell ref="B517:B518"/>
    <mergeCell ref="C517:C518"/>
    <mergeCell ref="M517:O517"/>
    <mergeCell ref="P517:R517"/>
    <mergeCell ref="S517:T517"/>
    <mergeCell ref="U517:U518"/>
    <mergeCell ref="M518:O518"/>
    <mergeCell ref="P518:R518"/>
    <mergeCell ref="S518:T518"/>
    <mergeCell ref="A519:A528"/>
    <mergeCell ref="M519:O519"/>
    <mergeCell ref="P519:R519"/>
    <mergeCell ref="S519:T519"/>
    <mergeCell ref="M520:O520"/>
    <mergeCell ref="P520:R520"/>
    <mergeCell ref="S520:T520"/>
    <mergeCell ref="M521:O521"/>
    <mergeCell ref="P521:R521"/>
    <mergeCell ref="S521:T521"/>
    <mergeCell ref="M522:O522"/>
    <mergeCell ref="P522:R522"/>
    <mergeCell ref="S522:T522"/>
    <mergeCell ref="M523:O523"/>
    <mergeCell ref="P523:R523"/>
    <mergeCell ref="S523:T523"/>
    <mergeCell ref="M524:O524"/>
    <mergeCell ref="P524:R524"/>
    <mergeCell ref="S524:T524"/>
    <mergeCell ref="M525:O525"/>
    <mergeCell ref="P525:R525"/>
    <mergeCell ref="S525:T525"/>
    <mergeCell ref="M526:O526"/>
    <mergeCell ref="P526:R526"/>
    <mergeCell ref="S526:T526"/>
    <mergeCell ref="M527:O527"/>
    <mergeCell ref="P527:R527"/>
    <mergeCell ref="S527:T527"/>
    <mergeCell ref="M528:O528"/>
    <mergeCell ref="P528:R528"/>
    <mergeCell ref="S528:T528"/>
    <mergeCell ref="M529:O529"/>
    <mergeCell ref="P529:R529"/>
    <mergeCell ref="B532:C532"/>
    <mergeCell ref="E532:F532"/>
    <mergeCell ref="G532:H532"/>
    <mergeCell ref="J532:L532"/>
    <mergeCell ref="M532:N532"/>
    <mergeCell ref="T532:U532"/>
    <mergeCell ref="A534:D534"/>
    <mergeCell ref="E534:H534"/>
    <mergeCell ref="J534:L534"/>
    <mergeCell ref="M534:N534"/>
    <mergeCell ref="T534:U534"/>
    <mergeCell ref="A536:A537"/>
    <mergeCell ref="B536:B537"/>
    <mergeCell ref="C536:C537"/>
    <mergeCell ref="M536:O536"/>
    <mergeCell ref="P536:R536"/>
    <mergeCell ref="S536:T536"/>
    <mergeCell ref="U536:U537"/>
    <mergeCell ref="M537:O537"/>
    <mergeCell ref="P537:R537"/>
    <mergeCell ref="S537:T537"/>
    <mergeCell ref="A538:A547"/>
    <mergeCell ref="M538:O538"/>
    <mergeCell ref="P538:R538"/>
    <mergeCell ref="S538:T538"/>
    <mergeCell ref="M539:O539"/>
    <mergeCell ref="P539:R539"/>
    <mergeCell ref="S539:T539"/>
    <mergeCell ref="M540:O540"/>
    <mergeCell ref="P540:R540"/>
    <mergeCell ref="S540:T540"/>
    <mergeCell ref="M541:O541"/>
    <mergeCell ref="P541:R541"/>
    <mergeCell ref="S541:T541"/>
    <mergeCell ref="M542:O542"/>
    <mergeCell ref="P542:R542"/>
    <mergeCell ref="S542:T542"/>
    <mergeCell ref="M543:O543"/>
    <mergeCell ref="P543:R543"/>
    <mergeCell ref="S543:T543"/>
    <mergeCell ref="M544:O544"/>
    <mergeCell ref="P544:R544"/>
    <mergeCell ref="S544:T544"/>
    <mergeCell ref="M545:O545"/>
    <mergeCell ref="P545:R545"/>
    <mergeCell ref="S545:T545"/>
    <mergeCell ref="M546:O546"/>
    <mergeCell ref="P546:R546"/>
    <mergeCell ref="S546:T546"/>
    <mergeCell ref="M547:O547"/>
    <mergeCell ref="P547:R547"/>
    <mergeCell ref="S547:T547"/>
    <mergeCell ref="M548:O548"/>
    <mergeCell ref="P548:R548"/>
    <mergeCell ref="B551:C551"/>
    <mergeCell ref="E551:F551"/>
    <mergeCell ref="G551:H551"/>
    <mergeCell ref="J551:L551"/>
    <mergeCell ref="M551:N551"/>
    <mergeCell ref="T551:U551"/>
    <mergeCell ref="A553:D553"/>
    <mergeCell ref="E553:H553"/>
    <mergeCell ref="J553:L553"/>
    <mergeCell ref="M553:N553"/>
    <mergeCell ref="T553:U553"/>
    <mergeCell ref="A555:A556"/>
    <mergeCell ref="B555:B556"/>
    <mergeCell ref="C555:C556"/>
    <mergeCell ref="M555:O555"/>
    <mergeCell ref="P555:R555"/>
    <mergeCell ref="S555:T555"/>
    <mergeCell ref="U555:U556"/>
    <mergeCell ref="M556:O556"/>
    <mergeCell ref="P556:R556"/>
    <mergeCell ref="S556:T556"/>
    <mergeCell ref="A557:A566"/>
    <mergeCell ref="M557:O557"/>
    <mergeCell ref="P557:R557"/>
    <mergeCell ref="S557:T557"/>
    <mergeCell ref="M558:O558"/>
    <mergeCell ref="P558:R558"/>
    <mergeCell ref="S558:T558"/>
    <mergeCell ref="M559:O559"/>
    <mergeCell ref="P559:R559"/>
    <mergeCell ref="S559:T559"/>
    <mergeCell ref="M560:O560"/>
    <mergeCell ref="P560:R560"/>
    <mergeCell ref="S560:T560"/>
    <mergeCell ref="M561:O561"/>
    <mergeCell ref="P561:R561"/>
    <mergeCell ref="S561:T561"/>
    <mergeCell ref="M562:O562"/>
    <mergeCell ref="P562:R562"/>
    <mergeCell ref="S562:T562"/>
    <mergeCell ref="M563:O563"/>
    <mergeCell ref="P563:R563"/>
    <mergeCell ref="S563:T563"/>
    <mergeCell ref="M564:O564"/>
    <mergeCell ref="P564:R564"/>
    <mergeCell ref="S564:T564"/>
    <mergeCell ref="M565:O565"/>
    <mergeCell ref="P565:R565"/>
    <mergeCell ref="S565:T565"/>
    <mergeCell ref="M566:O566"/>
    <mergeCell ref="P566:R566"/>
    <mergeCell ref="S566:T566"/>
    <mergeCell ref="M567:O567"/>
    <mergeCell ref="P567:R567"/>
    <mergeCell ref="B570:C570"/>
    <mergeCell ref="E570:F570"/>
    <mergeCell ref="G570:H570"/>
    <mergeCell ref="J570:L570"/>
    <mergeCell ref="M570:N570"/>
    <mergeCell ref="T570:U570"/>
    <mergeCell ref="A572:D572"/>
    <mergeCell ref="E572:H572"/>
    <mergeCell ref="J572:L572"/>
    <mergeCell ref="M572:N572"/>
    <mergeCell ref="T572:U572"/>
    <mergeCell ref="A574:A575"/>
    <mergeCell ref="B574:B575"/>
    <mergeCell ref="C574:C575"/>
    <mergeCell ref="M574:O574"/>
    <mergeCell ref="P574:R574"/>
    <mergeCell ref="S574:T574"/>
    <mergeCell ref="U574:U575"/>
    <mergeCell ref="M575:O575"/>
    <mergeCell ref="P575:R575"/>
    <mergeCell ref="S575:T575"/>
    <mergeCell ref="A576:A585"/>
    <mergeCell ref="M576:O576"/>
    <mergeCell ref="P576:R576"/>
    <mergeCell ref="S576:T576"/>
    <mergeCell ref="M577:O577"/>
    <mergeCell ref="P577:R577"/>
    <mergeCell ref="S577:T577"/>
    <mergeCell ref="M578:O578"/>
    <mergeCell ref="P578:R578"/>
    <mergeCell ref="S578:T578"/>
    <mergeCell ref="M579:O579"/>
    <mergeCell ref="P579:R579"/>
    <mergeCell ref="S579:T579"/>
    <mergeCell ref="M580:O580"/>
    <mergeCell ref="P580:R580"/>
    <mergeCell ref="S580:T580"/>
    <mergeCell ref="M581:O581"/>
    <mergeCell ref="P581:R581"/>
    <mergeCell ref="S581:T581"/>
    <mergeCell ref="M582:O582"/>
    <mergeCell ref="P582:R582"/>
    <mergeCell ref="S582:T582"/>
    <mergeCell ref="M583:O583"/>
    <mergeCell ref="P583:R583"/>
    <mergeCell ref="S583:T583"/>
    <mergeCell ref="M584:O584"/>
    <mergeCell ref="P584:R584"/>
    <mergeCell ref="S584:T584"/>
    <mergeCell ref="M585:O585"/>
    <mergeCell ref="P585:R585"/>
    <mergeCell ref="S585:T585"/>
    <mergeCell ref="S604:T604"/>
    <mergeCell ref="M586:O586"/>
    <mergeCell ref="P586:R586"/>
    <mergeCell ref="B589:C589"/>
    <mergeCell ref="E589:F589"/>
    <mergeCell ref="G589:H589"/>
    <mergeCell ref="J589:L589"/>
    <mergeCell ref="M589:N589"/>
    <mergeCell ref="T589:U589"/>
    <mergeCell ref="A591:D591"/>
    <mergeCell ref="E591:H591"/>
    <mergeCell ref="J591:L591"/>
    <mergeCell ref="M591:N591"/>
    <mergeCell ref="T591:U591"/>
    <mergeCell ref="A593:A594"/>
    <mergeCell ref="B593:B594"/>
    <mergeCell ref="C593:C594"/>
    <mergeCell ref="M593:O593"/>
    <mergeCell ref="P593:R593"/>
    <mergeCell ref="S593:T593"/>
    <mergeCell ref="U593:U594"/>
    <mergeCell ref="M594:O594"/>
    <mergeCell ref="P594:R594"/>
    <mergeCell ref="S594:T594"/>
    <mergeCell ref="M605:O605"/>
    <mergeCell ref="P605:R605"/>
    <mergeCell ref="A595:A604"/>
    <mergeCell ref="M595:O595"/>
    <mergeCell ref="P595:R595"/>
    <mergeCell ref="S595:T595"/>
    <mergeCell ref="M596:O596"/>
    <mergeCell ref="P596:R596"/>
    <mergeCell ref="S596:T596"/>
    <mergeCell ref="M597:O597"/>
    <mergeCell ref="P597:R597"/>
    <mergeCell ref="S597:T597"/>
    <mergeCell ref="M598:O598"/>
    <mergeCell ref="P598:R598"/>
    <mergeCell ref="S598:T598"/>
    <mergeCell ref="M599:O599"/>
    <mergeCell ref="P599:R599"/>
    <mergeCell ref="S599:T599"/>
    <mergeCell ref="M600:O600"/>
    <mergeCell ref="P600:R600"/>
    <mergeCell ref="S600:T600"/>
    <mergeCell ref="M601:O601"/>
    <mergeCell ref="P601:R601"/>
    <mergeCell ref="S601:T601"/>
    <mergeCell ref="M602:O602"/>
    <mergeCell ref="P602:R602"/>
    <mergeCell ref="S602:T602"/>
    <mergeCell ref="M603:O603"/>
    <mergeCell ref="P603:R603"/>
    <mergeCell ref="S603:T603"/>
    <mergeCell ref="M604:O604"/>
    <mergeCell ref="P604:R604"/>
  </mergeCells>
  <dataValidations disablePrompts="1" count="6">
    <dataValidation type="list" allowBlank="1" showInputMessage="1" showErrorMessage="1" sqref="S82:S91 S101:S110 S139:S148 S158:S167 S177:S186 S63:S72 S44:S53 S576:S585 S120:S129 S25:S34 S196:S205 S215:S224 S234:S243 S253:S262 S272:S281 S291:S300 S310:S319 S329:S338 S348:S357 S367:S376 S386:S395 S405:S414 S424:S433 S443:S452 S462:S471 S481:S490 S500:S509 S519:S528 S538:S547 S557:S566 S595:S604 S614:S623 S633:S642 S652:S661 S671:S680 S690:S699 S709:S718 S728:S737 S747:S756" xr:uid="{00000000-0002-0000-0300-000000000000}">
      <formula1>"si,"</formula1>
    </dataValidation>
    <dataValidation type="list" allowBlank="1" showInputMessage="1" showErrorMessage="1" sqref="E25:E34 E158:E167 E177:E186 E576:E585 E44:E53 E63:E72 E82:E91 E101:E110 E120:E129 E139:E148 E196:E205 E215:E224 E234:E243 E253:E262 E272:E281 E291:E300 E310:E319 E329:E338 E348:E357 E367:E376 E386:E395 E405:E414 E424:E433 E443:E452 E462:E471 E481:E490 E500:E509 E519:E528 E538:E547 E557:E566 E595:E604 E614:E623 E633:E642 E652:E661 E671:E680 E690:E699 E709:E718 E728:E737 E747:E756" xr:uid="{00000000-0002-0000-0300-000001000000}">
      <formula1>"urbano,suburbano"</formula1>
    </dataValidation>
    <dataValidation allowBlank="1" showInputMessage="1" showErrorMessage="1" prompt="Inserire il riferimento corretto da piano di investimento (es.m1,e.1. ecc.)_x000a_" sqref="A574:A575 A194:A195 A42:A43 A61:A62 A80:A81 A99:A100 A118:A119 A137:A138 A156:A157 A175:A176 A23:A24 A213:A214 A232:A233 A251:A252 A270:A271 A289:A290 A308:A309 A327:A328 A346:A347 A365:A366 A384:A385 A403:A404 A422:A423 A441:A442 A460:A461 A479:A480 A498:A499 A517:A518 A536:A537 A555:A556 A593:A594 A612:A613 A631:A632 A650:A651 A669:A670 A688:A689 A707:A708 A726:A727 A745:A746" xr:uid="{00000000-0002-0000-0300-000002000000}"/>
    <dataValidation type="list" allowBlank="1" showInputMessage="1" showErrorMessage="1" sqref="B19:C20 B39:C39 B172:C172 B153:C153 B134:C134 B115:C115 B96:C96 B77:C77 B58:C58 B571:C571 B191:C191 B210:C210 B229:C229 B248:C248 B267:C267 B286:C286 B305:C305 B324:C324 B343:C343 B362:C362 B381:C381 B400:C400 B419:C419 B438:C438 B457:C457 B476:C476 B495:C495 B514:C514 B533:C533 B552:C552 B590:C590 B609:C609 B628:C628 B647:C647 B666:C666 B685:C685 B704:C704 B723:C723 B742:C742" xr:uid="{00000000-0002-0000-0300-000003000000}">
      <formula1>$D$23:$D$42</formula1>
    </dataValidation>
    <dataValidation type="list" allowBlank="1" showInputMessage="1" showErrorMessage="1" sqref="H82:H91 H63:H72 H44:H53 H576:H585 H177:H186 H25:H34 H101:H110 H120:H129 H139:H148 H158:H167 H196:H205 H215:H224 H234:H243 H253:H262 H272:H281 H291:H300 H310:H319 H329:H338 H348:H357 H367:H376 H386:H395 H405:H414 H424:H433 H443:H452 H462:H471 H481:H490 H500:H509 H519:H528 H538:H547 H557:H566 H595:H604 H614:H623 H633:H642 H652:H661 H671:H680 H690:H699 H709:H718 H728:H737 H747:H756" xr:uid="{00000000-0002-0000-0300-000004000000}">
      <formula1>"elettrico,"</formula1>
    </dataValidation>
    <dataValidation type="list" allowBlank="1" showInputMessage="1" showErrorMessage="1" sqref="I25:I34 I177:I186 I576:I585 I44:I53 I63:I72 I82:I91 I101:I110 I120:I129 I139:I148 I158:I167 I196:I205 I215:I224 I234:I243 I253:I262 I272:I281 I291:I300 I310:I319 I329:I338 I348:I357 I367:I376 I386:I395 I405:I414 I424:I433 I443:I452 I462:I471 I481:I490 I500:I509 I519:I528 I538:I547 I557:I566 I595:I604 I614:I623 I633:I642 I652:I661 I671:I680 I690:I699 I709:I718 I728:I737 I747:I756" xr:uid="{00000000-0002-0000-0300-000005000000}">
      <formula1>"classe I, classe A"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prompt="Inserire OGV corrispondente al Piano di investimento esecutivo" xr:uid="{00000000-0002-0000-0300-000006000000}">
          <x14:formula1>
            <xm:f>'Urbano.Piano inv. forn'!$C$29:$C$48</xm:f>
          </x14:formula1>
          <xm:sqref>B18:C18 B38:C38 B171:C171 B570:C570 B57:C57 B76:C76 B95:C95 B114:C114 B133:C133 B152:C152 B190:C190 B209:C209 B228:C228 B247:C247 B266:C266 B285:C285 B304:C304 B323:C323 B342:C342 B361:C361 B380:C380 B399:C399 B418:C418 B437:C437 B456:C456 B475:C475 B494:C494 B513:C513 B532:C532 B551:C551 B589:C589 B608:C608 B627:C627 B646:C646 B665:C665 B684:C684 B703:C703 B722:C722 B741:C741</xm:sqref>
        </x14:dataValidation>
        <x14:dataValidation type="list" allowBlank="1" showInputMessage="1" showErrorMessage="1" prompt="Scegliere il Comune beneficiario dal menù a tendina" xr:uid="{B060BFF3-72CA-4A52-A650-23BAD9603C2C}">
          <x14:formula1>
            <xm:f>'dati cup e milestone'!$B$3:$B$57</xm:f>
          </x14:formula1>
          <xm:sqref>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glio5">
    <tabColor theme="2" tint="-0.249977111117893"/>
  </sheetPr>
  <dimension ref="A1:Y377"/>
  <sheetViews>
    <sheetView topLeftCell="G6" zoomScale="80" zoomScaleNormal="80" workbookViewId="0">
      <selection activeCell="N15" sqref="N15:Q15"/>
    </sheetView>
  </sheetViews>
  <sheetFormatPr defaultColWidth="8.54296875" defaultRowHeight="14.5"/>
  <cols>
    <col min="1" max="1" width="10" style="33" customWidth="1"/>
    <col min="2" max="2" width="7.1796875" style="349" customWidth="1"/>
    <col min="3" max="3" width="22.54296875" style="27" customWidth="1"/>
    <col min="4" max="4" width="11.453125" style="27" customWidth="1"/>
    <col min="5" max="5" width="17.54296875" style="27" customWidth="1"/>
    <col min="6" max="6" width="9" style="349" bestFit="1" customWidth="1"/>
    <col min="7" max="7" width="24.1796875" style="27" customWidth="1"/>
    <col min="8" max="8" width="11.81640625" style="27" customWidth="1"/>
    <col min="9" max="9" width="11.54296875" style="349" bestFit="1" customWidth="1"/>
    <col min="10" max="10" width="22" style="349" customWidth="1"/>
    <col min="11" max="11" width="16.08984375" style="349" customWidth="1"/>
    <col min="12" max="12" width="15.7265625" style="27" customWidth="1"/>
    <col min="13" max="13" width="15.81640625" style="27" customWidth="1"/>
    <col min="14" max="14" width="16.453125" style="27" customWidth="1"/>
    <col min="15" max="15" width="4.54296875" style="27" customWidth="1"/>
    <col min="16" max="16" width="24.54296875" style="27" customWidth="1"/>
    <col min="17" max="17" width="21.453125" style="27" customWidth="1"/>
    <col min="18" max="18" width="8.54296875" style="27" customWidth="1"/>
    <col min="19" max="19" width="14.1796875" style="27" customWidth="1"/>
    <col min="20" max="20" width="3.81640625" style="27" customWidth="1"/>
    <col min="21" max="21" width="28.54296875" style="506" customWidth="1"/>
    <col min="22" max="22" width="9.54296875" style="27" customWidth="1"/>
    <col min="23" max="23" width="18.54296875" style="27" customWidth="1"/>
    <col min="24" max="24" width="12.81640625" style="27" bestFit="1" customWidth="1"/>
    <col min="25" max="25" width="15.1796875" style="27" bestFit="1" customWidth="1"/>
    <col min="26" max="26" width="15.1796875" style="27" customWidth="1"/>
    <col min="27" max="27" width="15.54296875" style="27" customWidth="1"/>
    <col min="28" max="16384" width="8.54296875" style="27"/>
  </cols>
  <sheetData>
    <row r="1" spans="1:25" ht="35.25" customHeight="1" thickBot="1">
      <c r="A1" s="619" t="s">
        <v>0</v>
      </c>
      <c r="B1" s="620"/>
      <c r="C1" s="620"/>
      <c r="D1" s="620"/>
      <c r="E1" s="620"/>
      <c r="F1" s="620"/>
      <c r="G1" s="620"/>
      <c r="H1" s="620"/>
      <c r="I1" s="620"/>
      <c r="J1" s="620"/>
      <c r="K1" s="620"/>
      <c r="L1" s="620"/>
      <c r="M1" s="620"/>
      <c r="N1" s="620"/>
      <c r="O1" s="620"/>
      <c r="P1" s="620"/>
      <c r="Q1" s="620"/>
      <c r="R1" s="620"/>
      <c r="S1" s="620"/>
      <c r="T1" s="620"/>
      <c r="U1" s="621"/>
      <c r="V1" s="28"/>
      <c r="W1" s="28"/>
      <c r="X1" s="28"/>
      <c r="Y1" s="28"/>
    </row>
    <row r="2" spans="1:25" ht="23" thickBot="1">
      <c r="A2" s="402"/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2"/>
      <c r="T2" s="402"/>
      <c r="U2" s="517"/>
      <c r="V2" s="402"/>
      <c r="W2" s="402"/>
      <c r="X2" s="402"/>
      <c r="Y2" s="402"/>
    </row>
    <row r="3" spans="1:25" ht="21.75" customHeight="1" thickBot="1">
      <c r="A3" s="616" t="s">
        <v>483</v>
      </c>
      <c r="B3" s="617"/>
      <c r="C3" s="617"/>
      <c r="D3" s="617"/>
      <c r="E3" s="617"/>
      <c r="F3" s="617"/>
      <c r="G3" s="617"/>
      <c r="H3" s="617"/>
      <c r="I3" s="617"/>
      <c r="J3" s="617"/>
      <c r="K3" s="617"/>
      <c r="L3" s="617"/>
      <c r="M3" s="617"/>
      <c r="N3" s="617"/>
      <c r="O3" s="617"/>
      <c r="P3" s="617"/>
      <c r="Q3" s="617"/>
      <c r="R3" s="617"/>
      <c r="S3" s="617"/>
      <c r="T3" s="617"/>
      <c r="U3" s="618"/>
      <c r="V3" s="29"/>
      <c r="W3" s="29"/>
      <c r="X3" s="29"/>
      <c r="Y3" s="29"/>
    </row>
    <row r="4" spans="1:25" ht="17.5">
      <c r="A4" s="2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2"/>
      <c r="V4" s="17"/>
      <c r="W4" s="17"/>
      <c r="X4" s="17"/>
      <c r="Y4" s="17"/>
    </row>
    <row r="5" spans="1:25" ht="28" thickBot="1">
      <c r="A5" s="27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522"/>
      <c r="V5" s="13"/>
      <c r="W5" s="13"/>
      <c r="X5" s="13"/>
      <c r="Y5" s="13"/>
    </row>
    <row r="6" spans="1:25" ht="45" customHeight="1" thickBot="1">
      <c r="A6" s="570" t="s">
        <v>1</v>
      </c>
      <c r="B6" s="571"/>
      <c r="C6" s="571"/>
      <c r="D6" s="572"/>
      <c r="E6" s="573" t="s">
        <v>2</v>
      </c>
      <c r="F6" s="574"/>
      <c r="G6" s="574"/>
      <c r="H6" s="574"/>
      <c r="I6" s="574"/>
      <c r="J6" s="574"/>
      <c r="K6" s="575"/>
      <c r="M6" s="610" t="s">
        <v>163</v>
      </c>
      <c r="N6" s="571"/>
      <c r="O6" s="571"/>
      <c r="P6" s="611"/>
      <c r="Q6" s="612"/>
      <c r="R6" s="612"/>
      <c r="S6" s="612"/>
      <c r="T6" s="612"/>
      <c r="U6" s="613"/>
      <c r="V6" s="166"/>
      <c r="W6" s="166"/>
      <c r="X6" s="166"/>
      <c r="Y6" s="166"/>
    </row>
    <row r="7" spans="1:25" ht="20.25" customHeight="1" thickBot="1">
      <c r="A7" s="310"/>
      <c r="B7" s="310"/>
      <c r="C7" s="310"/>
      <c r="D7" s="310"/>
      <c r="E7" s="311"/>
      <c r="F7" s="311"/>
      <c r="G7" s="311"/>
      <c r="H7" s="311"/>
      <c r="I7" s="311"/>
      <c r="J7" s="311"/>
      <c r="K7" s="311"/>
      <c r="M7" s="312"/>
      <c r="N7" s="310"/>
      <c r="O7" s="310"/>
      <c r="P7" s="313"/>
      <c r="Q7" s="313"/>
      <c r="R7" s="313"/>
      <c r="S7" s="313"/>
      <c r="T7" s="313"/>
      <c r="U7" s="313"/>
      <c r="V7" s="166"/>
      <c r="W7" s="166"/>
      <c r="X7" s="166"/>
      <c r="Y7" s="166"/>
    </row>
    <row r="8" spans="1:25" ht="51.75" customHeight="1" thickBot="1">
      <c r="A8" s="610" t="s">
        <v>164</v>
      </c>
      <c r="B8" s="937"/>
      <c r="C8" s="937"/>
      <c r="D8" s="938"/>
      <c r="E8" s="573"/>
      <c r="F8" s="574"/>
      <c r="G8" s="574"/>
      <c r="H8" s="574"/>
      <c r="I8" s="574"/>
      <c r="J8" s="574"/>
      <c r="K8" s="575"/>
      <c r="M8" s="610" t="s">
        <v>165</v>
      </c>
      <c r="N8" s="571"/>
      <c r="O8" s="571"/>
      <c r="P8" s="611"/>
      <c r="Q8" s="612"/>
      <c r="R8" s="612"/>
      <c r="S8" s="612"/>
      <c r="T8" s="612"/>
      <c r="U8" s="613"/>
      <c r="V8" s="166"/>
      <c r="W8" s="166"/>
      <c r="X8" s="166"/>
      <c r="Y8" s="166"/>
    </row>
    <row r="9" spans="1:25" ht="15" thickBot="1"/>
    <row r="10" spans="1:25" ht="28.5" customHeight="1" thickBot="1">
      <c r="A10" s="926" t="s">
        <v>121</v>
      </c>
      <c r="B10" s="927"/>
      <c r="C10" s="927"/>
      <c r="D10" s="927"/>
      <c r="E10" s="927"/>
      <c r="F10" s="927"/>
      <c r="G10" s="927"/>
      <c r="H10" s="927"/>
      <c r="I10" s="927"/>
      <c r="J10" s="927"/>
      <c r="K10" s="927"/>
      <c r="L10" s="927"/>
      <c r="M10" s="927"/>
      <c r="N10" s="927"/>
      <c r="O10" s="927"/>
      <c r="P10" s="927"/>
      <c r="Q10" s="927"/>
      <c r="R10" s="927"/>
      <c r="S10" s="927"/>
      <c r="T10" s="927"/>
      <c r="U10" s="928"/>
    </row>
    <row r="11" spans="1:25" ht="12.75" customHeight="1" thickBot="1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507"/>
    </row>
    <row r="12" spans="1:25" ht="17.5">
      <c r="A12" s="929" t="s">
        <v>201</v>
      </c>
      <c r="B12" s="930"/>
      <c r="C12" s="930"/>
      <c r="D12" s="931"/>
      <c r="E12" s="584"/>
      <c r="F12" s="585"/>
      <c r="G12" s="585"/>
      <c r="H12" s="586"/>
      <c r="I12" s="27"/>
      <c r="J12" s="901" t="s">
        <v>167</v>
      </c>
      <c r="K12" s="923"/>
      <c r="L12" s="903"/>
      <c r="M12" s="903"/>
      <c r="N12" s="903"/>
      <c r="O12" s="903"/>
      <c r="P12" s="590">
        <f>P34+P53+P71+P91+P110+P129+P148+P167+P186+P205+P224+P243+P262+P281+P300+P319+P338+P357+P376</f>
        <v>0</v>
      </c>
      <c r="Q12" s="591"/>
      <c r="R12" s="61"/>
      <c r="S12" s="61"/>
      <c r="T12" s="61"/>
      <c r="U12" s="507"/>
    </row>
    <row r="13" spans="1:25" ht="15" thickBot="1">
      <c r="A13" s="932"/>
      <c r="B13" s="933"/>
      <c r="C13" s="933"/>
      <c r="D13" s="934"/>
      <c r="E13" s="587"/>
      <c r="F13" s="588"/>
      <c r="G13" s="588"/>
      <c r="H13" s="589"/>
      <c r="I13" s="27"/>
      <c r="J13" s="935" t="s">
        <v>202</v>
      </c>
      <c r="K13" s="920"/>
      <c r="L13" s="936"/>
      <c r="M13" s="936"/>
      <c r="N13" s="936"/>
      <c r="O13" s="936"/>
      <c r="P13" s="592"/>
      <c r="Q13" s="593"/>
    </row>
    <row r="14" spans="1:25" ht="15" thickBot="1">
      <c r="A14" s="62"/>
      <c r="B14" s="63"/>
      <c r="C14" s="63"/>
      <c r="D14" s="63"/>
      <c r="E14" s="64"/>
      <c r="F14" s="64"/>
      <c r="G14" s="64"/>
      <c r="H14" s="64"/>
      <c r="I14" s="27"/>
      <c r="J14" s="65"/>
      <c r="K14" s="65"/>
      <c r="L14" s="65"/>
      <c r="M14" s="65"/>
      <c r="N14" s="65"/>
      <c r="O14" s="65"/>
      <c r="P14" s="52"/>
      <c r="Q14" s="52"/>
    </row>
    <row r="15" spans="1:25" ht="28.5" customHeight="1" thickBot="1">
      <c r="A15" s="604" t="s">
        <v>169</v>
      </c>
      <c r="B15" s="605"/>
      <c r="C15" s="605"/>
      <c r="D15" s="606"/>
      <c r="E15" s="607">
        <f>F34+F53+F71+F91+F110+F129+F148+F167+F186+F205+F224+F243+F262+F281+F300+F319+F338+F357+F376</f>
        <v>0</v>
      </c>
      <c r="F15" s="608"/>
      <c r="G15" s="608"/>
      <c r="H15" s="609"/>
      <c r="I15" s="27"/>
      <c r="J15" s="604" t="s">
        <v>538</v>
      </c>
      <c r="K15" s="605"/>
      <c r="L15" s="605"/>
      <c r="M15" s="606"/>
      <c r="N15" s="607">
        <f>K34+K53+K71+K91+K110+K129+K148+K167+K186+K205+K224+K243+K262+K281+K300+K319+K338+K357+K376</f>
        <v>0</v>
      </c>
      <c r="O15" s="608"/>
      <c r="P15" s="608"/>
      <c r="Q15" s="609"/>
      <c r="T15" s="506"/>
    </row>
    <row r="16" spans="1:25" ht="15" thickBot="1">
      <c r="A16" s="62"/>
      <c r="B16" s="63"/>
      <c r="C16" s="63"/>
      <c r="D16" s="63"/>
      <c r="E16" s="64"/>
      <c r="F16" s="64"/>
      <c r="G16" s="64"/>
      <c r="H16" s="64"/>
      <c r="I16" s="27"/>
      <c r="J16" s="65"/>
      <c r="K16" s="65"/>
      <c r="L16" s="65"/>
      <c r="M16" s="65"/>
      <c r="N16" s="65"/>
      <c r="O16" s="65"/>
      <c r="P16" s="52"/>
      <c r="Q16" s="52"/>
    </row>
    <row r="17" spans="1:23" ht="15" customHeight="1" thickBot="1">
      <c r="A17" s="351"/>
      <c r="B17" s="352"/>
      <c r="C17" s="353"/>
      <c r="D17" s="353"/>
      <c r="E17" s="353"/>
      <c r="F17" s="352"/>
      <c r="G17" s="353"/>
      <c r="H17" s="353"/>
      <c r="I17" s="352"/>
      <c r="J17" s="352"/>
      <c r="K17" s="352"/>
      <c r="L17" s="353"/>
      <c r="M17" s="353"/>
      <c r="N17" s="353"/>
      <c r="O17" s="353"/>
      <c r="P17" s="353"/>
      <c r="Q17" s="353"/>
      <c r="R17" s="353"/>
      <c r="S17" s="353"/>
      <c r="T17" s="353"/>
      <c r="U17" s="508"/>
      <c r="V17" s="354"/>
    </row>
    <row r="18" spans="1:23" ht="33.75" customHeight="1" thickBot="1">
      <c r="A18" s="190" t="s">
        <v>17</v>
      </c>
      <c r="B18" s="597" t="s">
        <v>67</v>
      </c>
      <c r="C18" s="551"/>
      <c r="E18" s="907" t="s">
        <v>170</v>
      </c>
      <c r="F18" s="908"/>
      <c r="G18" s="601" t="str">
        <f>VLOOKUP(B18,'Urbano.Piano inv. forn'!$C$67:$G$86,3,FALSE)</f>
        <v/>
      </c>
      <c r="H18" s="602"/>
      <c r="I18" s="27"/>
      <c r="J18" s="907" t="s">
        <v>171</v>
      </c>
      <c r="K18" s="1077"/>
      <c r="L18" s="908"/>
      <c r="M18" s="601">
        <f>VLOOKUP(B18,'Urbano.Piano inv. forn'!$C$67:$G$86,4,FALSE)</f>
        <v>0</v>
      </c>
      <c r="N18" s="602"/>
      <c r="P18" s="195" t="s">
        <v>172</v>
      </c>
      <c r="Q18" s="355"/>
      <c r="S18" s="196" t="s">
        <v>173</v>
      </c>
      <c r="T18" s="909"/>
      <c r="U18" s="910"/>
      <c r="V18" s="356"/>
    </row>
    <row r="19" spans="1:23" ht="13.5" customHeight="1" thickBot="1">
      <c r="A19" s="47"/>
      <c r="B19" s="34"/>
      <c r="C19" s="34"/>
      <c r="E19" s="35"/>
      <c r="F19" s="35"/>
      <c r="G19" s="36"/>
      <c r="H19" s="36"/>
      <c r="I19" s="27"/>
      <c r="J19" s="35"/>
      <c r="K19" s="35"/>
      <c r="L19" s="35"/>
      <c r="M19" s="36"/>
      <c r="N19" s="36"/>
      <c r="P19" s="37"/>
      <c r="S19" s="33"/>
      <c r="T19" s="357"/>
      <c r="V19" s="48"/>
      <c r="W19" s="357"/>
    </row>
    <row r="20" spans="1:23" ht="33.75" customHeight="1" thickBot="1">
      <c r="A20" s="911" t="s">
        <v>174</v>
      </c>
      <c r="B20" s="912"/>
      <c r="C20" s="912"/>
      <c r="D20" s="913"/>
      <c r="E20" s="561">
        <f>VLOOKUP(B18,'Urbano.Piano inv. forn'!$C$67:$V$86,18,FALSE)</f>
        <v>0</v>
      </c>
      <c r="F20" s="562"/>
      <c r="G20" s="562"/>
      <c r="H20" s="563"/>
      <c r="I20" s="27"/>
      <c r="J20" s="914" t="s">
        <v>175</v>
      </c>
      <c r="K20" s="1078"/>
      <c r="L20" s="915"/>
      <c r="M20" s="561">
        <f>VLOOKUP(B18,'Urbano.Piano inv. forn'!$C$67:$V$86,20,FALSE)</f>
        <v>0</v>
      </c>
      <c r="N20" s="563"/>
      <c r="O20" s="44"/>
      <c r="P20" s="196" t="s">
        <v>176</v>
      </c>
      <c r="Q20" s="49">
        <f>M20+E20</f>
        <v>0</v>
      </c>
      <c r="S20" s="196" t="s">
        <v>177</v>
      </c>
      <c r="T20" s="909"/>
      <c r="U20" s="910"/>
      <c r="V20" s="48"/>
      <c r="W20" s="357"/>
    </row>
    <row r="21" spans="1:23" ht="21.75" customHeight="1" thickBot="1">
      <c r="A21" s="50"/>
      <c r="B21" s="51"/>
      <c r="C21" s="51"/>
      <c r="D21" s="51"/>
      <c r="E21" s="52"/>
      <c r="F21" s="52"/>
      <c r="G21" s="52"/>
      <c r="H21" s="52"/>
      <c r="I21" s="27"/>
      <c r="J21" s="35"/>
      <c r="K21" s="35"/>
      <c r="L21" s="35"/>
      <c r="M21" s="52"/>
      <c r="N21" s="52"/>
      <c r="O21" s="44"/>
      <c r="P21" s="33"/>
      <c r="Q21" s="44"/>
      <c r="S21" s="33"/>
      <c r="T21" s="34"/>
      <c r="U21" s="510"/>
      <c r="V21" s="48"/>
      <c r="W21" s="357"/>
    </row>
    <row r="22" spans="1:23" s="63" customFormat="1" ht="72" customHeight="1">
      <c r="A22" s="901" t="s">
        <v>178</v>
      </c>
      <c r="B22" s="903" t="s">
        <v>179</v>
      </c>
      <c r="C22" s="903" t="s">
        <v>180</v>
      </c>
      <c r="D22" s="191" t="s">
        <v>181</v>
      </c>
      <c r="E22" s="192" t="s">
        <v>182</v>
      </c>
      <c r="F22" s="191" t="s">
        <v>183</v>
      </c>
      <c r="G22" s="191" t="s">
        <v>184</v>
      </c>
      <c r="H22" s="193" t="s">
        <v>144</v>
      </c>
      <c r="I22" s="193" t="s">
        <v>185</v>
      </c>
      <c r="J22" s="193" t="s">
        <v>186</v>
      </c>
      <c r="K22" s="1096" t="s">
        <v>540</v>
      </c>
      <c r="L22" s="193" t="s">
        <v>187</v>
      </c>
      <c r="M22" s="921" t="s">
        <v>470</v>
      </c>
      <c r="N22" s="922"/>
      <c r="O22" s="923"/>
      <c r="P22" s="921" t="s">
        <v>188</v>
      </c>
      <c r="Q22" s="923"/>
      <c r="R22" s="921" t="s">
        <v>189</v>
      </c>
      <c r="S22" s="922"/>
      <c r="T22" s="923"/>
      <c r="U22" s="916" t="s">
        <v>190</v>
      </c>
      <c r="V22" s="358"/>
    </row>
    <row r="23" spans="1:23" s="63" customFormat="1" ht="28.5" customHeight="1" thickBot="1">
      <c r="A23" s="902"/>
      <c r="B23" s="904"/>
      <c r="C23" s="904"/>
      <c r="D23" s="194" t="s">
        <v>191</v>
      </c>
      <c r="E23" s="194" t="s">
        <v>192</v>
      </c>
      <c r="F23" s="194" t="s">
        <v>193</v>
      </c>
      <c r="G23" s="194" t="s">
        <v>193</v>
      </c>
      <c r="H23" s="194" t="s">
        <v>66</v>
      </c>
      <c r="I23" s="194" t="s">
        <v>42</v>
      </c>
      <c r="J23" s="194" t="s">
        <v>194</v>
      </c>
      <c r="K23" s="1097" t="s">
        <v>195</v>
      </c>
      <c r="L23" s="194" t="s">
        <v>195</v>
      </c>
      <c r="M23" s="918" t="s">
        <v>471</v>
      </c>
      <c r="N23" s="919"/>
      <c r="O23" s="920"/>
      <c r="P23" s="918" t="s">
        <v>168</v>
      </c>
      <c r="Q23" s="920"/>
      <c r="R23" s="918" t="s">
        <v>198</v>
      </c>
      <c r="S23" s="919"/>
      <c r="T23" s="920"/>
      <c r="U23" s="917"/>
      <c r="V23" s="358"/>
    </row>
    <row r="24" spans="1:23" ht="15" customHeight="1">
      <c r="A24" s="905" t="str">
        <f>B18</f>
        <v>urb.i.1</v>
      </c>
      <c r="B24" s="197">
        <v>1</v>
      </c>
      <c r="C24" s="78"/>
      <c r="D24" s="39"/>
      <c r="E24" s="39"/>
      <c r="F24" s="78"/>
      <c r="G24" s="518"/>
      <c r="H24" s="40"/>
      <c r="I24" s="372"/>
      <c r="J24" s="373"/>
      <c r="K24" s="374"/>
      <c r="L24" s="374"/>
      <c r="M24" s="546"/>
      <c r="N24" s="546"/>
      <c r="O24" s="546"/>
      <c r="P24" s="547"/>
      <c r="Q24" s="547"/>
      <c r="R24" s="546"/>
      <c r="S24" s="546"/>
      <c r="T24" s="546"/>
      <c r="U24" s="516"/>
      <c r="V24" s="356"/>
    </row>
    <row r="25" spans="1:23">
      <c r="A25" s="905"/>
      <c r="B25" s="198">
        <v>2</v>
      </c>
      <c r="C25" s="38"/>
      <c r="D25" s="32"/>
      <c r="E25" s="32"/>
      <c r="F25" s="38"/>
      <c r="G25" s="519"/>
      <c r="H25" s="40"/>
      <c r="I25" s="359"/>
      <c r="J25" s="360"/>
      <c r="K25" s="361"/>
      <c r="L25" s="361"/>
      <c r="M25" s="546"/>
      <c r="N25" s="546"/>
      <c r="O25" s="546"/>
      <c r="P25" s="547"/>
      <c r="Q25" s="547"/>
      <c r="R25" s="546"/>
      <c r="S25" s="546"/>
      <c r="T25" s="546"/>
      <c r="U25" s="511"/>
      <c r="V25" s="356"/>
    </row>
    <row r="26" spans="1:23">
      <c r="A26" s="905"/>
      <c r="B26" s="198">
        <v>3</v>
      </c>
      <c r="C26" s="38"/>
      <c r="D26" s="32"/>
      <c r="E26" s="32"/>
      <c r="F26" s="38"/>
      <c r="G26" s="519"/>
      <c r="H26" s="40"/>
      <c r="I26" s="359"/>
      <c r="J26" s="360"/>
      <c r="K26" s="361"/>
      <c r="L26" s="361"/>
      <c r="M26" s="546"/>
      <c r="N26" s="546"/>
      <c r="O26" s="546"/>
      <c r="P26" s="547"/>
      <c r="Q26" s="547"/>
      <c r="R26" s="546"/>
      <c r="S26" s="546"/>
      <c r="T26" s="546"/>
      <c r="U26" s="511"/>
      <c r="V26" s="356"/>
    </row>
    <row r="27" spans="1:23">
      <c r="A27" s="905"/>
      <c r="B27" s="198">
        <v>4</v>
      </c>
      <c r="C27" s="38"/>
      <c r="D27" s="32"/>
      <c r="E27" s="32"/>
      <c r="F27" s="38"/>
      <c r="G27" s="519"/>
      <c r="H27" s="40"/>
      <c r="I27" s="359"/>
      <c r="J27" s="360"/>
      <c r="K27" s="361"/>
      <c r="L27" s="361"/>
      <c r="M27" s="546"/>
      <c r="N27" s="546"/>
      <c r="O27" s="546"/>
      <c r="P27" s="547"/>
      <c r="Q27" s="547"/>
      <c r="R27" s="546"/>
      <c r="S27" s="546"/>
      <c r="T27" s="546"/>
      <c r="U27" s="511"/>
      <c r="V27" s="356"/>
    </row>
    <row r="28" spans="1:23">
      <c r="A28" s="905"/>
      <c r="B28" s="198">
        <v>5</v>
      </c>
      <c r="C28" s="38"/>
      <c r="D28" s="32"/>
      <c r="E28" s="32"/>
      <c r="F28" s="38"/>
      <c r="G28" s="519"/>
      <c r="H28" s="40"/>
      <c r="I28" s="359"/>
      <c r="J28" s="360"/>
      <c r="K28" s="361"/>
      <c r="L28" s="361"/>
      <c r="M28" s="546"/>
      <c r="N28" s="546"/>
      <c r="O28" s="546"/>
      <c r="P28" s="547"/>
      <c r="Q28" s="547"/>
      <c r="R28" s="546"/>
      <c r="S28" s="546"/>
      <c r="T28" s="546"/>
      <c r="U28" s="511"/>
      <c r="V28" s="356"/>
    </row>
    <row r="29" spans="1:23">
      <c r="A29" s="905"/>
      <c r="B29" s="198">
        <v>6</v>
      </c>
      <c r="C29" s="38"/>
      <c r="D29" s="32"/>
      <c r="E29" s="32"/>
      <c r="F29" s="38"/>
      <c r="G29" s="519"/>
      <c r="H29" s="40"/>
      <c r="I29" s="359"/>
      <c r="J29" s="360"/>
      <c r="K29" s="361"/>
      <c r="L29" s="361"/>
      <c r="M29" s="546"/>
      <c r="N29" s="546"/>
      <c r="O29" s="546"/>
      <c r="P29" s="547"/>
      <c r="Q29" s="547"/>
      <c r="R29" s="546"/>
      <c r="S29" s="546"/>
      <c r="T29" s="546"/>
      <c r="U29" s="511"/>
      <c r="V29" s="356"/>
    </row>
    <row r="30" spans="1:23">
      <c r="A30" s="905"/>
      <c r="B30" s="198">
        <v>7</v>
      </c>
      <c r="C30" s="38"/>
      <c r="D30" s="32"/>
      <c r="E30" s="32"/>
      <c r="F30" s="38"/>
      <c r="G30" s="519"/>
      <c r="H30" s="40"/>
      <c r="I30" s="359"/>
      <c r="J30" s="360"/>
      <c r="K30" s="361"/>
      <c r="L30" s="361"/>
      <c r="M30" s="546"/>
      <c r="N30" s="546"/>
      <c r="O30" s="546"/>
      <c r="P30" s="547"/>
      <c r="Q30" s="547"/>
      <c r="R30" s="546"/>
      <c r="S30" s="546"/>
      <c r="T30" s="546"/>
      <c r="U30" s="511"/>
      <c r="V30" s="356"/>
    </row>
    <row r="31" spans="1:23">
      <c r="A31" s="905"/>
      <c r="B31" s="198">
        <v>8</v>
      </c>
      <c r="C31" s="38"/>
      <c r="D31" s="32"/>
      <c r="E31" s="32"/>
      <c r="F31" s="38"/>
      <c r="G31" s="519"/>
      <c r="H31" s="40"/>
      <c r="I31" s="359"/>
      <c r="J31" s="360"/>
      <c r="K31" s="361"/>
      <c r="L31" s="361"/>
      <c r="M31" s="546"/>
      <c r="N31" s="546"/>
      <c r="O31" s="546"/>
      <c r="P31" s="547"/>
      <c r="Q31" s="547"/>
      <c r="R31" s="546"/>
      <c r="S31" s="546"/>
      <c r="T31" s="546"/>
      <c r="U31" s="511"/>
      <c r="V31" s="356"/>
    </row>
    <row r="32" spans="1:23">
      <c r="A32" s="905"/>
      <c r="B32" s="198">
        <v>9</v>
      </c>
      <c r="C32" s="38"/>
      <c r="D32" s="32"/>
      <c r="E32" s="32"/>
      <c r="F32" s="38"/>
      <c r="G32" s="519"/>
      <c r="H32" s="40"/>
      <c r="I32" s="359"/>
      <c r="J32" s="360"/>
      <c r="K32" s="374"/>
      <c r="L32" s="361"/>
      <c r="M32" s="546"/>
      <c r="N32" s="546"/>
      <c r="O32" s="546"/>
      <c r="P32" s="547"/>
      <c r="Q32" s="547"/>
      <c r="R32" s="546"/>
      <c r="S32" s="546"/>
      <c r="T32" s="546"/>
      <c r="U32" s="511"/>
      <c r="V32" s="356"/>
    </row>
    <row r="33" spans="1:23" ht="15" thickBot="1">
      <c r="A33" s="906"/>
      <c r="B33" s="199">
        <v>10</v>
      </c>
      <c r="C33" s="46"/>
      <c r="D33" s="45"/>
      <c r="E33" s="45"/>
      <c r="F33" s="46"/>
      <c r="G33" s="520"/>
      <c r="H33" s="202"/>
      <c r="I33" s="362"/>
      <c r="J33" s="363"/>
      <c r="K33" s="364"/>
      <c r="L33" s="364"/>
      <c r="M33" s="548"/>
      <c r="N33" s="548"/>
      <c r="O33" s="548"/>
      <c r="P33" s="549"/>
      <c r="Q33" s="549"/>
      <c r="R33" s="548"/>
      <c r="S33" s="548"/>
      <c r="T33" s="548"/>
      <c r="U33" s="512"/>
      <c r="V33" s="356"/>
    </row>
    <row r="34" spans="1:23" ht="29.5" thickBot="1">
      <c r="A34" s="47"/>
      <c r="B34" s="33"/>
      <c r="C34" s="33"/>
      <c r="D34" s="33"/>
      <c r="E34" s="324" t="s">
        <v>199</v>
      </c>
      <c r="F34" s="321">
        <f>COUNTA(F24:F33)</f>
        <v>0</v>
      </c>
      <c r="G34" s="322">
        <f>COUNTA(G24:G33)</f>
        <v>0</v>
      </c>
      <c r="H34" s="365"/>
      <c r="I34" s="365"/>
      <c r="J34" s="324" t="s">
        <v>537</v>
      </c>
      <c r="K34" s="322">
        <f>COUNTIF(K24:K33,"&lt;=30/06/2026")</f>
        <v>0</v>
      </c>
      <c r="L34" s="365"/>
      <c r="M34" s="365"/>
      <c r="N34" s="924" t="s">
        <v>200</v>
      </c>
      <c r="O34" s="925"/>
      <c r="P34" s="939">
        <f>SUM(P24:P33)</f>
        <v>0</v>
      </c>
      <c r="Q34" s="940"/>
      <c r="S34" s="33"/>
      <c r="T34" s="33"/>
      <c r="U34" s="513"/>
      <c r="V34" s="367"/>
      <c r="W34" s="366"/>
    </row>
    <row r="35" spans="1:23" ht="15" thickBot="1">
      <c r="A35" s="368"/>
      <c r="B35" s="369"/>
      <c r="C35" s="370"/>
      <c r="D35" s="370"/>
      <c r="E35" s="370"/>
      <c r="F35" s="369"/>
      <c r="G35" s="370"/>
      <c r="H35" s="370"/>
      <c r="I35" s="369"/>
      <c r="J35" s="369"/>
      <c r="K35" s="369"/>
      <c r="L35" s="370"/>
      <c r="M35" s="370"/>
      <c r="N35" s="370"/>
      <c r="O35" s="370"/>
      <c r="P35" s="370"/>
      <c r="Q35" s="370"/>
      <c r="R35" s="370"/>
      <c r="S35" s="370"/>
      <c r="T35" s="521"/>
      <c r="U35" s="515"/>
      <c r="V35" s="371"/>
    </row>
    <row r="36" spans="1:23" ht="15" thickBot="1">
      <c r="A36" s="351"/>
      <c r="B36" s="352"/>
      <c r="C36" s="353"/>
      <c r="D36" s="353"/>
      <c r="E36" s="353"/>
      <c r="F36" s="352"/>
      <c r="G36" s="353"/>
      <c r="H36" s="353"/>
      <c r="I36" s="352"/>
      <c r="J36" s="352"/>
      <c r="K36" s="352"/>
      <c r="L36" s="353"/>
      <c r="M36" s="353"/>
      <c r="N36" s="353"/>
      <c r="O36" s="353"/>
      <c r="P36" s="353"/>
      <c r="Q36" s="353"/>
      <c r="R36" s="353"/>
      <c r="S36" s="353"/>
      <c r="T36" s="353"/>
      <c r="U36" s="508"/>
      <c r="V36" s="354"/>
    </row>
    <row r="37" spans="1:23" ht="33.75" customHeight="1" thickBot="1">
      <c r="A37" s="190" t="s">
        <v>17</v>
      </c>
      <c r="B37" s="597" t="s">
        <v>67</v>
      </c>
      <c r="C37" s="551"/>
      <c r="E37" s="907" t="s">
        <v>170</v>
      </c>
      <c r="F37" s="908"/>
      <c r="G37" s="601" t="str">
        <f>VLOOKUP(B37,'Urbano.Piano inv. forn'!$C$67:$G$86,3,FALSE)</f>
        <v/>
      </c>
      <c r="H37" s="602"/>
      <c r="I37" s="27"/>
      <c r="J37" s="907" t="s">
        <v>171</v>
      </c>
      <c r="K37" s="1077"/>
      <c r="L37" s="908"/>
      <c r="M37" s="601">
        <f>VLOOKUP(B37,'Urbano.Piano inv. forn'!$C$67:$G$86,4,FALSE)</f>
        <v>0</v>
      </c>
      <c r="N37" s="602"/>
      <c r="P37" s="195" t="s">
        <v>172</v>
      </c>
      <c r="Q37" s="355"/>
      <c r="S37" s="196" t="s">
        <v>173</v>
      </c>
      <c r="T37" s="909"/>
      <c r="U37" s="910"/>
      <c r="V37" s="356"/>
    </row>
    <row r="38" spans="1:23" ht="13.5" customHeight="1" thickBot="1">
      <c r="A38" s="47"/>
      <c r="B38" s="34"/>
      <c r="C38" s="34"/>
      <c r="E38" s="35"/>
      <c r="F38" s="35"/>
      <c r="G38" s="36"/>
      <c r="H38" s="36"/>
      <c r="I38" s="27"/>
      <c r="J38" s="35"/>
      <c r="K38" s="35"/>
      <c r="L38" s="35"/>
      <c r="M38" s="36"/>
      <c r="N38" s="36"/>
      <c r="P38" s="37"/>
      <c r="S38" s="33"/>
      <c r="T38" s="357"/>
      <c r="V38" s="48"/>
      <c r="W38" s="357"/>
    </row>
    <row r="39" spans="1:23" ht="33.75" customHeight="1" thickBot="1">
      <c r="A39" s="911" t="s">
        <v>174</v>
      </c>
      <c r="B39" s="912"/>
      <c r="C39" s="912"/>
      <c r="D39" s="913"/>
      <c r="E39" s="561">
        <f>VLOOKUP(B37,'Urbano.Piano inv. forn'!$C$67:$V$86,18,FALSE)</f>
        <v>0</v>
      </c>
      <c r="F39" s="562"/>
      <c r="G39" s="562"/>
      <c r="H39" s="563"/>
      <c r="I39" s="27"/>
      <c r="J39" s="914" t="s">
        <v>175</v>
      </c>
      <c r="K39" s="1078"/>
      <c r="L39" s="915"/>
      <c r="M39" s="561">
        <f>VLOOKUP(B37,'Urbano.Piano inv. forn'!$C$67:$V$86,20,FALSE)</f>
        <v>0</v>
      </c>
      <c r="N39" s="563"/>
      <c r="O39" s="44"/>
      <c r="P39" s="196" t="s">
        <v>176</v>
      </c>
      <c r="Q39" s="49">
        <f>M39+E39</f>
        <v>0</v>
      </c>
      <c r="S39" s="196" t="s">
        <v>177</v>
      </c>
      <c r="T39" s="909"/>
      <c r="U39" s="910"/>
      <c r="V39" s="48"/>
      <c r="W39" s="357"/>
    </row>
    <row r="40" spans="1:23" ht="21.75" customHeight="1" thickBot="1">
      <c r="A40" s="50"/>
      <c r="B40" s="51"/>
      <c r="C40" s="51"/>
      <c r="D40" s="51"/>
      <c r="E40" s="52"/>
      <c r="F40" s="52"/>
      <c r="G40" s="52"/>
      <c r="H40" s="52"/>
      <c r="I40" s="27"/>
      <c r="J40" s="35"/>
      <c r="K40" s="35"/>
      <c r="L40" s="35"/>
      <c r="M40" s="52"/>
      <c r="N40" s="52"/>
      <c r="O40" s="44"/>
      <c r="P40" s="33"/>
      <c r="Q40" s="44"/>
      <c r="S40" s="33"/>
      <c r="T40" s="34"/>
      <c r="U40" s="510"/>
      <c r="V40" s="48"/>
      <c r="W40" s="357"/>
    </row>
    <row r="41" spans="1:23" s="63" customFormat="1" ht="72" customHeight="1">
      <c r="A41" s="901" t="s">
        <v>178</v>
      </c>
      <c r="B41" s="903" t="s">
        <v>179</v>
      </c>
      <c r="C41" s="903" t="s">
        <v>180</v>
      </c>
      <c r="D41" s="191" t="s">
        <v>181</v>
      </c>
      <c r="E41" s="192" t="s">
        <v>182</v>
      </c>
      <c r="F41" s="191" t="s">
        <v>183</v>
      </c>
      <c r="G41" s="191" t="s">
        <v>184</v>
      </c>
      <c r="H41" s="193" t="s">
        <v>144</v>
      </c>
      <c r="I41" s="193" t="s">
        <v>185</v>
      </c>
      <c r="J41" s="193" t="s">
        <v>186</v>
      </c>
      <c r="K41" s="1096" t="s">
        <v>540</v>
      </c>
      <c r="L41" s="193" t="s">
        <v>187</v>
      </c>
      <c r="M41" s="921" t="s">
        <v>470</v>
      </c>
      <c r="N41" s="922"/>
      <c r="O41" s="923"/>
      <c r="P41" s="921" t="s">
        <v>188</v>
      </c>
      <c r="Q41" s="923"/>
      <c r="R41" s="921" t="s">
        <v>189</v>
      </c>
      <c r="S41" s="922"/>
      <c r="T41" s="923"/>
      <c r="U41" s="916" t="s">
        <v>190</v>
      </c>
      <c r="V41" s="358"/>
    </row>
    <row r="42" spans="1:23" s="63" customFormat="1" ht="28.5" customHeight="1" thickBot="1">
      <c r="A42" s="902"/>
      <c r="B42" s="904"/>
      <c r="C42" s="904"/>
      <c r="D42" s="194" t="s">
        <v>191</v>
      </c>
      <c r="E42" s="194" t="s">
        <v>192</v>
      </c>
      <c r="F42" s="194" t="s">
        <v>193</v>
      </c>
      <c r="G42" s="194" t="s">
        <v>193</v>
      </c>
      <c r="H42" s="194" t="s">
        <v>66</v>
      </c>
      <c r="I42" s="194" t="s">
        <v>42</v>
      </c>
      <c r="J42" s="194" t="s">
        <v>194</v>
      </c>
      <c r="K42" s="1097" t="s">
        <v>195</v>
      </c>
      <c r="L42" s="194" t="s">
        <v>195</v>
      </c>
      <c r="M42" s="918" t="s">
        <v>471</v>
      </c>
      <c r="N42" s="919"/>
      <c r="O42" s="920"/>
      <c r="P42" s="918" t="s">
        <v>168</v>
      </c>
      <c r="Q42" s="920"/>
      <c r="R42" s="918" t="s">
        <v>198</v>
      </c>
      <c r="S42" s="919"/>
      <c r="T42" s="920"/>
      <c r="U42" s="917"/>
      <c r="V42" s="358"/>
    </row>
    <row r="43" spans="1:23" ht="15" customHeight="1">
      <c r="A43" s="905" t="str">
        <f>B37</f>
        <v>urb.i.1</v>
      </c>
      <c r="B43" s="197">
        <v>1</v>
      </c>
      <c r="C43" s="78"/>
      <c r="D43" s="39"/>
      <c r="E43" s="39"/>
      <c r="F43" s="78"/>
      <c r="G43" s="518"/>
      <c r="H43" s="40"/>
      <c r="I43" s="372"/>
      <c r="J43" s="373"/>
      <c r="K43" s="374"/>
      <c r="L43" s="374"/>
      <c r="M43" s="546"/>
      <c r="N43" s="546"/>
      <c r="O43" s="546"/>
      <c r="P43" s="547"/>
      <c r="Q43" s="547"/>
      <c r="R43" s="546"/>
      <c r="S43" s="546"/>
      <c r="T43" s="546"/>
      <c r="U43" s="516"/>
      <c r="V43" s="356"/>
    </row>
    <row r="44" spans="1:23">
      <c r="A44" s="905"/>
      <c r="B44" s="198">
        <v>2</v>
      </c>
      <c r="C44" s="38"/>
      <c r="D44" s="32"/>
      <c r="E44" s="32"/>
      <c r="F44" s="38"/>
      <c r="G44" s="519"/>
      <c r="H44" s="40"/>
      <c r="I44" s="359"/>
      <c r="J44" s="360"/>
      <c r="K44" s="361"/>
      <c r="L44" s="361"/>
      <c r="M44" s="546"/>
      <c r="N44" s="546"/>
      <c r="O44" s="546"/>
      <c r="P44" s="547"/>
      <c r="Q44" s="547"/>
      <c r="R44" s="546"/>
      <c r="S44" s="546"/>
      <c r="T44" s="546"/>
      <c r="U44" s="511"/>
      <c r="V44" s="356"/>
    </row>
    <row r="45" spans="1:23">
      <c r="A45" s="905"/>
      <c r="B45" s="198">
        <v>3</v>
      </c>
      <c r="C45" s="38"/>
      <c r="D45" s="32"/>
      <c r="E45" s="32"/>
      <c r="F45" s="38"/>
      <c r="G45" s="519"/>
      <c r="H45" s="40"/>
      <c r="I45" s="359"/>
      <c r="J45" s="360"/>
      <c r="K45" s="361"/>
      <c r="L45" s="361"/>
      <c r="M45" s="546"/>
      <c r="N45" s="546"/>
      <c r="O45" s="546"/>
      <c r="P45" s="547"/>
      <c r="Q45" s="547"/>
      <c r="R45" s="546"/>
      <c r="S45" s="546"/>
      <c r="T45" s="546"/>
      <c r="U45" s="511"/>
      <c r="V45" s="356"/>
    </row>
    <row r="46" spans="1:23">
      <c r="A46" s="905"/>
      <c r="B46" s="198">
        <v>4</v>
      </c>
      <c r="C46" s="38"/>
      <c r="D46" s="32"/>
      <c r="E46" s="32"/>
      <c r="F46" s="38"/>
      <c r="G46" s="519"/>
      <c r="H46" s="40"/>
      <c r="I46" s="359"/>
      <c r="J46" s="360"/>
      <c r="K46" s="361"/>
      <c r="L46" s="361"/>
      <c r="M46" s="546"/>
      <c r="N46" s="546"/>
      <c r="O46" s="546"/>
      <c r="P46" s="547"/>
      <c r="Q46" s="547"/>
      <c r="R46" s="546"/>
      <c r="S46" s="546"/>
      <c r="T46" s="546"/>
      <c r="U46" s="511"/>
      <c r="V46" s="356"/>
    </row>
    <row r="47" spans="1:23">
      <c r="A47" s="905"/>
      <c r="B47" s="198">
        <v>5</v>
      </c>
      <c r="C47" s="38"/>
      <c r="D47" s="32"/>
      <c r="E47" s="32"/>
      <c r="F47" s="38"/>
      <c r="G47" s="519"/>
      <c r="H47" s="40"/>
      <c r="I47" s="359"/>
      <c r="J47" s="360"/>
      <c r="K47" s="361"/>
      <c r="L47" s="361"/>
      <c r="M47" s="546"/>
      <c r="N47" s="546"/>
      <c r="O47" s="546"/>
      <c r="P47" s="547"/>
      <c r="Q47" s="547"/>
      <c r="R47" s="546"/>
      <c r="S47" s="546"/>
      <c r="T47" s="546"/>
      <c r="U47" s="511"/>
      <c r="V47" s="356"/>
    </row>
    <row r="48" spans="1:23">
      <c r="A48" s="905"/>
      <c r="B48" s="198">
        <v>6</v>
      </c>
      <c r="C48" s="38"/>
      <c r="D48" s="32"/>
      <c r="E48" s="32"/>
      <c r="F48" s="38"/>
      <c r="G48" s="519"/>
      <c r="H48" s="40"/>
      <c r="I48" s="359"/>
      <c r="J48" s="360"/>
      <c r="K48" s="361"/>
      <c r="L48" s="361"/>
      <c r="M48" s="546"/>
      <c r="N48" s="546"/>
      <c r="O48" s="546"/>
      <c r="P48" s="547"/>
      <c r="Q48" s="547"/>
      <c r="R48" s="546"/>
      <c r="S48" s="546"/>
      <c r="T48" s="546"/>
      <c r="U48" s="511"/>
      <c r="V48" s="356"/>
    </row>
    <row r="49" spans="1:23">
      <c r="A49" s="905"/>
      <c r="B49" s="198">
        <v>7</v>
      </c>
      <c r="C49" s="38"/>
      <c r="D49" s="32"/>
      <c r="E49" s="32"/>
      <c r="F49" s="38"/>
      <c r="G49" s="519"/>
      <c r="H49" s="40"/>
      <c r="I49" s="359"/>
      <c r="J49" s="360"/>
      <c r="K49" s="361"/>
      <c r="L49" s="361"/>
      <c r="M49" s="546"/>
      <c r="N49" s="546"/>
      <c r="O49" s="546"/>
      <c r="P49" s="547"/>
      <c r="Q49" s="547"/>
      <c r="R49" s="546"/>
      <c r="S49" s="546"/>
      <c r="T49" s="546"/>
      <c r="U49" s="511"/>
      <c r="V49" s="356"/>
    </row>
    <row r="50" spans="1:23">
      <c r="A50" s="905"/>
      <c r="B50" s="198">
        <v>8</v>
      </c>
      <c r="C50" s="38"/>
      <c r="D50" s="32"/>
      <c r="E50" s="32"/>
      <c r="F50" s="38"/>
      <c r="G50" s="519"/>
      <c r="H50" s="40"/>
      <c r="I50" s="359"/>
      <c r="J50" s="360"/>
      <c r="K50" s="361"/>
      <c r="L50" s="361"/>
      <c r="M50" s="546"/>
      <c r="N50" s="546"/>
      <c r="O50" s="546"/>
      <c r="P50" s="547"/>
      <c r="Q50" s="547"/>
      <c r="R50" s="546"/>
      <c r="S50" s="546"/>
      <c r="T50" s="546"/>
      <c r="U50" s="511"/>
      <c r="V50" s="356"/>
    </row>
    <row r="51" spans="1:23">
      <c r="A51" s="905"/>
      <c r="B51" s="198">
        <v>9</v>
      </c>
      <c r="C51" s="38"/>
      <c r="D51" s="32"/>
      <c r="E51" s="32"/>
      <c r="F51" s="38"/>
      <c r="G51" s="519"/>
      <c r="H51" s="40"/>
      <c r="I51" s="359"/>
      <c r="J51" s="360"/>
      <c r="K51" s="374"/>
      <c r="L51" s="361"/>
      <c r="M51" s="546"/>
      <c r="N51" s="546"/>
      <c r="O51" s="546"/>
      <c r="P51" s="547"/>
      <c r="Q51" s="547"/>
      <c r="R51" s="546"/>
      <c r="S51" s="546"/>
      <c r="T51" s="546"/>
      <c r="U51" s="511"/>
      <c r="V51" s="356"/>
    </row>
    <row r="52" spans="1:23" ht="15" thickBot="1">
      <c r="A52" s="906"/>
      <c r="B52" s="199">
        <v>10</v>
      </c>
      <c r="C52" s="46"/>
      <c r="D52" s="45"/>
      <c r="E52" s="45"/>
      <c r="F52" s="46"/>
      <c r="G52" s="520"/>
      <c r="H52" s="202"/>
      <c r="I52" s="362"/>
      <c r="J52" s="363"/>
      <c r="K52" s="364"/>
      <c r="L52" s="364"/>
      <c r="M52" s="548"/>
      <c r="N52" s="548"/>
      <c r="O52" s="548"/>
      <c r="P52" s="549"/>
      <c r="Q52" s="549"/>
      <c r="R52" s="548"/>
      <c r="S52" s="548"/>
      <c r="T52" s="548"/>
      <c r="U52" s="512"/>
      <c r="V52" s="356"/>
    </row>
    <row r="53" spans="1:23" ht="29.5" thickBot="1">
      <c r="A53" s="47"/>
      <c r="B53" s="33"/>
      <c r="C53" s="33"/>
      <c r="D53" s="33"/>
      <c r="E53" s="324" t="s">
        <v>199</v>
      </c>
      <c r="F53" s="321">
        <f>COUNTA(F43:F52)</f>
        <v>0</v>
      </c>
      <c r="G53" s="322">
        <f>COUNTA(G43:G52)</f>
        <v>0</v>
      </c>
      <c r="H53" s="365"/>
      <c r="I53" s="365"/>
      <c r="J53" s="324" t="s">
        <v>537</v>
      </c>
      <c r="K53" s="322">
        <f>COUNTIF(K43:K52,"&lt;=30/06/2026")</f>
        <v>0</v>
      </c>
      <c r="L53" s="365"/>
      <c r="M53" s="365"/>
      <c r="N53" s="924" t="s">
        <v>200</v>
      </c>
      <c r="O53" s="925"/>
      <c r="P53" s="939">
        <f>SUM(P43:P52)</f>
        <v>0</v>
      </c>
      <c r="Q53" s="940"/>
      <c r="S53" s="33"/>
      <c r="T53" s="33"/>
      <c r="U53" s="513"/>
      <c r="V53" s="367"/>
      <c r="W53" s="366"/>
    </row>
    <row r="54" spans="1:23" ht="15" thickBot="1">
      <c r="A54" s="368"/>
      <c r="B54" s="369"/>
      <c r="C54" s="370"/>
      <c r="D54" s="370"/>
      <c r="E54" s="370"/>
      <c r="F54" s="369"/>
      <c r="G54" s="370"/>
      <c r="H54" s="370"/>
      <c r="I54" s="369"/>
      <c r="J54" s="369"/>
      <c r="K54" s="369"/>
      <c r="L54" s="370"/>
      <c r="M54" s="370"/>
      <c r="N54" s="370"/>
      <c r="O54" s="370"/>
      <c r="P54" s="370"/>
      <c r="Q54" s="370"/>
      <c r="R54" s="370"/>
      <c r="S54" s="370"/>
      <c r="T54" s="521"/>
      <c r="U54" s="515"/>
      <c r="V54" s="371"/>
    </row>
    <row r="55" spans="1:23" ht="33.75" customHeight="1" thickBot="1">
      <c r="A55" s="190" t="s">
        <v>17</v>
      </c>
      <c r="B55" s="597" t="s">
        <v>67</v>
      </c>
      <c r="C55" s="551"/>
      <c r="E55" s="907" t="s">
        <v>170</v>
      </c>
      <c r="F55" s="908"/>
      <c r="G55" s="601" t="str">
        <f>VLOOKUP(B55,'Urbano.Piano inv. forn'!$C$67:$G$86,3,FALSE)</f>
        <v/>
      </c>
      <c r="H55" s="602"/>
      <c r="I55" s="27"/>
      <c r="J55" s="907" t="s">
        <v>171</v>
      </c>
      <c r="K55" s="1077"/>
      <c r="L55" s="908"/>
      <c r="M55" s="601">
        <f>VLOOKUP(B55,'Urbano.Piano inv. forn'!$C$67:$G$86,4,FALSE)</f>
        <v>0</v>
      </c>
      <c r="N55" s="602"/>
      <c r="P55" s="195" t="s">
        <v>172</v>
      </c>
      <c r="Q55" s="355"/>
      <c r="S55" s="196" t="s">
        <v>173</v>
      </c>
      <c r="T55" s="909"/>
      <c r="U55" s="910"/>
      <c r="V55" s="356"/>
    </row>
    <row r="56" spans="1:23" ht="13.5" customHeight="1" thickBot="1">
      <c r="A56" s="47"/>
      <c r="B56" s="34"/>
      <c r="C56" s="34"/>
      <c r="E56" s="35"/>
      <c r="F56" s="35"/>
      <c r="G56" s="36"/>
      <c r="H56" s="36"/>
      <c r="I56" s="27"/>
      <c r="J56" s="35"/>
      <c r="K56" s="35"/>
      <c r="L56" s="35"/>
      <c r="M56" s="36"/>
      <c r="N56" s="36"/>
      <c r="P56" s="37"/>
      <c r="S56" s="33"/>
      <c r="T56" s="357"/>
      <c r="V56" s="48"/>
      <c r="W56" s="357"/>
    </row>
    <row r="57" spans="1:23" ht="33.75" customHeight="1" thickBot="1">
      <c r="A57" s="911" t="s">
        <v>174</v>
      </c>
      <c r="B57" s="912"/>
      <c r="C57" s="912"/>
      <c r="D57" s="913"/>
      <c r="E57" s="561">
        <f>VLOOKUP(B55,'Urbano.Piano inv. forn'!$C$67:$V$86,18,FALSE)</f>
        <v>0</v>
      </c>
      <c r="F57" s="562"/>
      <c r="G57" s="562"/>
      <c r="H57" s="563"/>
      <c r="I57" s="27"/>
      <c r="J57" s="914" t="s">
        <v>175</v>
      </c>
      <c r="K57" s="1078"/>
      <c r="L57" s="915"/>
      <c r="M57" s="561">
        <f>VLOOKUP(B55,'Urbano.Piano inv. forn'!$C$67:$V$86,20,FALSE)</f>
        <v>0</v>
      </c>
      <c r="N57" s="563"/>
      <c r="O57" s="44"/>
      <c r="P57" s="196" t="s">
        <v>176</v>
      </c>
      <c r="Q57" s="49">
        <f>M57+E57</f>
        <v>0</v>
      </c>
      <c r="S57" s="196" t="s">
        <v>177</v>
      </c>
      <c r="T57" s="909"/>
      <c r="U57" s="910"/>
      <c r="V57" s="48"/>
      <c r="W57" s="357"/>
    </row>
    <row r="58" spans="1:23" ht="21.75" customHeight="1" thickBot="1">
      <c r="A58" s="50"/>
      <c r="B58" s="51"/>
      <c r="C58" s="51"/>
      <c r="D58" s="51"/>
      <c r="E58" s="52"/>
      <c r="F58" s="52"/>
      <c r="G58" s="52"/>
      <c r="H58" s="52"/>
      <c r="I58" s="27"/>
      <c r="J58" s="35"/>
      <c r="K58" s="35"/>
      <c r="L58" s="35"/>
      <c r="M58" s="52"/>
      <c r="N58" s="52"/>
      <c r="O58" s="44"/>
      <c r="P58" s="33"/>
      <c r="Q58" s="44"/>
      <c r="S58" s="33"/>
      <c r="T58" s="34"/>
      <c r="U58" s="510"/>
      <c r="V58" s="48"/>
      <c r="W58" s="357"/>
    </row>
    <row r="59" spans="1:23" s="63" customFormat="1" ht="72" customHeight="1">
      <c r="A59" s="901" t="s">
        <v>178</v>
      </c>
      <c r="B59" s="903" t="s">
        <v>179</v>
      </c>
      <c r="C59" s="903" t="s">
        <v>180</v>
      </c>
      <c r="D59" s="191" t="s">
        <v>181</v>
      </c>
      <c r="E59" s="192" t="s">
        <v>182</v>
      </c>
      <c r="F59" s="191" t="s">
        <v>183</v>
      </c>
      <c r="G59" s="191" t="s">
        <v>184</v>
      </c>
      <c r="H59" s="193" t="s">
        <v>144</v>
      </c>
      <c r="I59" s="193" t="s">
        <v>185</v>
      </c>
      <c r="J59" s="193" t="s">
        <v>186</v>
      </c>
      <c r="K59" s="1096" t="s">
        <v>540</v>
      </c>
      <c r="L59" s="193" t="s">
        <v>187</v>
      </c>
      <c r="M59" s="921" t="s">
        <v>470</v>
      </c>
      <c r="N59" s="922"/>
      <c r="O59" s="923"/>
      <c r="P59" s="921" t="s">
        <v>188</v>
      </c>
      <c r="Q59" s="923"/>
      <c r="R59" s="921" t="s">
        <v>189</v>
      </c>
      <c r="S59" s="922"/>
      <c r="T59" s="923"/>
      <c r="U59" s="916" t="s">
        <v>190</v>
      </c>
      <c r="V59" s="358"/>
    </row>
    <row r="60" spans="1:23" s="63" customFormat="1" ht="28.5" customHeight="1" thickBot="1">
      <c r="A60" s="902"/>
      <c r="B60" s="904"/>
      <c r="C60" s="904"/>
      <c r="D60" s="194" t="s">
        <v>191</v>
      </c>
      <c r="E60" s="194" t="s">
        <v>192</v>
      </c>
      <c r="F60" s="194" t="s">
        <v>193</v>
      </c>
      <c r="G60" s="194" t="s">
        <v>193</v>
      </c>
      <c r="H60" s="194" t="s">
        <v>66</v>
      </c>
      <c r="I60" s="194" t="s">
        <v>42</v>
      </c>
      <c r="J60" s="194" t="s">
        <v>194</v>
      </c>
      <c r="K60" s="1097" t="s">
        <v>195</v>
      </c>
      <c r="L60" s="194" t="s">
        <v>195</v>
      </c>
      <c r="M60" s="918" t="s">
        <v>471</v>
      </c>
      <c r="N60" s="919"/>
      <c r="O60" s="920"/>
      <c r="P60" s="918" t="s">
        <v>168</v>
      </c>
      <c r="Q60" s="920"/>
      <c r="R60" s="918" t="s">
        <v>198</v>
      </c>
      <c r="S60" s="919"/>
      <c r="T60" s="920"/>
      <c r="U60" s="917"/>
      <c r="V60" s="358"/>
    </row>
    <row r="61" spans="1:23" ht="15" customHeight="1">
      <c r="A61" s="905" t="str">
        <f>B55</f>
        <v>urb.i.1</v>
      </c>
      <c r="B61" s="197">
        <v>1</v>
      </c>
      <c r="C61" s="78"/>
      <c r="D61" s="39"/>
      <c r="E61" s="39"/>
      <c r="F61" s="78"/>
      <c r="G61" s="518"/>
      <c r="H61" s="40"/>
      <c r="I61" s="372"/>
      <c r="J61" s="373"/>
      <c r="K61" s="374"/>
      <c r="L61" s="374"/>
      <c r="M61" s="546"/>
      <c r="N61" s="546"/>
      <c r="O61" s="546"/>
      <c r="P61" s="547"/>
      <c r="Q61" s="547"/>
      <c r="R61" s="546"/>
      <c r="S61" s="546"/>
      <c r="T61" s="546"/>
      <c r="U61" s="516"/>
      <c r="V61" s="356"/>
    </row>
    <row r="62" spans="1:23">
      <c r="A62" s="905"/>
      <c r="B62" s="198">
        <v>2</v>
      </c>
      <c r="C62" s="38"/>
      <c r="D62" s="32"/>
      <c r="E62" s="32"/>
      <c r="F62" s="38"/>
      <c r="G62" s="519"/>
      <c r="H62" s="40"/>
      <c r="I62" s="359"/>
      <c r="J62" s="360"/>
      <c r="K62" s="361"/>
      <c r="L62" s="361"/>
      <c r="M62" s="546"/>
      <c r="N62" s="546"/>
      <c r="O62" s="546"/>
      <c r="P62" s="547"/>
      <c r="Q62" s="547"/>
      <c r="R62" s="546"/>
      <c r="S62" s="546"/>
      <c r="T62" s="546"/>
      <c r="U62" s="511"/>
      <c r="V62" s="356"/>
    </row>
    <row r="63" spans="1:23">
      <c r="A63" s="905"/>
      <c r="B63" s="198">
        <v>3</v>
      </c>
      <c r="C63" s="38"/>
      <c r="D63" s="32"/>
      <c r="E63" s="32"/>
      <c r="F63" s="38"/>
      <c r="G63" s="519"/>
      <c r="H63" s="40"/>
      <c r="I63" s="359"/>
      <c r="J63" s="360"/>
      <c r="K63" s="361"/>
      <c r="L63" s="361"/>
      <c r="M63" s="546"/>
      <c r="N63" s="546"/>
      <c r="O63" s="546"/>
      <c r="P63" s="547"/>
      <c r="Q63" s="547"/>
      <c r="R63" s="546"/>
      <c r="S63" s="546"/>
      <c r="T63" s="546"/>
      <c r="U63" s="511"/>
      <c r="V63" s="356"/>
    </row>
    <row r="64" spans="1:23">
      <c r="A64" s="905"/>
      <c r="B64" s="198">
        <v>4</v>
      </c>
      <c r="C64" s="38"/>
      <c r="D64" s="32"/>
      <c r="E64" s="32"/>
      <c r="F64" s="38"/>
      <c r="G64" s="519"/>
      <c r="H64" s="40"/>
      <c r="I64" s="359"/>
      <c r="J64" s="360"/>
      <c r="K64" s="361"/>
      <c r="L64" s="361"/>
      <c r="M64" s="546"/>
      <c r="N64" s="546"/>
      <c r="O64" s="546"/>
      <c r="P64" s="547"/>
      <c r="Q64" s="547"/>
      <c r="R64" s="546"/>
      <c r="S64" s="546"/>
      <c r="T64" s="546"/>
      <c r="U64" s="511"/>
      <c r="V64" s="356"/>
    </row>
    <row r="65" spans="1:23">
      <c r="A65" s="905"/>
      <c r="B65" s="198">
        <v>5</v>
      </c>
      <c r="C65" s="38"/>
      <c r="D65" s="32"/>
      <c r="E65" s="32"/>
      <c r="F65" s="38"/>
      <c r="G65" s="519"/>
      <c r="H65" s="40"/>
      <c r="I65" s="359"/>
      <c r="J65" s="360"/>
      <c r="K65" s="361"/>
      <c r="L65" s="361"/>
      <c r="M65" s="546"/>
      <c r="N65" s="546"/>
      <c r="O65" s="546"/>
      <c r="P65" s="547"/>
      <c r="Q65" s="547"/>
      <c r="R65" s="546"/>
      <c r="S65" s="546"/>
      <c r="T65" s="546"/>
      <c r="U65" s="511"/>
      <c r="V65" s="356"/>
    </row>
    <row r="66" spans="1:23">
      <c r="A66" s="905"/>
      <c r="B66" s="198">
        <v>6</v>
      </c>
      <c r="C66" s="38"/>
      <c r="D66" s="32"/>
      <c r="E66" s="32"/>
      <c r="F66" s="38"/>
      <c r="G66" s="519"/>
      <c r="H66" s="40"/>
      <c r="I66" s="359"/>
      <c r="J66" s="360"/>
      <c r="K66" s="361"/>
      <c r="L66" s="361"/>
      <c r="M66" s="546"/>
      <c r="N66" s="546"/>
      <c r="O66" s="546"/>
      <c r="P66" s="547"/>
      <c r="Q66" s="547"/>
      <c r="R66" s="546"/>
      <c r="S66" s="546"/>
      <c r="T66" s="546"/>
      <c r="U66" s="511"/>
      <c r="V66" s="356"/>
    </row>
    <row r="67" spans="1:23">
      <c r="A67" s="905"/>
      <c r="B67" s="198">
        <v>7</v>
      </c>
      <c r="C67" s="38"/>
      <c r="D67" s="32"/>
      <c r="E67" s="32"/>
      <c r="F67" s="38"/>
      <c r="G67" s="519"/>
      <c r="H67" s="40"/>
      <c r="I67" s="359"/>
      <c r="J67" s="360"/>
      <c r="K67" s="361"/>
      <c r="L67" s="361"/>
      <c r="M67" s="546"/>
      <c r="N67" s="546"/>
      <c r="O67" s="546"/>
      <c r="P67" s="547"/>
      <c r="Q67" s="547"/>
      <c r="R67" s="546"/>
      <c r="S67" s="546"/>
      <c r="T67" s="546"/>
      <c r="U67" s="511"/>
      <c r="V67" s="356"/>
    </row>
    <row r="68" spans="1:23">
      <c r="A68" s="905"/>
      <c r="B68" s="198">
        <v>8</v>
      </c>
      <c r="C68" s="38"/>
      <c r="D68" s="32"/>
      <c r="E68" s="32"/>
      <c r="F68" s="38"/>
      <c r="G68" s="519"/>
      <c r="H68" s="40"/>
      <c r="I68" s="359"/>
      <c r="J68" s="360"/>
      <c r="K68" s="361"/>
      <c r="L68" s="361"/>
      <c r="M68" s="546"/>
      <c r="N68" s="546"/>
      <c r="O68" s="546"/>
      <c r="P68" s="547"/>
      <c r="Q68" s="547"/>
      <c r="R68" s="546"/>
      <c r="S68" s="546"/>
      <c r="T68" s="546"/>
      <c r="U68" s="511"/>
      <c r="V68" s="356"/>
    </row>
    <row r="69" spans="1:23">
      <c r="A69" s="905"/>
      <c r="B69" s="198">
        <v>9</v>
      </c>
      <c r="C69" s="38"/>
      <c r="D69" s="32"/>
      <c r="E69" s="32"/>
      <c r="F69" s="38"/>
      <c r="G69" s="519"/>
      <c r="H69" s="40"/>
      <c r="I69" s="359"/>
      <c r="J69" s="360"/>
      <c r="K69" s="374"/>
      <c r="L69" s="361"/>
      <c r="M69" s="546"/>
      <c r="N69" s="546"/>
      <c r="O69" s="546"/>
      <c r="P69" s="547"/>
      <c r="Q69" s="547"/>
      <c r="R69" s="546"/>
      <c r="S69" s="546"/>
      <c r="T69" s="546"/>
      <c r="U69" s="511"/>
      <c r="V69" s="356"/>
    </row>
    <row r="70" spans="1:23" ht="15" thickBot="1">
      <c r="A70" s="906"/>
      <c r="B70" s="199">
        <v>10</v>
      </c>
      <c r="C70" s="46"/>
      <c r="D70" s="45"/>
      <c r="E70" s="45"/>
      <c r="F70" s="46"/>
      <c r="G70" s="520"/>
      <c r="H70" s="202"/>
      <c r="I70" s="362"/>
      <c r="J70" s="363"/>
      <c r="K70" s="364"/>
      <c r="L70" s="364"/>
      <c r="M70" s="548"/>
      <c r="N70" s="548"/>
      <c r="O70" s="548"/>
      <c r="P70" s="549"/>
      <c r="Q70" s="549"/>
      <c r="R70" s="548"/>
      <c r="S70" s="548"/>
      <c r="T70" s="548"/>
      <c r="U70" s="512"/>
      <c r="V70" s="356"/>
    </row>
    <row r="71" spans="1:23" ht="29.5" thickBot="1">
      <c r="A71" s="47"/>
      <c r="B71" s="33"/>
      <c r="C71" s="33"/>
      <c r="D71" s="33"/>
      <c r="E71" s="324" t="s">
        <v>199</v>
      </c>
      <c r="F71" s="321">
        <f>COUNTA(F61:F70)</f>
        <v>0</v>
      </c>
      <c r="G71" s="322">
        <f>COUNTA(G61:G70)</f>
        <v>0</v>
      </c>
      <c r="H71" s="365"/>
      <c r="I71" s="365"/>
      <c r="J71" s="324" t="s">
        <v>537</v>
      </c>
      <c r="K71" s="322">
        <f>COUNTIF(K61:K70,"&lt;=30/06/2026")</f>
        <v>0</v>
      </c>
      <c r="L71" s="365"/>
      <c r="M71" s="365"/>
      <c r="N71" s="924" t="s">
        <v>200</v>
      </c>
      <c r="O71" s="925"/>
      <c r="P71" s="939">
        <f>SUM(P61:P70)</f>
        <v>0</v>
      </c>
      <c r="Q71" s="940"/>
      <c r="S71" s="33"/>
      <c r="T71" s="33"/>
      <c r="U71" s="513"/>
      <c r="V71" s="367"/>
      <c r="W71" s="366"/>
    </row>
    <row r="72" spans="1:23" ht="15" thickBot="1">
      <c r="A72" s="368"/>
      <c r="B72" s="369"/>
      <c r="C72" s="370"/>
      <c r="D72" s="370"/>
      <c r="E72" s="370"/>
      <c r="F72" s="369"/>
      <c r="G72" s="370"/>
      <c r="H72" s="370"/>
      <c r="I72" s="369"/>
      <c r="J72" s="369"/>
      <c r="K72" s="369"/>
      <c r="L72" s="370"/>
      <c r="M72" s="370"/>
      <c r="N72" s="370"/>
      <c r="O72" s="370"/>
      <c r="P72" s="370"/>
      <c r="Q72" s="370"/>
      <c r="R72" s="370"/>
      <c r="S72" s="370"/>
      <c r="T72" s="521"/>
      <c r="U72" s="515"/>
      <c r="V72" s="371"/>
    </row>
    <row r="73" spans="1:23" ht="15" thickBot="1">
      <c r="A73" s="368"/>
      <c r="B73" s="369"/>
      <c r="C73" s="370"/>
      <c r="D73" s="370"/>
      <c r="E73" s="370"/>
      <c r="F73" s="369"/>
      <c r="G73" s="370"/>
      <c r="H73" s="370"/>
      <c r="I73" s="369"/>
      <c r="J73" s="369"/>
      <c r="K73" s="369"/>
      <c r="L73" s="370"/>
      <c r="M73" s="370"/>
      <c r="N73" s="370"/>
      <c r="O73" s="370"/>
      <c r="P73" s="370"/>
      <c r="Q73" s="370"/>
      <c r="R73" s="370"/>
      <c r="S73" s="370"/>
      <c r="T73" s="521"/>
      <c r="U73" s="515"/>
      <c r="V73" s="371"/>
    </row>
    <row r="74" spans="1:23" ht="15" thickBot="1">
      <c r="A74" s="351"/>
      <c r="B74" s="352"/>
      <c r="C74" s="353"/>
      <c r="D74" s="353"/>
      <c r="E74" s="353"/>
      <c r="F74" s="352"/>
      <c r="G74" s="353"/>
      <c r="H74" s="353"/>
      <c r="I74" s="352"/>
      <c r="J74" s="352"/>
      <c r="K74" s="352"/>
      <c r="L74" s="353"/>
      <c r="M74" s="353"/>
      <c r="N74" s="353"/>
      <c r="O74" s="353"/>
      <c r="P74" s="353"/>
      <c r="Q74" s="353"/>
      <c r="R74" s="353"/>
      <c r="S74" s="353"/>
      <c r="T74" s="353"/>
      <c r="U74" s="508"/>
      <c r="V74" s="354"/>
    </row>
    <row r="75" spans="1:23" ht="33.75" customHeight="1" thickBot="1">
      <c r="A75" s="190" t="s">
        <v>17</v>
      </c>
      <c r="B75" s="597" t="s">
        <v>67</v>
      </c>
      <c r="C75" s="551"/>
      <c r="E75" s="907" t="s">
        <v>170</v>
      </c>
      <c r="F75" s="908"/>
      <c r="G75" s="601" t="str">
        <f>VLOOKUP(B75,'Urbano.Piano inv. forn'!$C$67:$G$86,3,FALSE)</f>
        <v/>
      </c>
      <c r="H75" s="602"/>
      <c r="I75" s="27"/>
      <c r="J75" s="907" t="s">
        <v>171</v>
      </c>
      <c r="K75" s="1077"/>
      <c r="L75" s="908"/>
      <c r="M75" s="601">
        <f>VLOOKUP(B75,'Urbano.Piano inv. forn'!$C$67:$G$86,4,FALSE)</f>
        <v>0</v>
      </c>
      <c r="N75" s="602"/>
      <c r="P75" s="195" t="s">
        <v>172</v>
      </c>
      <c r="Q75" s="355"/>
      <c r="S75" s="196" t="s">
        <v>173</v>
      </c>
      <c r="T75" s="909"/>
      <c r="U75" s="910"/>
      <c r="V75" s="356"/>
    </row>
    <row r="76" spans="1:23" ht="13.5" customHeight="1" thickBot="1">
      <c r="A76" s="47"/>
      <c r="B76" s="34"/>
      <c r="C76" s="34"/>
      <c r="E76" s="35"/>
      <c r="F76" s="35"/>
      <c r="G76" s="36"/>
      <c r="H76" s="36"/>
      <c r="I76" s="27"/>
      <c r="J76" s="35"/>
      <c r="K76" s="35"/>
      <c r="L76" s="35"/>
      <c r="M76" s="36"/>
      <c r="N76" s="36"/>
      <c r="P76" s="37"/>
      <c r="S76" s="33"/>
      <c r="T76" s="357"/>
      <c r="V76" s="48"/>
      <c r="W76" s="357"/>
    </row>
    <row r="77" spans="1:23" ht="33.75" customHeight="1" thickBot="1">
      <c r="A77" s="911" t="s">
        <v>174</v>
      </c>
      <c r="B77" s="912"/>
      <c r="C77" s="912"/>
      <c r="D77" s="913"/>
      <c r="E77" s="561">
        <f>VLOOKUP(B75,'Urbano.Piano inv. forn'!$C$67:$V$86,18,FALSE)</f>
        <v>0</v>
      </c>
      <c r="F77" s="562"/>
      <c r="G77" s="562"/>
      <c r="H77" s="563"/>
      <c r="I77" s="27"/>
      <c r="J77" s="914" t="s">
        <v>175</v>
      </c>
      <c r="K77" s="1078"/>
      <c r="L77" s="915"/>
      <c r="M77" s="561">
        <f>VLOOKUP(B75,'Urbano.Piano inv. forn'!$C$67:$V$86,20,FALSE)</f>
        <v>0</v>
      </c>
      <c r="N77" s="563"/>
      <c r="O77" s="44"/>
      <c r="P77" s="196" t="s">
        <v>176</v>
      </c>
      <c r="Q77" s="49">
        <f>M77+E77</f>
        <v>0</v>
      </c>
      <c r="S77" s="196" t="s">
        <v>177</v>
      </c>
      <c r="T77" s="909"/>
      <c r="U77" s="910"/>
      <c r="V77" s="48"/>
      <c r="W77" s="357"/>
    </row>
    <row r="78" spans="1:23" ht="21.75" customHeight="1" thickBot="1">
      <c r="A78" s="50"/>
      <c r="B78" s="51"/>
      <c r="C78" s="51"/>
      <c r="D78" s="51"/>
      <c r="E78" s="52"/>
      <c r="F78" s="52"/>
      <c r="G78" s="52"/>
      <c r="H78" s="52"/>
      <c r="I78" s="27"/>
      <c r="J78" s="35"/>
      <c r="K78" s="35"/>
      <c r="L78" s="35"/>
      <c r="M78" s="52"/>
      <c r="N78" s="52"/>
      <c r="O78" s="44"/>
      <c r="P78" s="33"/>
      <c r="Q78" s="44"/>
      <c r="S78" s="33"/>
      <c r="T78" s="34"/>
      <c r="U78" s="510"/>
      <c r="V78" s="48"/>
      <c r="W78" s="357"/>
    </row>
    <row r="79" spans="1:23" s="63" customFormat="1" ht="72" customHeight="1">
      <c r="A79" s="901" t="s">
        <v>178</v>
      </c>
      <c r="B79" s="903" t="s">
        <v>179</v>
      </c>
      <c r="C79" s="903" t="s">
        <v>180</v>
      </c>
      <c r="D79" s="191" t="s">
        <v>181</v>
      </c>
      <c r="E79" s="192" t="s">
        <v>182</v>
      </c>
      <c r="F79" s="191" t="s">
        <v>183</v>
      </c>
      <c r="G79" s="191" t="s">
        <v>184</v>
      </c>
      <c r="H79" s="193" t="s">
        <v>144</v>
      </c>
      <c r="I79" s="193" t="s">
        <v>185</v>
      </c>
      <c r="J79" s="193" t="s">
        <v>186</v>
      </c>
      <c r="K79" s="1096" t="s">
        <v>540</v>
      </c>
      <c r="L79" s="193" t="s">
        <v>187</v>
      </c>
      <c r="M79" s="921" t="s">
        <v>470</v>
      </c>
      <c r="N79" s="922"/>
      <c r="O79" s="923"/>
      <c r="P79" s="921" t="s">
        <v>188</v>
      </c>
      <c r="Q79" s="923"/>
      <c r="R79" s="921" t="s">
        <v>189</v>
      </c>
      <c r="S79" s="922"/>
      <c r="T79" s="923"/>
      <c r="U79" s="916" t="s">
        <v>190</v>
      </c>
      <c r="V79" s="358"/>
    </row>
    <row r="80" spans="1:23" s="63" customFormat="1" ht="28.5" customHeight="1" thickBot="1">
      <c r="A80" s="902"/>
      <c r="B80" s="904"/>
      <c r="C80" s="904"/>
      <c r="D80" s="194" t="s">
        <v>191</v>
      </c>
      <c r="E80" s="194" t="s">
        <v>192</v>
      </c>
      <c r="F80" s="194" t="s">
        <v>193</v>
      </c>
      <c r="G80" s="194" t="s">
        <v>193</v>
      </c>
      <c r="H80" s="194" t="s">
        <v>66</v>
      </c>
      <c r="I80" s="194" t="s">
        <v>42</v>
      </c>
      <c r="J80" s="194" t="s">
        <v>194</v>
      </c>
      <c r="K80" s="1097" t="s">
        <v>195</v>
      </c>
      <c r="L80" s="194" t="s">
        <v>195</v>
      </c>
      <c r="M80" s="918" t="s">
        <v>471</v>
      </c>
      <c r="N80" s="919"/>
      <c r="O80" s="920"/>
      <c r="P80" s="918" t="s">
        <v>168</v>
      </c>
      <c r="Q80" s="920"/>
      <c r="R80" s="918" t="s">
        <v>198</v>
      </c>
      <c r="S80" s="919"/>
      <c r="T80" s="920"/>
      <c r="U80" s="917"/>
      <c r="V80" s="358"/>
    </row>
    <row r="81" spans="1:23" ht="15" customHeight="1">
      <c r="A81" s="905" t="str">
        <f>B75</f>
        <v>urb.i.1</v>
      </c>
      <c r="B81" s="197">
        <v>1</v>
      </c>
      <c r="C81" s="78"/>
      <c r="D81" s="39"/>
      <c r="E81" s="39"/>
      <c r="F81" s="78"/>
      <c r="G81" s="518"/>
      <c r="H81" s="40"/>
      <c r="I81" s="372"/>
      <c r="J81" s="373"/>
      <c r="K81" s="374"/>
      <c r="L81" s="374"/>
      <c r="M81" s="546"/>
      <c r="N81" s="546"/>
      <c r="O81" s="546"/>
      <c r="P81" s="547"/>
      <c r="Q81" s="547"/>
      <c r="R81" s="546"/>
      <c r="S81" s="546"/>
      <c r="T81" s="546"/>
      <c r="U81" s="516"/>
      <c r="V81" s="356"/>
    </row>
    <row r="82" spans="1:23">
      <c r="A82" s="905"/>
      <c r="B82" s="198">
        <v>2</v>
      </c>
      <c r="C82" s="38"/>
      <c r="D82" s="32"/>
      <c r="E82" s="32"/>
      <c r="F82" s="38"/>
      <c r="G82" s="519"/>
      <c r="H82" s="40"/>
      <c r="I82" s="359"/>
      <c r="J82" s="360"/>
      <c r="K82" s="361"/>
      <c r="L82" s="361"/>
      <c r="M82" s="546"/>
      <c r="N82" s="546"/>
      <c r="O82" s="546"/>
      <c r="P82" s="547"/>
      <c r="Q82" s="547"/>
      <c r="R82" s="546"/>
      <c r="S82" s="546"/>
      <c r="T82" s="546"/>
      <c r="U82" s="511"/>
      <c r="V82" s="356"/>
    </row>
    <row r="83" spans="1:23">
      <c r="A83" s="905"/>
      <c r="B83" s="198">
        <v>3</v>
      </c>
      <c r="C83" s="38"/>
      <c r="D83" s="32"/>
      <c r="E83" s="32"/>
      <c r="F83" s="38"/>
      <c r="G83" s="519"/>
      <c r="H83" s="40"/>
      <c r="I83" s="359"/>
      <c r="J83" s="360"/>
      <c r="K83" s="361"/>
      <c r="L83" s="361"/>
      <c r="M83" s="546"/>
      <c r="N83" s="546"/>
      <c r="O83" s="546"/>
      <c r="P83" s="547"/>
      <c r="Q83" s="547"/>
      <c r="R83" s="546"/>
      <c r="S83" s="546"/>
      <c r="T83" s="546"/>
      <c r="U83" s="511"/>
      <c r="V83" s="356"/>
    </row>
    <row r="84" spans="1:23">
      <c r="A84" s="905"/>
      <c r="B84" s="198">
        <v>4</v>
      </c>
      <c r="C84" s="38"/>
      <c r="D84" s="32"/>
      <c r="E84" s="32"/>
      <c r="F84" s="38"/>
      <c r="G84" s="519"/>
      <c r="H84" s="40"/>
      <c r="I84" s="359"/>
      <c r="J84" s="360"/>
      <c r="K84" s="361"/>
      <c r="L84" s="361"/>
      <c r="M84" s="546"/>
      <c r="N84" s="546"/>
      <c r="O84" s="546"/>
      <c r="P84" s="547"/>
      <c r="Q84" s="547"/>
      <c r="R84" s="546"/>
      <c r="S84" s="546"/>
      <c r="T84" s="546"/>
      <c r="U84" s="511"/>
      <c r="V84" s="356"/>
    </row>
    <row r="85" spans="1:23">
      <c r="A85" s="905"/>
      <c r="B85" s="198">
        <v>5</v>
      </c>
      <c r="C85" s="38"/>
      <c r="D85" s="32"/>
      <c r="E85" s="32"/>
      <c r="F85" s="38"/>
      <c r="G85" s="519"/>
      <c r="H85" s="40"/>
      <c r="I85" s="359"/>
      <c r="J85" s="360"/>
      <c r="K85" s="361"/>
      <c r="L85" s="361"/>
      <c r="M85" s="546"/>
      <c r="N85" s="546"/>
      <c r="O85" s="546"/>
      <c r="P85" s="547"/>
      <c r="Q85" s="547"/>
      <c r="R85" s="546"/>
      <c r="S85" s="546"/>
      <c r="T85" s="546"/>
      <c r="U85" s="511"/>
      <c r="V85" s="356"/>
    </row>
    <row r="86" spans="1:23">
      <c r="A86" s="905"/>
      <c r="B86" s="198">
        <v>6</v>
      </c>
      <c r="C86" s="38"/>
      <c r="D86" s="32"/>
      <c r="E86" s="32"/>
      <c r="F86" s="38"/>
      <c r="G86" s="519"/>
      <c r="H86" s="40"/>
      <c r="I86" s="359"/>
      <c r="J86" s="360"/>
      <c r="K86" s="361"/>
      <c r="L86" s="361"/>
      <c r="M86" s="546"/>
      <c r="N86" s="546"/>
      <c r="O86" s="546"/>
      <c r="P86" s="547"/>
      <c r="Q86" s="547"/>
      <c r="R86" s="546"/>
      <c r="S86" s="546"/>
      <c r="T86" s="546"/>
      <c r="U86" s="511"/>
      <c r="V86" s="356"/>
    </row>
    <row r="87" spans="1:23">
      <c r="A87" s="905"/>
      <c r="B87" s="198">
        <v>7</v>
      </c>
      <c r="C87" s="38"/>
      <c r="D87" s="32"/>
      <c r="E87" s="32"/>
      <c r="F87" s="38"/>
      <c r="G87" s="519"/>
      <c r="H87" s="40"/>
      <c r="I87" s="359"/>
      <c r="J87" s="360"/>
      <c r="K87" s="361"/>
      <c r="L87" s="361"/>
      <c r="M87" s="546"/>
      <c r="N87" s="546"/>
      <c r="O87" s="546"/>
      <c r="P87" s="547"/>
      <c r="Q87" s="547"/>
      <c r="R87" s="546"/>
      <c r="S87" s="546"/>
      <c r="T87" s="546"/>
      <c r="U87" s="511"/>
      <c r="V87" s="356"/>
    </row>
    <row r="88" spans="1:23">
      <c r="A88" s="905"/>
      <c r="B88" s="198">
        <v>8</v>
      </c>
      <c r="C88" s="38"/>
      <c r="D88" s="32"/>
      <c r="E88" s="32"/>
      <c r="F88" s="38"/>
      <c r="G88" s="519"/>
      <c r="H88" s="40"/>
      <c r="I88" s="359"/>
      <c r="J88" s="360"/>
      <c r="K88" s="361"/>
      <c r="L88" s="361"/>
      <c r="M88" s="546"/>
      <c r="N88" s="546"/>
      <c r="O88" s="546"/>
      <c r="P88" s="547"/>
      <c r="Q88" s="547"/>
      <c r="R88" s="546"/>
      <c r="S88" s="546"/>
      <c r="T88" s="546"/>
      <c r="U88" s="511"/>
      <c r="V88" s="356"/>
    </row>
    <row r="89" spans="1:23">
      <c r="A89" s="905"/>
      <c r="B89" s="198">
        <v>9</v>
      </c>
      <c r="C89" s="38"/>
      <c r="D89" s="32"/>
      <c r="E89" s="32"/>
      <c r="F89" s="38"/>
      <c r="G89" s="519"/>
      <c r="H89" s="40"/>
      <c r="I89" s="359"/>
      <c r="J89" s="360"/>
      <c r="K89" s="374"/>
      <c r="L89" s="361"/>
      <c r="M89" s="546"/>
      <c r="N89" s="546"/>
      <c r="O89" s="546"/>
      <c r="P89" s="547"/>
      <c r="Q89" s="547"/>
      <c r="R89" s="546"/>
      <c r="S89" s="546"/>
      <c r="T89" s="546"/>
      <c r="U89" s="511"/>
      <c r="V89" s="356"/>
    </row>
    <row r="90" spans="1:23" ht="15" thickBot="1">
      <c r="A90" s="906"/>
      <c r="B90" s="199">
        <v>10</v>
      </c>
      <c r="C90" s="46"/>
      <c r="D90" s="45"/>
      <c r="E90" s="45"/>
      <c r="F90" s="46"/>
      <c r="G90" s="520"/>
      <c r="H90" s="202"/>
      <c r="I90" s="362"/>
      <c r="J90" s="363"/>
      <c r="K90" s="364"/>
      <c r="L90" s="364"/>
      <c r="M90" s="548"/>
      <c r="N90" s="548"/>
      <c r="O90" s="548"/>
      <c r="P90" s="549"/>
      <c r="Q90" s="549"/>
      <c r="R90" s="548"/>
      <c r="S90" s="548"/>
      <c r="T90" s="548"/>
      <c r="U90" s="512"/>
      <c r="V90" s="356"/>
    </row>
    <row r="91" spans="1:23" ht="29.5" thickBot="1">
      <c r="A91" s="47"/>
      <c r="B91" s="33"/>
      <c r="C91" s="33"/>
      <c r="D91" s="33"/>
      <c r="E91" s="324" t="s">
        <v>199</v>
      </c>
      <c r="F91" s="321">
        <f>COUNTA(F81:F90)</f>
        <v>0</v>
      </c>
      <c r="G91" s="322">
        <f>COUNTA(G81:G90)</f>
        <v>0</v>
      </c>
      <c r="H91" s="365"/>
      <c r="I91" s="365"/>
      <c r="J91" s="324" t="s">
        <v>537</v>
      </c>
      <c r="K91" s="322">
        <f>COUNTIF(K81:K90,"&lt;=30/06/2026")</f>
        <v>0</v>
      </c>
      <c r="L91" s="365"/>
      <c r="M91" s="365"/>
      <c r="N91" s="924" t="s">
        <v>200</v>
      </c>
      <c r="O91" s="925"/>
      <c r="P91" s="939">
        <f>SUM(P81:P90)</f>
        <v>0</v>
      </c>
      <c r="Q91" s="940"/>
      <c r="S91" s="33"/>
      <c r="T91" s="33"/>
      <c r="U91" s="513"/>
      <c r="V91" s="367"/>
      <c r="W91" s="366"/>
    </row>
    <row r="92" spans="1:23" ht="15" thickBot="1">
      <c r="A92" s="368"/>
      <c r="B92" s="369"/>
      <c r="C92" s="370"/>
      <c r="D92" s="370"/>
      <c r="E92" s="370"/>
      <c r="F92" s="369"/>
      <c r="G92" s="370"/>
      <c r="H92" s="370"/>
      <c r="I92" s="369"/>
      <c r="J92" s="369"/>
      <c r="K92" s="369"/>
      <c r="L92" s="370"/>
      <c r="M92" s="370"/>
      <c r="N92" s="370"/>
      <c r="O92" s="370"/>
      <c r="P92" s="370"/>
      <c r="Q92" s="370"/>
      <c r="R92" s="370"/>
      <c r="S92" s="370"/>
      <c r="T92" s="521"/>
      <c r="U92" s="515"/>
      <c r="V92" s="371"/>
    </row>
    <row r="93" spans="1:23" ht="15" thickBot="1">
      <c r="A93" s="351"/>
      <c r="B93" s="352"/>
      <c r="C93" s="353"/>
      <c r="D93" s="353"/>
      <c r="E93" s="353"/>
      <c r="F93" s="352"/>
      <c r="G93" s="353"/>
      <c r="H93" s="353"/>
      <c r="I93" s="352"/>
      <c r="J93" s="352"/>
      <c r="K93" s="352"/>
      <c r="L93" s="353"/>
      <c r="M93" s="353"/>
      <c r="N93" s="353"/>
      <c r="O93" s="353"/>
      <c r="P93" s="353"/>
      <c r="Q93" s="353"/>
      <c r="R93" s="353"/>
      <c r="S93" s="353"/>
      <c r="T93" s="353"/>
      <c r="U93" s="508"/>
      <c r="V93" s="354"/>
    </row>
    <row r="94" spans="1:23" ht="33.75" customHeight="1" thickBot="1">
      <c r="A94" s="190" t="s">
        <v>17</v>
      </c>
      <c r="B94" s="597" t="s">
        <v>67</v>
      </c>
      <c r="C94" s="551"/>
      <c r="E94" s="907" t="s">
        <v>170</v>
      </c>
      <c r="F94" s="908"/>
      <c r="G94" s="601" t="str">
        <f>VLOOKUP(B94,'Urbano.Piano inv. forn'!$C$67:$G$86,3,FALSE)</f>
        <v/>
      </c>
      <c r="H94" s="602"/>
      <c r="I94" s="27"/>
      <c r="J94" s="907" t="s">
        <v>171</v>
      </c>
      <c r="K94" s="1077"/>
      <c r="L94" s="908"/>
      <c r="M94" s="601">
        <f>VLOOKUP(B94,'Urbano.Piano inv. forn'!$C$67:$G$86,4,FALSE)</f>
        <v>0</v>
      </c>
      <c r="N94" s="602"/>
      <c r="P94" s="195" t="s">
        <v>172</v>
      </c>
      <c r="Q94" s="355"/>
      <c r="S94" s="196" t="s">
        <v>173</v>
      </c>
      <c r="T94" s="909"/>
      <c r="U94" s="910"/>
      <c r="V94" s="356"/>
    </row>
    <row r="95" spans="1:23" ht="13.5" customHeight="1" thickBot="1">
      <c r="A95" s="47"/>
      <c r="B95" s="34"/>
      <c r="C95" s="34"/>
      <c r="E95" s="35"/>
      <c r="F95" s="35"/>
      <c r="G95" s="36"/>
      <c r="H95" s="36"/>
      <c r="I95" s="27"/>
      <c r="J95" s="35"/>
      <c r="K95" s="35"/>
      <c r="L95" s="35"/>
      <c r="M95" s="36"/>
      <c r="N95" s="36"/>
      <c r="P95" s="37"/>
      <c r="S95" s="33"/>
      <c r="T95" s="357"/>
      <c r="V95" s="48"/>
      <c r="W95" s="357"/>
    </row>
    <row r="96" spans="1:23" ht="33.75" customHeight="1" thickBot="1">
      <c r="A96" s="911" t="s">
        <v>174</v>
      </c>
      <c r="B96" s="912"/>
      <c r="C96" s="912"/>
      <c r="D96" s="913"/>
      <c r="E96" s="561">
        <f>VLOOKUP(B94,'Urbano.Piano inv. forn'!$C$67:$V$86,18,FALSE)</f>
        <v>0</v>
      </c>
      <c r="F96" s="562"/>
      <c r="G96" s="562"/>
      <c r="H96" s="563"/>
      <c r="I96" s="27"/>
      <c r="J96" s="914" t="s">
        <v>175</v>
      </c>
      <c r="K96" s="1078"/>
      <c r="L96" s="915"/>
      <c r="M96" s="561">
        <f>VLOOKUP(B94,'Urbano.Piano inv. forn'!$C$67:$V$86,20,FALSE)</f>
        <v>0</v>
      </c>
      <c r="N96" s="563"/>
      <c r="O96" s="44"/>
      <c r="P96" s="196" t="s">
        <v>176</v>
      </c>
      <c r="Q96" s="49">
        <f>M96+E96</f>
        <v>0</v>
      </c>
      <c r="S96" s="196" t="s">
        <v>177</v>
      </c>
      <c r="T96" s="909"/>
      <c r="U96" s="910"/>
      <c r="V96" s="48"/>
      <c r="W96" s="357"/>
    </row>
    <row r="97" spans="1:23" ht="21.75" customHeight="1" thickBot="1">
      <c r="A97" s="50"/>
      <c r="B97" s="51"/>
      <c r="C97" s="51"/>
      <c r="D97" s="51"/>
      <c r="E97" s="52"/>
      <c r="F97" s="52"/>
      <c r="G97" s="52"/>
      <c r="H97" s="52"/>
      <c r="I97" s="27"/>
      <c r="J97" s="35"/>
      <c r="K97" s="35"/>
      <c r="L97" s="35"/>
      <c r="M97" s="52"/>
      <c r="N97" s="52"/>
      <c r="O97" s="44"/>
      <c r="P97" s="33"/>
      <c r="Q97" s="44"/>
      <c r="S97" s="33"/>
      <c r="T97" s="34"/>
      <c r="U97" s="510"/>
      <c r="V97" s="48"/>
      <c r="W97" s="357"/>
    </row>
    <row r="98" spans="1:23" s="63" customFormat="1" ht="72" customHeight="1">
      <c r="A98" s="901" t="s">
        <v>178</v>
      </c>
      <c r="B98" s="903" t="s">
        <v>179</v>
      </c>
      <c r="C98" s="903" t="s">
        <v>180</v>
      </c>
      <c r="D98" s="191" t="s">
        <v>181</v>
      </c>
      <c r="E98" s="192" t="s">
        <v>182</v>
      </c>
      <c r="F98" s="191" t="s">
        <v>183</v>
      </c>
      <c r="G98" s="191" t="s">
        <v>184</v>
      </c>
      <c r="H98" s="193" t="s">
        <v>144</v>
      </c>
      <c r="I98" s="193" t="s">
        <v>185</v>
      </c>
      <c r="J98" s="193" t="s">
        <v>186</v>
      </c>
      <c r="K98" s="1096" t="s">
        <v>540</v>
      </c>
      <c r="L98" s="193" t="s">
        <v>187</v>
      </c>
      <c r="M98" s="921" t="s">
        <v>470</v>
      </c>
      <c r="N98" s="922"/>
      <c r="O98" s="923"/>
      <c r="P98" s="921" t="s">
        <v>188</v>
      </c>
      <c r="Q98" s="923"/>
      <c r="R98" s="921" t="s">
        <v>189</v>
      </c>
      <c r="S98" s="922"/>
      <c r="T98" s="923"/>
      <c r="U98" s="916" t="s">
        <v>190</v>
      </c>
      <c r="V98" s="358"/>
    </row>
    <row r="99" spans="1:23" s="63" customFormat="1" ht="28.5" customHeight="1" thickBot="1">
      <c r="A99" s="902"/>
      <c r="B99" s="904"/>
      <c r="C99" s="904"/>
      <c r="D99" s="194" t="s">
        <v>191</v>
      </c>
      <c r="E99" s="194" t="s">
        <v>192</v>
      </c>
      <c r="F99" s="194" t="s">
        <v>193</v>
      </c>
      <c r="G99" s="194" t="s">
        <v>193</v>
      </c>
      <c r="H99" s="194" t="s">
        <v>66</v>
      </c>
      <c r="I99" s="194" t="s">
        <v>42</v>
      </c>
      <c r="J99" s="194" t="s">
        <v>194</v>
      </c>
      <c r="K99" s="1097" t="s">
        <v>195</v>
      </c>
      <c r="L99" s="194" t="s">
        <v>195</v>
      </c>
      <c r="M99" s="918" t="s">
        <v>471</v>
      </c>
      <c r="N99" s="919"/>
      <c r="O99" s="920"/>
      <c r="P99" s="918" t="s">
        <v>168</v>
      </c>
      <c r="Q99" s="920"/>
      <c r="R99" s="918" t="s">
        <v>198</v>
      </c>
      <c r="S99" s="919"/>
      <c r="T99" s="920"/>
      <c r="U99" s="917"/>
      <c r="V99" s="358"/>
    </row>
    <row r="100" spans="1:23" ht="15" customHeight="1">
      <c r="A100" s="905" t="str">
        <f>B94</f>
        <v>urb.i.1</v>
      </c>
      <c r="B100" s="197">
        <v>1</v>
      </c>
      <c r="C100" s="78"/>
      <c r="D100" s="39"/>
      <c r="E100" s="39"/>
      <c r="F100" s="78"/>
      <c r="G100" s="518"/>
      <c r="H100" s="40"/>
      <c r="I100" s="372"/>
      <c r="J100" s="373"/>
      <c r="K100" s="374"/>
      <c r="L100" s="374"/>
      <c r="M100" s="546"/>
      <c r="N100" s="546"/>
      <c r="O100" s="546"/>
      <c r="P100" s="547"/>
      <c r="Q100" s="547"/>
      <c r="R100" s="546"/>
      <c r="S100" s="546"/>
      <c r="T100" s="546"/>
      <c r="U100" s="516"/>
      <c r="V100" s="356"/>
    </row>
    <row r="101" spans="1:23">
      <c r="A101" s="905"/>
      <c r="B101" s="198">
        <v>2</v>
      </c>
      <c r="C101" s="38"/>
      <c r="D101" s="32"/>
      <c r="E101" s="32"/>
      <c r="F101" s="38"/>
      <c r="G101" s="519"/>
      <c r="H101" s="40"/>
      <c r="I101" s="359"/>
      <c r="J101" s="360"/>
      <c r="K101" s="361"/>
      <c r="L101" s="361"/>
      <c r="M101" s="546"/>
      <c r="N101" s="546"/>
      <c r="O101" s="546"/>
      <c r="P101" s="547"/>
      <c r="Q101" s="547"/>
      <c r="R101" s="546"/>
      <c r="S101" s="546"/>
      <c r="T101" s="546"/>
      <c r="U101" s="511"/>
      <c r="V101" s="356"/>
    </row>
    <row r="102" spans="1:23">
      <c r="A102" s="905"/>
      <c r="B102" s="198">
        <v>3</v>
      </c>
      <c r="C102" s="38"/>
      <c r="D102" s="32"/>
      <c r="E102" s="32"/>
      <c r="F102" s="38"/>
      <c r="G102" s="519"/>
      <c r="H102" s="40"/>
      <c r="I102" s="359"/>
      <c r="J102" s="360"/>
      <c r="K102" s="361"/>
      <c r="L102" s="361"/>
      <c r="M102" s="546"/>
      <c r="N102" s="546"/>
      <c r="O102" s="546"/>
      <c r="P102" s="547"/>
      <c r="Q102" s="547"/>
      <c r="R102" s="546"/>
      <c r="S102" s="546"/>
      <c r="T102" s="546"/>
      <c r="U102" s="511"/>
      <c r="V102" s="356"/>
    </row>
    <row r="103" spans="1:23">
      <c r="A103" s="905"/>
      <c r="B103" s="198">
        <v>4</v>
      </c>
      <c r="C103" s="38"/>
      <c r="D103" s="32"/>
      <c r="E103" s="32"/>
      <c r="F103" s="38"/>
      <c r="G103" s="519"/>
      <c r="H103" s="40"/>
      <c r="I103" s="359"/>
      <c r="J103" s="360"/>
      <c r="K103" s="361"/>
      <c r="L103" s="361"/>
      <c r="M103" s="546"/>
      <c r="N103" s="546"/>
      <c r="O103" s="546"/>
      <c r="P103" s="547"/>
      <c r="Q103" s="547"/>
      <c r="R103" s="546"/>
      <c r="S103" s="546"/>
      <c r="T103" s="546"/>
      <c r="U103" s="511"/>
      <c r="V103" s="356"/>
    </row>
    <row r="104" spans="1:23">
      <c r="A104" s="905"/>
      <c r="B104" s="198">
        <v>5</v>
      </c>
      <c r="C104" s="38"/>
      <c r="D104" s="32"/>
      <c r="E104" s="32"/>
      <c r="F104" s="38"/>
      <c r="G104" s="519"/>
      <c r="H104" s="40"/>
      <c r="I104" s="359"/>
      <c r="J104" s="360"/>
      <c r="K104" s="361"/>
      <c r="L104" s="361"/>
      <c r="M104" s="546"/>
      <c r="N104" s="546"/>
      <c r="O104" s="546"/>
      <c r="P104" s="547"/>
      <c r="Q104" s="547"/>
      <c r="R104" s="546"/>
      <c r="S104" s="546"/>
      <c r="T104" s="546"/>
      <c r="U104" s="511"/>
      <c r="V104" s="356"/>
    </row>
    <row r="105" spans="1:23">
      <c r="A105" s="905"/>
      <c r="B105" s="198">
        <v>6</v>
      </c>
      <c r="C105" s="38"/>
      <c r="D105" s="32"/>
      <c r="E105" s="32"/>
      <c r="F105" s="38"/>
      <c r="G105" s="519"/>
      <c r="H105" s="40"/>
      <c r="I105" s="359"/>
      <c r="J105" s="360"/>
      <c r="K105" s="361"/>
      <c r="L105" s="361"/>
      <c r="M105" s="546"/>
      <c r="N105" s="546"/>
      <c r="O105" s="546"/>
      <c r="P105" s="547"/>
      <c r="Q105" s="547"/>
      <c r="R105" s="546"/>
      <c r="S105" s="546"/>
      <c r="T105" s="546"/>
      <c r="U105" s="511"/>
      <c r="V105" s="356"/>
    </row>
    <row r="106" spans="1:23">
      <c r="A106" s="905"/>
      <c r="B106" s="198">
        <v>7</v>
      </c>
      <c r="C106" s="38"/>
      <c r="D106" s="32"/>
      <c r="E106" s="32"/>
      <c r="F106" s="38"/>
      <c r="G106" s="519"/>
      <c r="H106" s="40"/>
      <c r="I106" s="359"/>
      <c r="J106" s="360"/>
      <c r="K106" s="361"/>
      <c r="L106" s="361"/>
      <c r="M106" s="546"/>
      <c r="N106" s="546"/>
      <c r="O106" s="546"/>
      <c r="P106" s="547"/>
      <c r="Q106" s="547"/>
      <c r="R106" s="546"/>
      <c r="S106" s="546"/>
      <c r="T106" s="546"/>
      <c r="U106" s="511"/>
      <c r="V106" s="356"/>
    </row>
    <row r="107" spans="1:23">
      <c r="A107" s="905"/>
      <c r="B107" s="198">
        <v>8</v>
      </c>
      <c r="C107" s="38"/>
      <c r="D107" s="32"/>
      <c r="E107" s="32"/>
      <c r="F107" s="38"/>
      <c r="G107" s="519"/>
      <c r="H107" s="40"/>
      <c r="I107" s="359"/>
      <c r="J107" s="360"/>
      <c r="K107" s="361"/>
      <c r="L107" s="361"/>
      <c r="M107" s="546"/>
      <c r="N107" s="546"/>
      <c r="O107" s="546"/>
      <c r="P107" s="547"/>
      <c r="Q107" s="547"/>
      <c r="R107" s="546"/>
      <c r="S107" s="546"/>
      <c r="T107" s="546"/>
      <c r="U107" s="511"/>
      <c r="V107" s="356"/>
    </row>
    <row r="108" spans="1:23">
      <c r="A108" s="905"/>
      <c r="B108" s="198">
        <v>9</v>
      </c>
      <c r="C108" s="38"/>
      <c r="D108" s="32"/>
      <c r="E108" s="32"/>
      <c r="F108" s="38"/>
      <c r="G108" s="519"/>
      <c r="H108" s="40"/>
      <c r="I108" s="359"/>
      <c r="J108" s="360"/>
      <c r="K108" s="374"/>
      <c r="L108" s="361"/>
      <c r="M108" s="546"/>
      <c r="N108" s="546"/>
      <c r="O108" s="546"/>
      <c r="P108" s="547"/>
      <c r="Q108" s="547"/>
      <c r="R108" s="546"/>
      <c r="S108" s="546"/>
      <c r="T108" s="546"/>
      <c r="U108" s="511"/>
      <c r="V108" s="356"/>
    </row>
    <row r="109" spans="1:23" ht="15" thickBot="1">
      <c r="A109" s="906"/>
      <c r="B109" s="199">
        <v>10</v>
      </c>
      <c r="C109" s="46"/>
      <c r="D109" s="45"/>
      <c r="E109" s="45"/>
      <c r="F109" s="46"/>
      <c r="G109" s="520"/>
      <c r="H109" s="202"/>
      <c r="I109" s="362"/>
      <c r="J109" s="363"/>
      <c r="K109" s="364"/>
      <c r="L109" s="364"/>
      <c r="M109" s="548"/>
      <c r="N109" s="548"/>
      <c r="O109" s="548"/>
      <c r="P109" s="549"/>
      <c r="Q109" s="549"/>
      <c r="R109" s="548"/>
      <c r="S109" s="548"/>
      <c r="T109" s="548"/>
      <c r="U109" s="512"/>
      <c r="V109" s="356"/>
    </row>
    <row r="110" spans="1:23" ht="29.5" thickBot="1">
      <c r="A110" s="47"/>
      <c r="B110" s="33"/>
      <c r="C110" s="33"/>
      <c r="D110" s="33"/>
      <c r="E110" s="324" t="s">
        <v>199</v>
      </c>
      <c r="F110" s="321">
        <f>COUNTA(F100:F109)</f>
        <v>0</v>
      </c>
      <c r="G110" s="322">
        <f>COUNTA(G100:G109)</f>
        <v>0</v>
      </c>
      <c r="H110" s="365"/>
      <c r="I110" s="365"/>
      <c r="J110" s="324" t="s">
        <v>537</v>
      </c>
      <c r="K110" s="322">
        <f>COUNTIF(K100:K109,"&lt;=30/06/2026")</f>
        <v>0</v>
      </c>
      <c r="L110" s="365"/>
      <c r="M110" s="365"/>
      <c r="N110" s="924" t="s">
        <v>200</v>
      </c>
      <c r="O110" s="925"/>
      <c r="P110" s="939">
        <f>SUM(P100:P109)</f>
        <v>0</v>
      </c>
      <c r="Q110" s="940"/>
      <c r="S110" s="33"/>
      <c r="T110" s="33"/>
      <c r="U110" s="513"/>
      <c r="V110" s="367"/>
      <c r="W110" s="366"/>
    </row>
    <row r="111" spans="1:23" ht="15" thickBot="1">
      <c r="A111" s="368"/>
      <c r="B111" s="369"/>
      <c r="C111" s="370"/>
      <c r="D111" s="370"/>
      <c r="E111" s="370"/>
      <c r="F111" s="369"/>
      <c r="G111" s="370"/>
      <c r="H111" s="370"/>
      <c r="I111" s="369"/>
      <c r="J111" s="369"/>
      <c r="K111" s="369"/>
      <c r="L111" s="370"/>
      <c r="M111" s="370"/>
      <c r="N111" s="370"/>
      <c r="O111" s="370"/>
      <c r="P111" s="370"/>
      <c r="Q111" s="370"/>
      <c r="R111" s="370"/>
      <c r="S111" s="370"/>
      <c r="T111" s="521"/>
      <c r="U111" s="515"/>
      <c r="V111" s="371"/>
    </row>
    <row r="112" spans="1:23" ht="15" thickBot="1">
      <c r="A112" s="351"/>
      <c r="B112" s="352"/>
      <c r="C112" s="353"/>
      <c r="D112" s="353"/>
      <c r="E112" s="353"/>
      <c r="F112" s="352"/>
      <c r="G112" s="353"/>
      <c r="H112" s="353"/>
      <c r="I112" s="352"/>
      <c r="J112" s="352"/>
      <c r="K112" s="352"/>
      <c r="L112" s="353"/>
      <c r="M112" s="353"/>
      <c r="N112" s="353"/>
      <c r="O112" s="353"/>
      <c r="P112" s="353"/>
      <c r="Q112" s="353"/>
      <c r="R112" s="353"/>
      <c r="S112" s="353"/>
      <c r="T112" s="353"/>
      <c r="U112" s="508"/>
      <c r="V112" s="354"/>
    </row>
    <row r="113" spans="1:23" ht="33.75" customHeight="1" thickBot="1">
      <c r="A113" s="190" t="s">
        <v>17</v>
      </c>
      <c r="B113" s="597" t="s">
        <v>67</v>
      </c>
      <c r="C113" s="551"/>
      <c r="E113" s="907" t="s">
        <v>170</v>
      </c>
      <c r="F113" s="908"/>
      <c r="G113" s="601" t="str">
        <f>VLOOKUP(B113,'Urbano.Piano inv. forn'!$C$67:$G$86,3,FALSE)</f>
        <v/>
      </c>
      <c r="H113" s="602"/>
      <c r="I113" s="27"/>
      <c r="J113" s="907" t="s">
        <v>171</v>
      </c>
      <c r="K113" s="1077"/>
      <c r="L113" s="908"/>
      <c r="M113" s="601">
        <f>VLOOKUP(B113,'Urbano.Piano inv. forn'!$C$67:$G$86,4,FALSE)</f>
        <v>0</v>
      </c>
      <c r="N113" s="602"/>
      <c r="P113" s="195" t="s">
        <v>172</v>
      </c>
      <c r="Q113" s="355"/>
      <c r="S113" s="196" t="s">
        <v>173</v>
      </c>
      <c r="T113" s="909"/>
      <c r="U113" s="910"/>
      <c r="V113" s="356"/>
    </row>
    <row r="114" spans="1:23" ht="13.5" customHeight="1" thickBot="1">
      <c r="A114" s="47"/>
      <c r="B114" s="34"/>
      <c r="C114" s="34"/>
      <c r="E114" s="35"/>
      <c r="F114" s="35"/>
      <c r="G114" s="36"/>
      <c r="H114" s="36"/>
      <c r="I114" s="27"/>
      <c r="J114" s="35"/>
      <c r="K114" s="35"/>
      <c r="L114" s="35"/>
      <c r="M114" s="36"/>
      <c r="N114" s="36"/>
      <c r="P114" s="37"/>
      <c r="S114" s="33"/>
      <c r="T114" s="357"/>
      <c r="V114" s="48"/>
      <c r="W114" s="357"/>
    </row>
    <row r="115" spans="1:23" ht="33.75" customHeight="1" thickBot="1">
      <c r="A115" s="911" t="s">
        <v>174</v>
      </c>
      <c r="B115" s="912"/>
      <c r="C115" s="912"/>
      <c r="D115" s="913"/>
      <c r="E115" s="561">
        <f>VLOOKUP(B113,'Urbano.Piano inv. forn'!$C$67:$V$86,18,FALSE)</f>
        <v>0</v>
      </c>
      <c r="F115" s="562"/>
      <c r="G115" s="562"/>
      <c r="H115" s="563"/>
      <c r="I115" s="27"/>
      <c r="J115" s="914" t="s">
        <v>175</v>
      </c>
      <c r="K115" s="1078"/>
      <c r="L115" s="915"/>
      <c r="M115" s="561">
        <f>VLOOKUP(B113,'Urbano.Piano inv. forn'!$C$67:$V$86,20,FALSE)</f>
        <v>0</v>
      </c>
      <c r="N115" s="563"/>
      <c r="O115" s="44"/>
      <c r="P115" s="196" t="s">
        <v>176</v>
      </c>
      <c r="Q115" s="49">
        <f>M115+E115</f>
        <v>0</v>
      </c>
      <c r="S115" s="196" t="s">
        <v>177</v>
      </c>
      <c r="T115" s="909"/>
      <c r="U115" s="910"/>
      <c r="V115" s="48"/>
      <c r="W115" s="357"/>
    </row>
    <row r="116" spans="1:23" ht="21.75" customHeight="1" thickBot="1">
      <c r="A116" s="50"/>
      <c r="B116" s="51"/>
      <c r="C116" s="51"/>
      <c r="D116" s="51"/>
      <c r="E116" s="52"/>
      <c r="F116" s="52"/>
      <c r="G116" s="52"/>
      <c r="H116" s="52"/>
      <c r="I116" s="27"/>
      <c r="J116" s="35"/>
      <c r="K116" s="35"/>
      <c r="L116" s="35"/>
      <c r="M116" s="52"/>
      <c r="N116" s="52"/>
      <c r="O116" s="44"/>
      <c r="P116" s="33"/>
      <c r="Q116" s="44"/>
      <c r="S116" s="33"/>
      <c r="T116" s="34"/>
      <c r="U116" s="510"/>
      <c r="V116" s="48"/>
      <c r="W116" s="357"/>
    </row>
    <row r="117" spans="1:23" s="63" customFormat="1" ht="72" customHeight="1">
      <c r="A117" s="901" t="s">
        <v>178</v>
      </c>
      <c r="B117" s="903" t="s">
        <v>179</v>
      </c>
      <c r="C117" s="903" t="s">
        <v>180</v>
      </c>
      <c r="D117" s="191" t="s">
        <v>181</v>
      </c>
      <c r="E117" s="192" t="s">
        <v>182</v>
      </c>
      <c r="F117" s="191" t="s">
        <v>183</v>
      </c>
      <c r="G117" s="191" t="s">
        <v>184</v>
      </c>
      <c r="H117" s="193" t="s">
        <v>144</v>
      </c>
      <c r="I117" s="193" t="s">
        <v>185</v>
      </c>
      <c r="J117" s="193" t="s">
        <v>186</v>
      </c>
      <c r="K117" s="1096" t="s">
        <v>540</v>
      </c>
      <c r="L117" s="193" t="s">
        <v>187</v>
      </c>
      <c r="M117" s="921" t="s">
        <v>470</v>
      </c>
      <c r="N117" s="922"/>
      <c r="O117" s="923"/>
      <c r="P117" s="921" t="s">
        <v>188</v>
      </c>
      <c r="Q117" s="923"/>
      <c r="R117" s="921" t="s">
        <v>189</v>
      </c>
      <c r="S117" s="922"/>
      <c r="T117" s="923"/>
      <c r="U117" s="916" t="s">
        <v>190</v>
      </c>
      <c r="V117" s="358"/>
    </row>
    <row r="118" spans="1:23" s="63" customFormat="1" ht="28.5" customHeight="1" thickBot="1">
      <c r="A118" s="902"/>
      <c r="B118" s="904"/>
      <c r="C118" s="904"/>
      <c r="D118" s="194" t="s">
        <v>191</v>
      </c>
      <c r="E118" s="194" t="s">
        <v>192</v>
      </c>
      <c r="F118" s="194" t="s">
        <v>193</v>
      </c>
      <c r="G118" s="194" t="s">
        <v>193</v>
      </c>
      <c r="H118" s="194" t="s">
        <v>66</v>
      </c>
      <c r="I118" s="194" t="s">
        <v>42</v>
      </c>
      <c r="J118" s="194" t="s">
        <v>194</v>
      </c>
      <c r="K118" s="1097" t="s">
        <v>195</v>
      </c>
      <c r="L118" s="194" t="s">
        <v>195</v>
      </c>
      <c r="M118" s="918" t="s">
        <v>471</v>
      </c>
      <c r="N118" s="919"/>
      <c r="O118" s="920"/>
      <c r="P118" s="918" t="s">
        <v>168</v>
      </c>
      <c r="Q118" s="920"/>
      <c r="R118" s="918" t="s">
        <v>198</v>
      </c>
      <c r="S118" s="919"/>
      <c r="T118" s="920"/>
      <c r="U118" s="917"/>
      <c r="V118" s="358"/>
    </row>
    <row r="119" spans="1:23" ht="15" customHeight="1">
      <c r="A119" s="905" t="str">
        <f>B113</f>
        <v>urb.i.1</v>
      </c>
      <c r="B119" s="197">
        <v>1</v>
      </c>
      <c r="C119" s="78"/>
      <c r="D119" s="39"/>
      <c r="E119" s="39"/>
      <c r="F119" s="78"/>
      <c r="G119" s="518"/>
      <c r="H119" s="40"/>
      <c r="I119" s="372"/>
      <c r="J119" s="373"/>
      <c r="K119" s="374"/>
      <c r="L119" s="374"/>
      <c r="M119" s="546"/>
      <c r="N119" s="546"/>
      <c r="O119" s="546"/>
      <c r="P119" s="547"/>
      <c r="Q119" s="547"/>
      <c r="R119" s="546"/>
      <c r="S119" s="546"/>
      <c r="T119" s="546"/>
      <c r="U119" s="516"/>
      <c r="V119" s="356"/>
    </row>
    <row r="120" spans="1:23">
      <c r="A120" s="905"/>
      <c r="B120" s="198">
        <v>2</v>
      </c>
      <c r="C120" s="38"/>
      <c r="D120" s="32"/>
      <c r="E120" s="32"/>
      <c r="F120" s="38"/>
      <c r="G120" s="519"/>
      <c r="H120" s="40"/>
      <c r="I120" s="359"/>
      <c r="J120" s="360"/>
      <c r="K120" s="361"/>
      <c r="L120" s="361"/>
      <c r="M120" s="546"/>
      <c r="N120" s="546"/>
      <c r="O120" s="546"/>
      <c r="P120" s="547"/>
      <c r="Q120" s="547"/>
      <c r="R120" s="546"/>
      <c r="S120" s="546"/>
      <c r="T120" s="546"/>
      <c r="U120" s="511"/>
      <c r="V120" s="356"/>
    </row>
    <row r="121" spans="1:23">
      <c r="A121" s="905"/>
      <c r="B121" s="198">
        <v>3</v>
      </c>
      <c r="C121" s="38"/>
      <c r="D121" s="32"/>
      <c r="E121" s="32"/>
      <c r="F121" s="38"/>
      <c r="G121" s="519"/>
      <c r="H121" s="40"/>
      <c r="I121" s="359"/>
      <c r="J121" s="360"/>
      <c r="K121" s="361"/>
      <c r="L121" s="361"/>
      <c r="M121" s="546"/>
      <c r="N121" s="546"/>
      <c r="O121" s="546"/>
      <c r="P121" s="547"/>
      <c r="Q121" s="547"/>
      <c r="R121" s="546"/>
      <c r="S121" s="546"/>
      <c r="T121" s="546"/>
      <c r="U121" s="511"/>
      <c r="V121" s="356"/>
    </row>
    <row r="122" spans="1:23">
      <c r="A122" s="905"/>
      <c r="B122" s="198">
        <v>4</v>
      </c>
      <c r="C122" s="38"/>
      <c r="D122" s="32"/>
      <c r="E122" s="32"/>
      <c r="F122" s="38"/>
      <c r="G122" s="519"/>
      <c r="H122" s="40"/>
      <c r="I122" s="359"/>
      <c r="J122" s="360"/>
      <c r="K122" s="361"/>
      <c r="L122" s="361"/>
      <c r="M122" s="546"/>
      <c r="N122" s="546"/>
      <c r="O122" s="546"/>
      <c r="P122" s="547"/>
      <c r="Q122" s="547"/>
      <c r="R122" s="546"/>
      <c r="S122" s="546"/>
      <c r="T122" s="546"/>
      <c r="U122" s="511"/>
      <c r="V122" s="356"/>
    </row>
    <row r="123" spans="1:23">
      <c r="A123" s="905"/>
      <c r="B123" s="198">
        <v>5</v>
      </c>
      <c r="C123" s="38"/>
      <c r="D123" s="32"/>
      <c r="E123" s="32"/>
      <c r="F123" s="38"/>
      <c r="G123" s="519"/>
      <c r="H123" s="40"/>
      <c r="I123" s="359"/>
      <c r="J123" s="360"/>
      <c r="K123" s="361"/>
      <c r="L123" s="361"/>
      <c r="M123" s="546"/>
      <c r="N123" s="546"/>
      <c r="O123" s="546"/>
      <c r="P123" s="547"/>
      <c r="Q123" s="547"/>
      <c r="R123" s="546"/>
      <c r="S123" s="546"/>
      <c r="T123" s="546"/>
      <c r="U123" s="511"/>
      <c r="V123" s="356"/>
    </row>
    <row r="124" spans="1:23">
      <c r="A124" s="905"/>
      <c r="B124" s="198">
        <v>6</v>
      </c>
      <c r="C124" s="38"/>
      <c r="D124" s="32"/>
      <c r="E124" s="32"/>
      <c r="F124" s="38"/>
      <c r="G124" s="519"/>
      <c r="H124" s="40"/>
      <c r="I124" s="359"/>
      <c r="J124" s="360"/>
      <c r="K124" s="361"/>
      <c r="L124" s="361"/>
      <c r="M124" s="546"/>
      <c r="N124" s="546"/>
      <c r="O124" s="546"/>
      <c r="P124" s="547"/>
      <c r="Q124" s="547"/>
      <c r="R124" s="546"/>
      <c r="S124" s="546"/>
      <c r="T124" s="546"/>
      <c r="U124" s="511"/>
      <c r="V124" s="356"/>
    </row>
    <row r="125" spans="1:23">
      <c r="A125" s="905"/>
      <c r="B125" s="198">
        <v>7</v>
      </c>
      <c r="C125" s="38"/>
      <c r="D125" s="32"/>
      <c r="E125" s="32"/>
      <c r="F125" s="38"/>
      <c r="G125" s="519"/>
      <c r="H125" s="40"/>
      <c r="I125" s="359"/>
      <c r="J125" s="360"/>
      <c r="K125" s="361"/>
      <c r="L125" s="361"/>
      <c r="M125" s="546"/>
      <c r="N125" s="546"/>
      <c r="O125" s="546"/>
      <c r="P125" s="547"/>
      <c r="Q125" s="547"/>
      <c r="R125" s="546"/>
      <c r="S125" s="546"/>
      <c r="T125" s="546"/>
      <c r="U125" s="511"/>
      <c r="V125" s="356"/>
    </row>
    <row r="126" spans="1:23">
      <c r="A126" s="905"/>
      <c r="B126" s="198">
        <v>8</v>
      </c>
      <c r="C126" s="38"/>
      <c r="D126" s="32"/>
      <c r="E126" s="32"/>
      <c r="F126" s="38"/>
      <c r="G126" s="519"/>
      <c r="H126" s="40"/>
      <c r="I126" s="359"/>
      <c r="J126" s="360"/>
      <c r="K126" s="361"/>
      <c r="L126" s="361"/>
      <c r="M126" s="546"/>
      <c r="N126" s="546"/>
      <c r="O126" s="546"/>
      <c r="P126" s="547"/>
      <c r="Q126" s="547"/>
      <c r="R126" s="546"/>
      <c r="S126" s="546"/>
      <c r="T126" s="546"/>
      <c r="U126" s="511"/>
      <c r="V126" s="356"/>
    </row>
    <row r="127" spans="1:23">
      <c r="A127" s="905"/>
      <c r="B127" s="198">
        <v>9</v>
      </c>
      <c r="C127" s="38"/>
      <c r="D127" s="32"/>
      <c r="E127" s="32"/>
      <c r="F127" s="38"/>
      <c r="G127" s="519"/>
      <c r="H127" s="40"/>
      <c r="I127" s="359"/>
      <c r="J127" s="360"/>
      <c r="K127" s="374"/>
      <c r="L127" s="361"/>
      <c r="M127" s="546"/>
      <c r="N127" s="546"/>
      <c r="O127" s="546"/>
      <c r="P127" s="547"/>
      <c r="Q127" s="547"/>
      <c r="R127" s="546"/>
      <c r="S127" s="546"/>
      <c r="T127" s="546"/>
      <c r="U127" s="511"/>
      <c r="V127" s="356"/>
    </row>
    <row r="128" spans="1:23" ht="15" thickBot="1">
      <c r="A128" s="906"/>
      <c r="B128" s="199">
        <v>10</v>
      </c>
      <c r="C128" s="46"/>
      <c r="D128" s="45"/>
      <c r="E128" s="45"/>
      <c r="F128" s="46"/>
      <c r="G128" s="520"/>
      <c r="H128" s="202"/>
      <c r="I128" s="362"/>
      <c r="J128" s="363"/>
      <c r="K128" s="364"/>
      <c r="L128" s="364"/>
      <c r="M128" s="548"/>
      <c r="N128" s="548"/>
      <c r="O128" s="548"/>
      <c r="P128" s="549"/>
      <c r="Q128" s="549"/>
      <c r="R128" s="548"/>
      <c r="S128" s="548"/>
      <c r="T128" s="548"/>
      <c r="U128" s="512"/>
      <c r="V128" s="356"/>
    </row>
    <row r="129" spans="1:23" ht="29.5" thickBot="1">
      <c r="A129" s="47"/>
      <c r="B129" s="33"/>
      <c r="C129" s="33"/>
      <c r="D129" s="33"/>
      <c r="E129" s="324" t="s">
        <v>199</v>
      </c>
      <c r="F129" s="321">
        <f>COUNTA(F119:F128)</f>
        <v>0</v>
      </c>
      <c r="G129" s="322">
        <f>COUNTA(G119:G128)</f>
        <v>0</v>
      </c>
      <c r="H129" s="365"/>
      <c r="I129" s="365"/>
      <c r="J129" s="324" t="s">
        <v>537</v>
      </c>
      <c r="K129" s="322">
        <f>COUNTIF(K119:K128,"&lt;=30/06/2026")</f>
        <v>0</v>
      </c>
      <c r="L129" s="365"/>
      <c r="M129" s="365"/>
      <c r="N129" s="924" t="s">
        <v>200</v>
      </c>
      <c r="O129" s="925"/>
      <c r="P129" s="939">
        <f>SUM(P119:P128)</f>
        <v>0</v>
      </c>
      <c r="Q129" s="940"/>
      <c r="S129" s="33"/>
      <c r="T129" s="33"/>
      <c r="U129" s="513"/>
      <c r="V129" s="367"/>
      <c r="W129" s="366"/>
    </row>
    <row r="130" spans="1:23" ht="15" thickBot="1">
      <c r="A130" s="368"/>
      <c r="B130" s="369"/>
      <c r="C130" s="370"/>
      <c r="D130" s="370"/>
      <c r="E130" s="370"/>
      <c r="F130" s="369"/>
      <c r="G130" s="370"/>
      <c r="H130" s="370"/>
      <c r="I130" s="369"/>
      <c r="J130" s="369"/>
      <c r="K130" s="369"/>
      <c r="L130" s="370"/>
      <c r="M130" s="370"/>
      <c r="N130" s="370"/>
      <c r="O130" s="370"/>
      <c r="P130" s="370"/>
      <c r="Q130" s="370"/>
      <c r="R130" s="370"/>
      <c r="S130" s="370"/>
      <c r="T130" s="521"/>
      <c r="U130" s="515"/>
      <c r="V130" s="371"/>
    </row>
    <row r="131" spans="1:23" ht="15" thickBot="1">
      <c r="A131" s="351"/>
      <c r="B131" s="352"/>
      <c r="C131" s="353"/>
      <c r="D131" s="353"/>
      <c r="E131" s="353"/>
      <c r="F131" s="352"/>
      <c r="G131" s="353"/>
      <c r="H131" s="353"/>
      <c r="I131" s="352"/>
      <c r="J131" s="352"/>
      <c r="K131" s="352"/>
      <c r="L131" s="353"/>
      <c r="M131" s="353"/>
      <c r="N131" s="353"/>
      <c r="O131" s="353"/>
      <c r="P131" s="353"/>
      <c r="Q131" s="353"/>
      <c r="R131" s="353"/>
      <c r="S131" s="353"/>
      <c r="T131" s="353"/>
      <c r="U131" s="508"/>
      <c r="V131" s="354"/>
    </row>
    <row r="132" spans="1:23" ht="33.75" customHeight="1" thickBot="1">
      <c r="A132" s="190" t="s">
        <v>17</v>
      </c>
      <c r="B132" s="597" t="s">
        <v>67</v>
      </c>
      <c r="C132" s="551"/>
      <c r="E132" s="907" t="s">
        <v>170</v>
      </c>
      <c r="F132" s="908"/>
      <c r="G132" s="601" t="str">
        <f>VLOOKUP(B132,'Urbano.Piano inv. forn'!$C$67:$G$86,3,FALSE)</f>
        <v/>
      </c>
      <c r="H132" s="602"/>
      <c r="I132" s="27"/>
      <c r="J132" s="907" t="s">
        <v>171</v>
      </c>
      <c r="K132" s="1077"/>
      <c r="L132" s="908"/>
      <c r="M132" s="601">
        <f>VLOOKUP(B132,'Urbano.Piano inv. forn'!$C$67:$G$86,4,FALSE)</f>
        <v>0</v>
      </c>
      <c r="N132" s="602"/>
      <c r="P132" s="195" t="s">
        <v>172</v>
      </c>
      <c r="Q132" s="355"/>
      <c r="S132" s="196" t="s">
        <v>173</v>
      </c>
      <c r="T132" s="909"/>
      <c r="U132" s="910"/>
      <c r="V132" s="356"/>
    </row>
    <row r="133" spans="1:23" ht="13.5" customHeight="1" thickBot="1">
      <c r="A133" s="47"/>
      <c r="B133" s="34"/>
      <c r="C133" s="34"/>
      <c r="E133" s="35"/>
      <c r="F133" s="35"/>
      <c r="G133" s="36"/>
      <c r="H133" s="36"/>
      <c r="I133" s="27"/>
      <c r="J133" s="35"/>
      <c r="K133" s="35"/>
      <c r="L133" s="35"/>
      <c r="M133" s="36"/>
      <c r="N133" s="36"/>
      <c r="P133" s="37"/>
      <c r="S133" s="33"/>
      <c r="T133" s="357"/>
      <c r="V133" s="48"/>
      <c r="W133" s="357"/>
    </row>
    <row r="134" spans="1:23" ht="33.75" customHeight="1" thickBot="1">
      <c r="A134" s="911" t="s">
        <v>174</v>
      </c>
      <c r="B134" s="912"/>
      <c r="C134" s="912"/>
      <c r="D134" s="913"/>
      <c r="E134" s="561">
        <f>VLOOKUP(B132,'Urbano.Piano inv. forn'!$C$67:$V$86,18,FALSE)</f>
        <v>0</v>
      </c>
      <c r="F134" s="562"/>
      <c r="G134" s="562"/>
      <c r="H134" s="563"/>
      <c r="I134" s="27"/>
      <c r="J134" s="914" t="s">
        <v>175</v>
      </c>
      <c r="K134" s="1078"/>
      <c r="L134" s="915"/>
      <c r="M134" s="561">
        <f>VLOOKUP(B132,'Urbano.Piano inv. forn'!$C$67:$V$86,20,FALSE)</f>
        <v>0</v>
      </c>
      <c r="N134" s="563"/>
      <c r="O134" s="44"/>
      <c r="P134" s="196" t="s">
        <v>176</v>
      </c>
      <c r="Q134" s="49">
        <f>M134+E134</f>
        <v>0</v>
      </c>
      <c r="S134" s="196" t="s">
        <v>177</v>
      </c>
      <c r="T134" s="909"/>
      <c r="U134" s="910"/>
      <c r="V134" s="48"/>
      <c r="W134" s="357"/>
    </row>
    <row r="135" spans="1:23" ht="21.75" customHeight="1" thickBot="1">
      <c r="A135" s="50"/>
      <c r="B135" s="51"/>
      <c r="C135" s="51"/>
      <c r="D135" s="51"/>
      <c r="E135" s="52"/>
      <c r="F135" s="52"/>
      <c r="G135" s="52"/>
      <c r="H135" s="52"/>
      <c r="I135" s="27"/>
      <c r="J135" s="35"/>
      <c r="K135" s="35"/>
      <c r="L135" s="35"/>
      <c r="M135" s="52"/>
      <c r="N135" s="52"/>
      <c r="O135" s="44"/>
      <c r="P135" s="33"/>
      <c r="Q135" s="44"/>
      <c r="S135" s="33"/>
      <c r="T135" s="34"/>
      <c r="U135" s="510"/>
      <c r="V135" s="48"/>
      <c r="W135" s="357"/>
    </row>
    <row r="136" spans="1:23" s="63" customFormat="1" ht="72" customHeight="1">
      <c r="A136" s="901" t="s">
        <v>178</v>
      </c>
      <c r="B136" s="903" t="s">
        <v>179</v>
      </c>
      <c r="C136" s="903" t="s">
        <v>180</v>
      </c>
      <c r="D136" s="191" t="s">
        <v>181</v>
      </c>
      <c r="E136" s="192" t="s">
        <v>182</v>
      </c>
      <c r="F136" s="191" t="s">
        <v>183</v>
      </c>
      <c r="G136" s="191" t="s">
        <v>184</v>
      </c>
      <c r="H136" s="193" t="s">
        <v>144</v>
      </c>
      <c r="I136" s="193" t="s">
        <v>185</v>
      </c>
      <c r="J136" s="193" t="s">
        <v>186</v>
      </c>
      <c r="K136" s="1096" t="s">
        <v>540</v>
      </c>
      <c r="L136" s="193" t="s">
        <v>187</v>
      </c>
      <c r="M136" s="921" t="s">
        <v>470</v>
      </c>
      <c r="N136" s="922"/>
      <c r="O136" s="923"/>
      <c r="P136" s="921" t="s">
        <v>188</v>
      </c>
      <c r="Q136" s="923"/>
      <c r="R136" s="921" t="s">
        <v>189</v>
      </c>
      <c r="S136" s="922"/>
      <c r="T136" s="923"/>
      <c r="U136" s="916" t="s">
        <v>190</v>
      </c>
      <c r="V136" s="358"/>
    </row>
    <row r="137" spans="1:23" s="63" customFormat="1" ht="28.5" customHeight="1" thickBot="1">
      <c r="A137" s="902"/>
      <c r="B137" s="904"/>
      <c r="C137" s="904"/>
      <c r="D137" s="194" t="s">
        <v>191</v>
      </c>
      <c r="E137" s="194" t="s">
        <v>192</v>
      </c>
      <c r="F137" s="194" t="s">
        <v>193</v>
      </c>
      <c r="G137" s="194" t="s">
        <v>193</v>
      </c>
      <c r="H137" s="194" t="s">
        <v>66</v>
      </c>
      <c r="I137" s="194" t="s">
        <v>42</v>
      </c>
      <c r="J137" s="194" t="s">
        <v>194</v>
      </c>
      <c r="K137" s="1097" t="s">
        <v>195</v>
      </c>
      <c r="L137" s="194" t="s">
        <v>195</v>
      </c>
      <c r="M137" s="918" t="s">
        <v>471</v>
      </c>
      <c r="N137" s="919"/>
      <c r="O137" s="920"/>
      <c r="P137" s="918" t="s">
        <v>168</v>
      </c>
      <c r="Q137" s="920"/>
      <c r="R137" s="918" t="s">
        <v>198</v>
      </c>
      <c r="S137" s="919"/>
      <c r="T137" s="920"/>
      <c r="U137" s="917"/>
      <c r="V137" s="358"/>
    </row>
    <row r="138" spans="1:23" ht="15" customHeight="1">
      <c r="A138" s="905" t="str">
        <f>B132</f>
        <v>urb.i.1</v>
      </c>
      <c r="B138" s="197">
        <v>1</v>
      </c>
      <c r="C138" s="78"/>
      <c r="D138" s="39"/>
      <c r="E138" s="39"/>
      <c r="F138" s="78"/>
      <c r="G138" s="518"/>
      <c r="H138" s="40"/>
      <c r="I138" s="372"/>
      <c r="J138" s="373"/>
      <c r="K138" s="374"/>
      <c r="L138" s="374"/>
      <c r="M138" s="546"/>
      <c r="N138" s="546"/>
      <c r="O138" s="546"/>
      <c r="P138" s="547"/>
      <c r="Q138" s="547"/>
      <c r="R138" s="546"/>
      <c r="S138" s="546"/>
      <c r="T138" s="546"/>
      <c r="U138" s="516"/>
      <c r="V138" s="356"/>
    </row>
    <row r="139" spans="1:23">
      <c r="A139" s="905"/>
      <c r="B139" s="198">
        <v>2</v>
      </c>
      <c r="C139" s="38"/>
      <c r="D139" s="32"/>
      <c r="E139" s="32"/>
      <c r="F139" s="38"/>
      <c r="G139" s="519"/>
      <c r="H139" s="40"/>
      <c r="I139" s="359"/>
      <c r="J139" s="360"/>
      <c r="K139" s="361"/>
      <c r="L139" s="361"/>
      <c r="M139" s="546"/>
      <c r="N139" s="546"/>
      <c r="O139" s="546"/>
      <c r="P139" s="547"/>
      <c r="Q139" s="547"/>
      <c r="R139" s="546"/>
      <c r="S139" s="546"/>
      <c r="T139" s="546"/>
      <c r="U139" s="511"/>
      <c r="V139" s="356"/>
    </row>
    <row r="140" spans="1:23">
      <c r="A140" s="905"/>
      <c r="B140" s="198">
        <v>3</v>
      </c>
      <c r="C140" s="38"/>
      <c r="D140" s="32"/>
      <c r="E140" s="32"/>
      <c r="F140" s="38"/>
      <c r="G140" s="519"/>
      <c r="H140" s="40"/>
      <c r="I140" s="359"/>
      <c r="J140" s="360"/>
      <c r="K140" s="361"/>
      <c r="L140" s="361"/>
      <c r="M140" s="546"/>
      <c r="N140" s="546"/>
      <c r="O140" s="546"/>
      <c r="P140" s="547"/>
      <c r="Q140" s="547"/>
      <c r="R140" s="546"/>
      <c r="S140" s="546"/>
      <c r="T140" s="546"/>
      <c r="U140" s="511"/>
      <c r="V140" s="356"/>
    </row>
    <row r="141" spans="1:23">
      <c r="A141" s="905"/>
      <c r="B141" s="198">
        <v>4</v>
      </c>
      <c r="C141" s="38"/>
      <c r="D141" s="32"/>
      <c r="E141" s="32"/>
      <c r="F141" s="38"/>
      <c r="G141" s="519"/>
      <c r="H141" s="40"/>
      <c r="I141" s="359"/>
      <c r="J141" s="360"/>
      <c r="K141" s="361"/>
      <c r="L141" s="361"/>
      <c r="M141" s="546"/>
      <c r="N141" s="546"/>
      <c r="O141" s="546"/>
      <c r="P141" s="547"/>
      <c r="Q141" s="547"/>
      <c r="R141" s="546"/>
      <c r="S141" s="546"/>
      <c r="T141" s="546"/>
      <c r="U141" s="511"/>
      <c r="V141" s="356"/>
    </row>
    <row r="142" spans="1:23">
      <c r="A142" s="905"/>
      <c r="B142" s="198">
        <v>5</v>
      </c>
      <c r="C142" s="38"/>
      <c r="D142" s="32"/>
      <c r="E142" s="32"/>
      <c r="F142" s="38"/>
      <c r="G142" s="519"/>
      <c r="H142" s="40"/>
      <c r="I142" s="359"/>
      <c r="J142" s="360"/>
      <c r="K142" s="361"/>
      <c r="L142" s="361"/>
      <c r="M142" s="546"/>
      <c r="N142" s="546"/>
      <c r="O142" s="546"/>
      <c r="P142" s="547"/>
      <c r="Q142" s="547"/>
      <c r="R142" s="546"/>
      <c r="S142" s="546"/>
      <c r="T142" s="546"/>
      <c r="U142" s="511"/>
      <c r="V142" s="356"/>
    </row>
    <row r="143" spans="1:23">
      <c r="A143" s="905"/>
      <c r="B143" s="198">
        <v>6</v>
      </c>
      <c r="C143" s="38"/>
      <c r="D143" s="32"/>
      <c r="E143" s="32"/>
      <c r="F143" s="38"/>
      <c r="G143" s="519"/>
      <c r="H143" s="40"/>
      <c r="I143" s="359"/>
      <c r="J143" s="360"/>
      <c r="K143" s="361"/>
      <c r="L143" s="361"/>
      <c r="M143" s="546"/>
      <c r="N143" s="546"/>
      <c r="O143" s="546"/>
      <c r="P143" s="547"/>
      <c r="Q143" s="547"/>
      <c r="R143" s="546"/>
      <c r="S143" s="546"/>
      <c r="T143" s="546"/>
      <c r="U143" s="511"/>
      <c r="V143" s="356"/>
    </row>
    <row r="144" spans="1:23">
      <c r="A144" s="905"/>
      <c r="B144" s="198">
        <v>7</v>
      </c>
      <c r="C144" s="38"/>
      <c r="D144" s="32"/>
      <c r="E144" s="32"/>
      <c r="F144" s="38"/>
      <c r="G144" s="519"/>
      <c r="H144" s="40"/>
      <c r="I144" s="359"/>
      <c r="J144" s="360"/>
      <c r="K144" s="361"/>
      <c r="L144" s="361"/>
      <c r="M144" s="546"/>
      <c r="N144" s="546"/>
      <c r="O144" s="546"/>
      <c r="P144" s="547"/>
      <c r="Q144" s="547"/>
      <c r="R144" s="546"/>
      <c r="S144" s="546"/>
      <c r="T144" s="546"/>
      <c r="U144" s="511"/>
      <c r="V144" s="356"/>
    </row>
    <row r="145" spans="1:23">
      <c r="A145" s="905"/>
      <c r="B145" s="198">
        <v>8</v>
      </c>
      <c r="C145" s="38"/>
      <c r="D145" s="32"/>
      <c r="E145" s="32"/>
      <c r="F145" s="38"/>
      <c r="G145" s="519"/>
      <c r="H145" s="40"/>
      <c r="I145" s="359"/>
      <c r="J145" s="360"/>
      <c r="K145" s="361"/>
      <c r="L145" s="361"/>
      <c r="M145" s="546"/>
      <c r="N145" s="546"/>
      <c r="O145" s="546"/>
      <c r="P145" s="547"/>
      <c r="Q145" s="547"/>
      <c r="R145" s="546"/>
      <c r="S145" s="546"/>
      <c r="T145" s="546"/>
      <c r="U145" s="511"/>
      <c r="V145" s="356"/>
    </row>
    <row r="146" spans="1:23">
      <c r="A146" s="905"/>
      <c r="B146" s="198">
        <v>9</v>
      </c>
      <c r="C146" s="38"/>
      <c r="D146" s="32"/>
      <c r="E146" s="32"/>
      <c r="F146" s="38"/>
      <c r="G146" s="519"/>
      <c r="H146" s="40"/>
      <c r="I146" s="359"/>
      <c r="J146" s="360"/>
      <c r="K146" s="374"/>
      <c r="L146" s="361"/>
      <c r="M146" s="546"/>
      <c r="N146" s="546"/>
      <c r="O146" s="546"/>
      <c r="P146" s="547"/>
      <c r="Q146" s="547"/>
      <c r="R146" s="546"/>
      <c r="S146" s="546"/>
      <c r="T146" s="546"/>
      <c r="U146" s="511"/>
      <c r="V146" s="356"/>
    </row>
    <row r="147" spans="1:23" ht="15" thickBot="1">
      <c r="A147" s="906"/>
      <c r="B147" s="199">
        <v>10</v>
      </c>
      <c r="C147" s="46"/>
      <c r="D147" s="45"/>
      <c r="E147" s="45"/>
      <c r="F147" s="46"/>
      <c r="G147" s="520"/>
      <c r="H147" s="202"/>
      <c r="I147" s="362"/>
      <c r="J147" s="363"/>
      <c r="K147" s="364"/>
      <c r="L147" s="364"/>
      <c r="M147" s="548"/>
      <c r="N147" s="548"/>
      <c r="O147" s="548"/>
      <c r="P147" s="549"/>
      <c r="Q147" s="549"/>
      <c r="R147" s="548"/>
      <c r="S147" s="548"/>
      <c r="T147" s="548"/>
      <c r="U147" s="512"/>
      <c r="V147" s="356"/>
    </row>
    <row r="148" spans="1:23" ht="29.5" thickBot="1">
      <c r="A148" s="47"/>
      <c r="B148" s="33"/>
      <c r="C148" s="33"/>
      <c r="D148" s="33"/>
      <c r="E148" s="324" t="s">
        <v>199</v>
      </c>
      <c r="F148" s="321">
        <f>COUNTA(F138:F147)</f>
        <v>0</v>
      </c>
      <c r="G148" s="322">
        <f>COUNTA(G138:G147)</f>
        <v>0</v>
      </c>
      <c r="H148" s="365"/>
      <c r="I148" s="365"/>
      <c r="J148" s="324" t="s">
        <v>537</v>
      </c>
      <c r="K148" s="322">
        <f>COUNTIF(K138:K147,"&lt;=30/06/2026")</f>
        <v>0</v>
      </c>
      <c r="L148" s="365"/>
      <c r="M148" s="365"/>
      <c r="N148" s="924" t="s">
        <v>200</v>
      </c>
      <c r="O148" s="925"/>
      <c r="P148" s="939">
        <f>SUM(P138:P147)</f>
        <v>0</v>
      </c>
      <c r="Q148" s="940"/>
      <c r="S148" s="33"/>
      <c r="T148" s="33"/>
      <c r="U148" s="513"/>
      <c r="V148" s="367"/>
      <c r="W148" s="366"/>
    </row>
    <row r="149" spans="1:23" ht="15" thickBot="1">
      <c r="A149" s="368"/>
      <c r="B149" s="369"/>
      <c r="C149" s="370"/>
      <c r="D149" s="370"/>
      <c r="E149" s="370"/>
      <c r="F149" s="369"/>
      <c r="G149" s="370"/>
      <c r="H149" s="370"/>
      <c r="I149" s="369"/>
      <c r="J149" s="369"/>
      <c r="K149" s="369"/>
      <c r="L149" s="370"/>
      <c r="M149" s="370"/>
      <c r="N149" s="370"/>
      <c r="O149" s="370"/>
      <c r="P149" s="370"/>
      <c r="Q149" s="370"/>
      <c r="R149" s="370"/>
      <c r="S149" s="370"/>
      <c r="T149" s="521"/>
      <c r="U149" s="515"/>
      <c r="V149" s="371"/>
    </row>
    <row r="150" spans="1:23" ht="15" thickBot="1">
      <c r="A150" s="351"/>
      <c r="B150" s="352"/>
      <c r="C150" s="353"/>
      <c r="D150" s="353"/>
      <c r="E150" s="353"/>
      <c r="F150" s="352"/>
      <c r="G150" s="353"/>
      <c r="H150" s="353"/>
      <c r="I150" s="352"/>
      <c r="J150" s="352"/>
      <c r="K150" s="352"/>
      <c r="L150" s="353"/>
      <c r="M150" s="353"/>
      <c r="N150" s="353"/>
      <c r="O150" s="353"/>
      <c r="P150" s="353"/>
      <c r="Q150" s="353"/>
      <c r="R150" s="353"/>
      <c r="S150" s="353"/>
      <c r="T150" s="353"/>
      <c r="U150" s="508"/>
      <c r="V150" s="354"/>
    </row>
    <row r="151" spans="1:23" ht="33.75" customHeight="1" thickBot="1">
      <c r="A151" s="190" t="s">
        <v>17</v>
      </c>
      <c r="B151" s="597" t="s">
        <v>67</v>
      </c>
      <c r="C151" s="551"/>
      <c r="E151" s="907" t="s">
        <v>170</v>
      </c>
      <c r="F151" s="908"/>
      <c r="G151" s="601" t="str">
        <f>VLOOKUP(B151,'Urbano.Piano inv. forn'!$C$67:$G$86,3,FALSE)</f>
        <v/>
      </c>
      <c r="H151" s="602"/>
      <c r="I151" s="27"/>
      <c r="J151" s="907" t="s">
        <v>171</v>
      </c>
      <c r="K151" s="1077"/>
      <c r="L151" s="908"/>
      <c r="M151" s="601">
        <f>VLOOKUP(B151,'Urbano.Piano inv. forn'!$C$67:$G$86,4,FALSE)</f>
        <v>0</v>
      </c>
      <c r="N151" s="602"/>
      <c r="P151" s="195" t="s">
        <v>172</v>
      </c>
      <c r="Q151" s="355"/>
      <c r="S151" s="196" t="s">
        <v>173</v>
      </c>
      <c r="T151" s="909"/>
      <c r="U151" s="910"/>
      <c r="V151" s="356"/>
    </row>
    <row r="152" spans="1:23" ht="13.5" customHeight="1" thickBot="1">
      <c r="A152" s="47"/>
      <c r="B152" s="34"/>
      <c r="C152" s="34"/>
      <c r="E152" s="35"/>
      <c r="F152" s="35"/>
      <c r="G152" s="36"/>
      <c r="H152" s="36"/>
      <c r="I152" s="27"/>
      <c r="J152" s="35"/>
      <c r="K152" s="35"/>
      <c r="L152" s="35"/>
      <c r="M152" s="36"/>
      <c r="N152" s="36"/>
      <c r="P152" s="37"/>
      <c r="S152" s="33"/>
      <c r="T152" s="357"/>
      <c r="V152" s="48"/>
      <c r="W152" s="357"/>
    </row>
    <row r="153" spans="1:23" ht="33.75" customHeight="1" thickBot="1">
      <c r="A153" s="911" t="s">
        <v>174</v>
      </c>
      <c r="B153" s="912"/>
      <c r="C153" s="912"/>
      <c r="D153" s="913"/>
      <c r="E153" s="561">
        <f>VLOOKUP(B151,'Urbano.Piano inv. forn'!$C$67:$V$86,18,FALSE)</f>
        <v>0</v>
      </c>
      <c r="F153" s="562"/>
      <c r="G153" s="562"/>
      <c r="H153" s="563"/>
      <c r="I153" s="27"/>
      <c r="J153" s="914" t="s">
        <v>175</v>
      </c>
      <c r="K153" s="1078"/>
      <c r="L153" s="915"/>
      <c r="M153" s="561">
        <f>VLOOKUP(B151,'Urbano.Piano inv. forn'!$C$67:$V$86,20,FALSE)</f>
        <v>0</v>
      </c>
      <c r="N153" s="563"/>
      <c r="O153" s="44"/>
      <c r="P153" s="196" t="s">
        <v>176</v>
      </c>
      <c r="Q153" s="49">
        <f>M153+E153</f>
        <v>0</v>
      </c>
      <c r="S153" s="196" t="s">
        <v>177</v>
      </c>
      <c r="T153" s="909"/>
      <c r="U153" s="910"/>
      <c r="V153" s="48"/>
      <c r="W153" s="357"/>
    </row>
    <row r="154" spans="1:23" ht="21.75" customHeight="1" thickBot="1">
      <c r="A154" s="50"/>
      <c r="B154" s="51"/>
      <c r="C154" s="51"/>
      <c r="D154" s="51"/>
      <c r="E154" s="52"/>
      <c r="F154" s="52"/>
      <c r="G154" s="52"/>
      <c r="H154" s="52"/>
      <c r="I154" s="27"/>
      <c r="J154" s="35"/>
      <c r="K154" s="35"/>
      <c r="L154" s="35"/>
      <c r="M154" s="52"/>
      <c r="N154" s="52"/>
      <c r="O154" s="44"/>
      <c r="P154" s="33"/>
      <c r="Q154" s="44"/>
      <c r="S154" s="33"/>
      <c r="T154" s="34"/>
      <c r="U154" s="510"/>
      <c r="V154" s="48"/>
      <c r="W154" s="357"/>
    </row>
    <row r="155" spans="1:23" s="63" customFormat="1" ht="72" customHeight="1">
      <c r="A155" s="901" t="s">
        <v>178</v>
      </c>
      <c r="B155" s="903" t="s">
        <v>179</v>
      </c>
      <c r="C155" s="903" t="s">
        <v>180</v>
      </c>
      <c r="D155" s="191" t="s">
        <v>181</v>
      </c>
      <c r="E155" s="192" t="s">
        <v>182</v>
      </c>
      <c r="F155" s="191" t="s">
        <v>183</v>
      </c>
      <c r="G155" s="191" t="s">
        <v>184</v>
      </c>
      <c r="H155" s="193" t="s">
        <v>144</v>
      </c>
      <c r="I155" s="193" t="s">
        <v>185</v>
      </c>
      <c r="J155" s="193" t="s">
        <v>186</v>
      </c>
      <c r="K155" s="1096" t="s">
        <v>540</v>
      </c>
      <c r="L155" s="193" t="s">
        <v>187</v>
      </c>
      <c r="M155" s="921" t="s">
        <v>470</v>
      </c>
      <c r="N155" s="922"/>
      <c r="O155" s="923"/>
      <c r="P155" s="921" t="s">
        <v>188</v>
      </c>
      <c r="Q155" s="923"/>
      <c r="R155" s="921" t="s">
        <v>189</v>
      </c>
      <c r="S155" s="922"/>
      <c r="T155" s="923"/>
      <c r="U155" s="916" t="s">
        <v>190</v>
      </c>
      <c r="V155" s="358"/>
    </row>
    <row r="156" spans="1:23" s="63" customFormat="1" ht="28.5" customHeight="1" thickBot="1">
      <c r="A156" s="902"/>
      <c r="B156" s="904"/>
      <c r="C156" s="904"/>
      <c r="D156" s="194" t="s">
        <v>191</v>
      </c>
      <c r="E156" s="194" t="s">
        <v>192</v>
      </c>
      <c r="F156" s="194" t="s">
        <v>193</v>
      </c>
      <c r="G156" s="194" t="s">
        <v>193</v>
      </c>
      <c r="H156" s="194" t="s">
        <v>66</v>
      </c>
      <c r="I156" s="194" t="s">
        <v>42</v>
      </c>
      <c r="J156" s="194" t="s">
        <v>194</v>
      </c>
      <c r="K156" s="1097" t="s">
        <v>195</v>
      </c>
      <c r="L156" s="194" t="s">
        <v>195</v>
      </c>
      <c r="M156" s="918" t="s">
        <v>471</v>
      </c>
      <c r="N156" s="919"/>
      <c r="O156" s="920"/>
      <c r="P156" s="918" t="s">
        <v>168</v>
      </c>
      <c r="Q156" s="920"/>
      <c r="R156" s="918" t="s">
        <v>198</v>
      </c>
      <c r="S156" s="919"/>
      <c r="T156" s="920"/>
      <c r="U156" s="917"/>
      <c r="V156" s="358"/>
    </row>
    <row r="157" spans="1:23" ht="15" customHeight="1">
      <c r="A157" s="905" t="str">
        <f>B151</f>
        <v>urb.i.1</v>
      </c>
      <c r="B157" s="197">
        <v>1</v>
      </c>
      <c r="C157" s="78"/>
      <c r="D157" s="39"/>
      <c r="E157" s="39"/>
      <c r="F157" s="78"/>
      <c r="G157" s="518"/>
      <c r="H157" s="40"/>
      <c r="I157" s="372"/>
      <c r="J157" s="373"/>
      <c r="K157" s="374"/>
      <c r="L157" s="374"/>
      <c r="M157" s="546"/>
      <c r="N157" s="546"/>
      <c r="O157" s="546"/>
      <c r="P157" s="547"/>
      <c r="Q157" s="547"/>
      <c r="R157" s="546"/>
      <c r="S157" s="546"/>
      <c r="T157" s="546"/>
      <c r="U157" s="516"/>
      <c r="V157" s="356"/>
    </row>
    <row r="158" spans="1:23">
      <c r="A158" s="905"/>
      <c r="B158" s="198">
        <v>2</v>
      </c>
      <c r="C158" s="38"/>
      <c r="D158" s="32"/>
      <c r="E158" s="32"/>
      <c r="F158" s="38"/>
      <c r="G158" s="519"/>
      <c r="H158" s="40"/>
      <c r="I158" s="359"/>
      <c r="J158" s="360"/>
      <c r="K158" s="361"/>
      <c r="L158" s="361"/>
      <c r="M158" s="546"/>
      <c r="N158" s="546"/>
      <c r="O158" s="546"/>
      <c r="P158" s="547"/>
      <c r="Q158" s="547"/>
      <c r="R158" s="546"/>
      <c r="S158" s="546"/>
      <c r="T158" s="546"/>
      <c r="U158" s="511"/>
      <c r="V158" s="356"/>
    </row>
    <row r="159" spans="1:23">
      <c r="A159" s="905"/>
      <c r="B159" s="198">
        <v>3</v>
      </c>
      <c r="C159" s="38"/>
      <c r="D159" s="32"/>
      <c r="E159" s="32"/>
      <c r="F159" s="38"/>
      <c r="G159" s="519"/>
      <c r="H159" s="40"/>
      <c r="I159" s="359"/>
      <c r="J159" s="360"/>
      <c r="K159" s="361"/>
      <c r="L159" s="361"/>
      <c r="M159" s="546"/>
      <c r="N159" s="546"/>
      <c r="O159" s="546"/>
      <c r="P159" s="547"/>
      <c r="Q159" s="547"/>
      <c r="R159" s="546"/>
      <c r="S159" s="546"/>
      <c r="T159" s="546"/>
      <c r="U159" s="511"/>
      <c r="V159" s="356"/>
    </row>
    <row r="160" spans="1:23">
      <c r="A160" s="905"/>
      <c r="B160" s="198">
        <v>4</v>
      </c>
      <c r="C160" s="38"/>
      <c r="D160" s="32"/>
      <c r="E160" s="32"/>
      <c r="F160" s="38"/>
      <c r="G160" s="519"/>
      <c r="H160" s="40"/>
      <c r="I160" s="359"/>
      <c r="J160" s="360"/>
      <c r="K160" s="361"/>
      <c r="L160" s="361"/>
      <c r="M160" s="546"/>
      <c r="N160" s="546"/>
      <c r="O160" s="546"/>
      <c r="P160" s="547"/>
      <c r="Q160" s="547"/>
      <c r="R160" s="546"/>
      <c r="S160" s="546"/>
      <c r="T160" s="546"/>
      <c r="U160" s="511"/>
      <c r="V160" s="356"/>
    </row>
    <row r="161" spans="1:23">
      <c r="A161" s="905"/>
      <c r="B161" s="198">
        <v>5</v>
      </c>
      <c r="C161" s="38"/>
      <c r="D161" s="32"/>
      <c r="E161" s="32"/>
      <c r="F161" s="38"/>
      <c r="G161" s="519"/>
      <c r="H161" s="40"/>
      <c r="I161" s="359"/>
      <c r="J161" s="360"/>
      <c r="K161" s="361"/>
      <c r="L161" s="361"/>
      <c r="M161" s="546"/>
      <c r="N161" s="546"/>
      <c r="O161" s="546"/>
      <c r="P161" s="547"/>
      <c r="Q161" s="547"/>
      <c r="R161" s="546"/>
      <c r="S161" s="546"/>
      <c r="T161" s="546"/>
      <c r="U161" s="511"/>
      <c r="V161" s="356"/>
    </row>
    <row r="162" spans="1:23">
      <c r="A162" s="905"/>
      <c r="B162" s="198">
        <v>6</v>
      </c>
      <c r="C162" s="38"/>
      <c r="D162" s="32"/>
      <c r="E162" s="32"/>
      <c r="F162" s="38"/>
      <c r="G162" s="519"/>
      <c r="H162" s="40"/>
      <c r="I162" s="359"/>
      <c r="J162" s="360"/>
      <c r="K162" s="361"/>
      <c r="L162" s="361"/>
      <c r="M162" s="546"/>
      <c r="N162" s="546"/>
      <c r="O162" s="546"/>
      <c r="P162" s="547"/>
      <c r="Q162" s="547"/>
      <c r="R162" s="546"/>
      <c r="S162" s="546"/>
      <c r="T162" s="546"/>
      <c r="U162" s="511"/>
      <c r="V162" s="356"/>
    </row>
    <row r="163" spans="1:23">
      <c r="A163" s="905"/>
      <c r="B163" s="198">
        <v>7</v>
      </c>
      <c r="C163" s="38"/>
      <c r="D163" s="32"/>
      <c r="E163" s="32"/>
      <c r="F163" s="38"/>
      <c r="G163" s="519"/>
      <c r="H163" s="40"/>
      <c r="I163" s="359"/>
      <c r="J163" s="360"/>
      <c r="K163" s="361"/>
      <c r="L163" s="361"/>
      <c r="M163" s="546"/>
      <c r="N163" s="546"/>
      <c r="O163" s="546"/>
      <c r="P163" s="547"/>
      <c r="Q163" s="547"/>
      <c r="R163" s="546"/>
      <c r="S163" s="546"/>
      <c r="T163" s="546"/>
      <c r="U163" s="511"/>
      <c r="V163" s="356"/>
    </row>
    <row r="164" spans="1:23">
      <c r="A164" s="905"/>
      <c r="B164" s="198">
        <v>8</v>
      </c>
      <c r="C164" s="38"/>
      <c r="D164" s="32"/>
      <c r="E164" s="32"/>
      <c r="F164" s="38"/>
      <c r="G164" s="519"/>
      <c r="H164" s="40"/>
      <c r="I164" s="359"/>
      <c r="J164" s="360"/>
      <c r="K164" s="361"/>
      <c r="L164" s="361"/>
      <c r="M164" s="546"/>
      <c r="N164" s="546"/>
      <c r="O164" s="546"/>
      <c r="P164" s="547"/>
      <c r="Q164" s="547"/>
      <c r="R164" s="546"/>
      <c r="S164" s="546"/>
      <c r="T164" s="546"/>
      <c r="U164" s="511"/>
      <c r="V164" s="356"/>
    </row>
    <row r="165" spans="1:23">
      <c r="A165" s="905"/>
      <c r="B165" s="198">
        <v>9</v>
      </c>
      <c r="C165" s="38"/>
      <c r="D165" s="32"/>
      <c r="E165" s="32"/>
      <c r="F165" s="38"/>
      <c r="G165" s="519"/>
      <c r="H165" s="40"/>
      <c r="I165" s="359"/>
      <c r="J165" s="360"/>
      <c r="K165" s="374"/>
      <c r="L165" s="361"/>
      <c r="M165" s="546"/>
      <c r="N165" s="546"/>
      <c r="O165" s="546"/>
      <c r="P165" s="547"/>
      <c r="Q165" s="547"/>
      <c r="R165" s="546"/>
      <c r="S165" s="546"/>
      <c r="T165" s="546"/>
      <c r="U165" s="511"/>
      <c r="V165" s="356"/>
    </row>
    <row r="166" spans="1:23" ht="15" thickBot="1">
      <c r="A166" s="906"/>
      <c r="B166" s="199">
        <v>10</v>
      </c>
      <c r="C166" s="46"/>
      <c r="D166" s="45"/>
      <c r="E166" s="45"/>
      <c r="F166" s="46"/>
      <c r="G166" s="520"/>
      <c r="H166" s="202"/>
      <c r="I166" s="362"/>
      <c r="J166" s="363"/>
      <c r="K166" s="364"/>
      <c r="L166" s="364"/>
      <c r="M166" s="548"/>
      <c r="N166" s="548"/>
      <c r="O166" s="548"/>
      <c r="P166" s="549"/>
      <c r="Q166" s="549"/>
      <c r="R166" s="548"/>
      <c r="S166" s="548"/>
      <c r="T166" s="548"/>
      <c r="U166" s="512"/>
      <c r="V166" s="356"/>
    </row>
    <row r="167" spans="1:23" ht="29.5" thickBot="1">
      <c r="A167" s="47"/>
      <c r="B167" s="33"/>
      <c r="C167" s="33"/>
      <c r="D167" s="33"/>
      <c r="E167" s="324" t="s">
        <v>199</v>
      </c>
      <c r="F167" s="321">
        <f>COUNTA(F157:F166)</f>
        <v>0</v>
      </c>
      <c r="G167" s="322">
        <f>COUNTA(G157:G166)</f>
        <v>0</v>
      </c>
      <c r="H167" s="365"/>
      <c r="I167" s="365"/>
      <c r="J167" s="324" t="s">
        <v>537</v>
      </c>
      <c r="K167" s="322">
        <f>COUNTIF(K157:K166,"&lt;=30/06/2026")</f>
        <v>0</v>
      </c>
      <c r="L167" s="365"/>
      <c r="M167" s="365"/>
      <c r="N167" s="924" t="s">
        <v>200</v>
      </c>
      <c r="O167" s="925"/>
      <c r="P167" s="939">
        <f>SUM(P157:P166)</f>
        <v>0</v>
      </c>
      <c r="Q167" s="940"/>
      <c r="S167" s="33"/>
      <c r="T167" s="33"/>
      <c r="U167" s="513"/>
      <c r="V167" s="367"/>
      <c r="W167" s="366"/>
    </row>
    <row r="168" spans="1:23" ht="15" thickBot="1">
      <c r="A168" s="368"/>
      <c r="B168" s="369"/>
      <c r="C168" s="370"/>
      <c r="D168" s="370"/>
      <c r="E168" s="370"/>
      <c r="F168" s="369"/>
      <c r="G168" s="370"/>
      <c r="H168" s="370"/>
      <c r="I168" s="369"/>
      <c r="J168" s="369"/>
      <c r="K168" s="369"/>
      <c r="L168" s="370"/>
      <c r="M168" s="370"/>
      <c r="N168" s="370"/>
      <c r="O168" s="370"/>
      <c r="P168" s="370"/>
      <c r="Q168" s="370"/>
      <c r="R168" s="370"/>
      <c r="S168" s="370"/>
      <c r="T168" s="521"/>
      <c r="U168" s="515"/>
      <c r="V168" s="371"/>
    </row>
    <row r="169" spans="1:23" ht="15" thickBot="1">
      <c r="A169" s="351"/>
      <c r="B169" s="352"/>
      <c r="C169" s="353"/>
      <c r="D169" s="353"/>
      <c r="E169" s="353"/>
      <c r="F169" s="352"/>
      <c r="G169" s="353"/>
      <c r="H169" s="353"/>
      <c r="I169" s="352"/>
      <c r="J169" s="352"/>
      <c r="K169" s="352"/>
      <c r="L169" s="353"/>
      <c r="M169" s="353"/>
      <c r="N169" s="353"/>
      <c r="O169" s="353"/>
      <c r="P169" s="353"/>
      <c r="Q169" s="353"/>
      <c r="R169" s="353"/>
      <c r="S169" s="353"/>
      <c r="T169" s="353"/>
      <c r="U169" s="508"/>
      <c r="V169" s="354"/>
    </row>
    <row r="170" spans="1:23" ht="33.75" customHeight="1" thickBot="1">
      <c r="A170" s="190" t="s">
        <v>17</v>
      </c>
      <c r="B170" s="597" t="s">
        <v>67</v>
      </c>
      <c r="C170" s="551"/>
      <c r="E170" s="907" t="s">
        <v>170</v>
      </c>
      <c r="F170" s="908"/>
      <c r="G170" s="601" t="str">
        <f>VLOOKUP(B170,'Urbano.Piano inv. forn'!$C$67:$G$86,3,FALSE)</f>
        <v/>
      </c>
      <c r="H170" s="602"/>
      <c r="I170" s="27"/>
      <c r="J170" s="907" t="s">
        <v>171</v>
      </c>
      <c r="K170" s="1077"/>
      <c r="L170" s="908"/>
      <c r="M170" s="601">
        <f>VLOOKUP(B170,'Urbano.Piano inv. forn'!$C$67:$G$86,4,FALSE)</f>
        <v>0</v>
      </c>
      <c r="N170" s="602"/>
      <c r="P170" s="195" t="s">
        <v>172</v>
      </c>
      <c r="Q170" s="355"/>
      <c r="S170" s="196" t="s">
        <v>173</v>
      </c>
      <c r="T170" s="909"/>
      <c r="U170" s="910"/>
      <c r="V170" s="356"/>
    </row>
    <row r="171" spans="1:23" ht="13.5" customHeight="1" thickBot="1">
      <c r="A171" s="47"/>
      <c r="B171" s="34"/>
      <c r="C171" s="34"/>
      <c r="E171" s="35"/>
      <c r="F171" s="35"/>
      <c r="G171" s="36"/>
      <c r="H171" s="36"/>
      <c r="I171" s="27"/>
      <c r="J171" s="35"/>
      <c r="K171" s="35"/>
      <c r="L171" s="35"/>
      <c r="M171" s="36"/>
      <c r="N171" s="36"/>
      <c r="P171" s="37"/>
      <c r="S171" s="33"/>
      <c r="T171" s="357"/>
      <c r="V171" s="48"/>
      <c r="W171" s="357"/>
    </row>
    <row r="172" spans="1:23" ht="33.75" customHeight="1" thickBot="1">
      <c r="A172" s="911" t="s">
        <v>174</v>
      </c>
      <c r="B172" s="912"/>
      <c r="C172" s="912"/>
      <c r="D172" s="913"/>
      <c r="E172" s="561">
        <f>VLOOKUP(B170,'Urbano.Piano inv. forn'!$C$67:$V$86,18,FALSE)</f>
        <v>0</v>
      </c>
      <c r="F172" s="562"/>
      <c r="G172" s="562"/>
      <c r="H172" s="563"/>
      <c r="I172" s="27"/>
      <c r="J172" s="914" t="s">
        <v>175</v>
      </c>
      <c r="K172" s="1078"/>
      <c r="L172" s="915"/>
      <c r="M172" s="561">
        <f>VLOOKUP(B170,'Urbano.Piano inv. forn'!$C$67:$V$86,20,FALSE)</f>
        <v>0</v>
      </c>
      <c r="N172" s="563"/>
      <c r="O172" s="44"/>
      <c r="P172" s="196" t="s">
        <v>176</v>
      </c>
      <c r="Q172" s="49">
        <f>M172+E172</f>
        <v>0</v>
      </c>
      <c r="S172" s="196" t="s">
        <v>177</v>
      </c>
      <c r="T172" s="909"/>
      <c r="U172" s="910"/>
      <c r="V172" s="48"/>
      <c r="W172" s="357"/>
    </row>
    <row r="173" spans="1:23" ht="21.75" customHeight="1" thickBot="1">
      <c r="A173" s="50"/>
      <c r="B173" s="51"/>
      <c r="C173" s="51"/>
      <c r="D173" s="51"/>
      <c r="E173" s="52"/>
      <c r="F173" s="52"/>
      <c r="G173" s="52"/>
      <c r="H173" s="52"/>
      <c r="I173" s="27"/>
      <c r="J173" s="35"/>
      <c r="K173" s="35"/>
      <c r="L173" s="35"/>
      <c r="M173" s="52"/>
      <c r="N173" s="52"/>
      <c r="O173" s="44"/>
      <c r="P173" s="33"/>
      <c r="Q173" s="44"/>
      <c r="S173" s="33"/>
      <c r="T173" s="34"/>
      <c r="U173" s="510"/>
      <c r="V173" s="48"/>
      <c r="W173" s="357"/>
    </row>
    <row r="174" spans="1:23" s="63" customFormat="1" ht="72" customHeight="1">
      <c r="A174" s="901" t="s">
        <v>178</v>
      </c>
      <c r="B174" s="903" t="s">
        <v>179</v>
      </c>
      <c r="C174" s="903" t="s">
        <v>180</v>
      </c>
      <c r="D174" s="191" t="s">
        <v>181</v>
      </c>
      <c r="E174" s="192" t="s">
        <v>182</v>
      </c>
      <c r="F174" s="191" t="s">
        <v>183</v>
      </c>
      <c r="G174" s="191" t="s">
        <v>184</v>
      </c>
      <c r="H174" s="193" t="s">
        <v>144</v>
      </c>
      <c r="I174" s="193" t="s">
        <v>185</v>
      </c>
      <c r="J174" s="193" t="s">
        <v>186</v>
      </c>
      <c r="K174" s="1096" t="s">
        <v>540</v>
      </c>
      <c r="L174" s="193" t="s">
        <v>187</v>
      </c>
      <c r="M174" s="921" t="s">
        <v>470</v>
      </c>
      <c r="N174" s="922"/>
      <c r="O174" s="923"/>
      <c r="P174" s="921" t="s">
        <v>188</v>
      </c>
      <c r="Q174" s="923"/>
      <c r="R174" s="921" t="s">
        <v>189</v>
      </c>
      <c r="S174" s="922"/>
      <c r="T174" s="923"/>
      <c r="U174" s="916" t="s">
        <v>190</v>
      </c>
      <c r="V174" s="358"/>
    </row>
    <row r="175" spans="1:23" s="63" customFormat="1" ht="28.5" customHeight="1" thickBot="1">
      <c r="A175" s="902"/>
      <c r="B175" s="904"/>
      <c r="C175" s="904"/>
      <c r="D175" s="194" t="s">
        <v>191</v>
      </c>
      <c r="E175" s="194" t="s">
        <v>192</v>
      </c>
      <c r="F175" s="194" t="s">
        <v>193</v>
      </c>
      <c r="G175" s="194" t="s">
        <v>193</v>
      </c>
      <c r="H175" s="194" t="s">
        <v>66</v>
      </c>
      <c r="I175" s="194" t="s">
        <v>42</v>
      </c>
      <c r="J175" s="194" t="s">
        <v>194</v>
      </c>
      <c r="K175" s="1097" t="s">
        <v>195</v>
      </c>
      <c r="L175" s="194" t="s">
        <v>195</v>
      </c>
      <c r="M175" s="918" t="s">
        <v>471</v>
      </c>
      <c r="N175" s="919"/>
      <c r="O175" s="920"/>
      <c r="P175" s="918" t="s">
        <v>168</v>
      </c>
      <c r="Q175" s="920"/>
      <c r="R175" s="918" t="s">
        <v>198</v>
      </c>
      <c r="S175" s="919"/>
      <c r="T175" s="920"/>
      <c r="U175" s="917"/>
      <c r="V175" s="358"/>
    </row>
    <row r="176" spans="1:23" ht="15" customHeight="1">
      <c r="A176" s="905" t="str">
        <f>B170</f>
        <v>urb.i.1</v>
      </c>
      <c r="B176" s="197">
        <v>1</v>
      </c>
      <c r="C176" s="78"/>
      <c r="D176" s="39"/>
      <c r="E176" s="39"/>
      <c r="F176" s="78"/>
      <c r="G176" s="518"/>
      <c r="H176" s="40"/>
      <c r="I176" s="372"/>
      <c r="J176" s="373"/>
      <c r="K176" s="374"/>
      <c r="L176" s="374"/>
      <c r="M176" s="546"/>
      <c r="N176" s="546"/>
      <c r="O176" s="546"/>
      <c r="P176" s="547"/>
      <c r="Q176" s="547"/>
      <c r="R176" s="546"/>
      <c r="S176" s="546"/>
      <c r="T176" s="546"/>
      <c r="U176" s="516"/>
      <c r="V176" s="356"/>
    </row>
    <row r="177" spans="1:23">
      <c r="A177" s="905"/>
      <c r="B177" s="198">
        <v>2</v>
      </c>
      <c r="C177" s="38"/>
      <c r="D177" s="32"/>
      <c r="E177" s="32"/>
      <c r="F177" s="38"/>
      <c r="G177" s="519"/>
      <c r="H177" s="40"/>
      <c r="I177" s="359"/>
      <c r="J177" s="360"/>
      <c r="K177" s="361"/>
      <c r="L177" s="361"/>
      <c r="M177" s="546"/>
      <c r="N177" s="546"/>
      <c r="O177" s="546"/>
      <c r="P177" s="547"/>
      <c r="Q177" s="547"/>
      <c r="R177" s="546"/>
      <c r="S177" s="546"/>
      <c r="T177" s="546"/>
      <c r="U177" s="511"/>
      <c r="V177" s="356"/>
    </row>
    <row r="178" spans="1:23">
      <c r="A178" s="905"/>
      <c r="B178" s="198">
        <v>3</v>
      </c>
      <c r="C178" s="38"/>
      <c r="D178" s="32"/>
      <c r="E178" s="32"/>
      <c r="F178" s="38"/>
      <c r="G178" s="519"/>
      <c r="H178" s="40"/>
      <c r="I178" s="359"/>
      <c r="J178" s="360"/>
      <c r="K178" s="361"/>
      <c r="L178" s="361"/>
      <c r="M178" s="546"/>
      <c r="N178" s="546"/>
      <c r="O178" s="546"/>
      <c r="P178" s="547"/>
      <c r="Q178" s="547"/>
      <c r="R178" s="546"/>
      <c r="S178" s="546"/>
      <c r="T178" s="546"/>
      <c r="U178" s="511"/>
      <c r="V178" s="356"/>
    </row>
    <row r="179" spans="1:23">
      <c r="A179" s="905"/>
      <c r="B179" s="198">
        <v>4</v>
      </c>
      <c r="C179" s="38"/>
      <c r="D179" s="32"/>
      <c r="E179" s="32"/>
      <c r="F179" s="38"/>
      <c r="G179" s="519"/>
      <c r="H179" s="40"/>
      <c r="I179" s="359"/>
      <c r="J179" s="360"/>
      <c r="K179" s="361"/>
      <c r="L179" s="361"/>
      <c r="M179" s="546"/>
      <c r="N179" s="546"/>
      <c r="O179" s="546"/>
      <c r="P179" s="547"/>
      <c r="Q179" s="547"/>
      <c r="R179" s="546"/>
      <c r="S179" s="546"/>
      <c r="T179" s="546"/>
      <c r="U179" s="511"/>
      <c r="V179" s="356"/>
    </row>
    <row r="180" spans="1:23">
      <c r="A180" s="905"/>
      <c r="B180" s="198">
        <v>5</v>
      </c>
      <c r="C180" s="38"/>
      <c r="D180" s="32"/>
      <c r="E180" s="32"/>
      <c r="F180" s="38"/>
      <c r="G180" s="519"/>
      <c r="H180" s="40"/>
      <c r="I180" s="359"/>
      <c r="J180" s="360"/>
      <c r="K180" s="361"/>
      <c r="L180" s="361"/>
      <c r="M180" s="546"/>
      <c r="N180" s="546"/>
      <c r="O180" s="546"/>
      <c r="P180" s="547"/>
      <c r="Q180" s="547"/>
      <c r="R180" s="546"/>
      <c r="S180" s="546"/>
      <c r="T180" s="546"/>
      <c r="U180" s="511"/>
      <c r="V180" s="356"/>
    </row>
    <row r="181" spans="1:23">
      <c r="A181" s="905"/>
      <c r="B181" s="198">
        <v>6</v>
      </c>
      <c r="C181" s="38"/>
      <c r="D181" s="32"/>
      <c r="E181" s="32"/>
      <c r="F181" s="38"/>
      <c r="G181" s="519"/>
      <c r="H181" s="40"/>
      <c r="I181" s="359"/>
      <c r="J181" s="360"/>
      <c r="K181" s="361"/>
      <c r="L181" s="361"/>
      <c r="M181" s="546"/>
      <c r="N181" s="546"/>
      <c r="O181" s="546"/>
      <c r="P181" s="547"/>
      <c r="Q181" s="547"/>
      <c r="R181" s="546"/>
      <c r="S181" s="546"/>
      <c r="T181" s="546"/>
      <c r="U181" s="511"/>
      <c r="V181" s="356"/>
    </row>
    <row r="182" spans="1:23">
      <c r="A182" s="905"/>
      <c r="B182" s="198">
        <v>7</v>
      </c>
      <c r="C182" s="38"/>
      <c r="D182" s="32"/>
      <c r="E182" s="32"/>
      <c r="F182" s="38"/>
      <c r="G182" s="519"/>
      <c r="H182" s="40"/>
      <c r="I182" s="359"/>
      <c r="J182" s="360"/>
      <c r="K182" s="361"/>
      <c r="L182" s="361"/>
      <c r="M182" s="546"/>
      <c r="N182" s="546"/>
      <c r="O182" s="546"/>
      <c r="P182" s="547"/>
      <c r="Q182" s="547"/>
      <c r="R182" s="546"/>
      <c r="S182" s="546"/>
      <c r="T182" s="546"/>
      <c r="U182" s="511"/>
      <c r="V182" s="356"/>
    </row>
    <row r="183" spans="1:23">
      <c r="A183" s="905"/>
      <c r="B183" s="198">
        <v>8</v>
      </c>
      <c r="C183" s="38"/>
      <c r="D183" s="32"/>
      <c r="E183" s="32"/>
      <c r="F183" s="38"/>
      <c r="G183" s="519"/>
      <c r="H183" s="40"/>
      <c r="I183" s="359"/>
      <c r="J183" s="360"/>
      <c r="K183" s="361"/>
      <c r="L183" s="361"/>
      <c r="M183" s="546"/>
      <c r="N183" s="546"/>
      <c r="O183" s="546"/>
      <c r="P183" s="547"/>
      <c r="Q183" s="547"/>
      <c r="R183" s="546"/>
      <c r="S183" s="546"/>
      <c r="T183" s="546"/>
      <c r="U183" s="511"/>
      <c r="V183" s="356"/>
    </row>
    <row r="184" spans="1:23">
      <c r="A184" s="905"/>
      <c r="B184" s="198">
        <v>9</v>
      </c>
      <c r="C184" s="38"/>
      <c r="D184" s="32"/>
      <c r="E184" s="32"/>
      <c r="F184" s="38"/>
      <c r="G184" s="519"/>
      <c r="H184" s="40"/>
      <c r="I184" s="359"/>
      <c r="J184" s="360"/>
      <c r="K184" s="374"/>
      <c r="L184" s="361"/>
      <c r="M184" s="546"/>
      <c r="N184" s="546"/>
      <c r="O184" s="546"/>
      <c r="P184" s="547"/>
      <c r="Q184" s="547"/>
      <c r="R184" s="546"/>
      <c r="S184" s="546"/>
      <c r="T184" s="546"/>
      <c r="U184" s="511"/>
      <c r="V184" s="356"/>
    </row>
    <row r="185" spans="1:23" ht="15" thickBot="1">
      <c r="A185" s="906"/>
      <c r="B185" s="199">
        <v>10</v>
      </c>
      <c r="C185" s="46"/>
      <c r="D185" s="45"/>
      <c r="E185" s="45"/>
      <c r="F185" s="46"/>
      <c r="G185" s="520"/>
      <c r="H185" s="202"/>
      <c r="I185" s="362"/>
      <c r="J185" s="363"/>
      <c r="K185" s="364"/>
      <c r="L185" s="364"/>
      <c r="M185" s="548"/>
      <c r="N185" s="548"/>
      <c r="O185" s="548"/>
      <c r="P185" s="549"/>
      <c r="Q185" s="549"/>
      <c r="R185" s="548"/>
      <c r="S185" s="548"/>
      <c r="T185" s="548"/>
      <c r="U185" s="512"/>
      <c r="V185" s="356"/>
    </row>
    <row r="186" spans="1:23" ht="29.5" thickBot="1">
      <c r="A186" s="47"/>
      <c r="B186" s="33"/>
      <c r="C186" s="33"/>
      <c r="D186" s="33"/>
      <c r="E186" s="324" t="s">
        <v>199</v>
      </c>
      <c r="F186" s="321">
        <f>COUNTA(F176:F185)</f>
        <v>0</v>
      </c>
      <c r="G186" s="322">
        <f>COUNTA(G176:G185)</f>
        <v>0</v>
      </c>
      <c r="H186" s="365"/>
      <c r="I186" s="365"/>
      <c r="J186" s="324" t="s">
        <v>537</v>
      </c>
      <c r="K186" s="322">
        <f>COUNTIF(K176:K185,"&lt;=30/06/2026")</f>
        <v>0</v>
      </c>
      <c r="L186" s="365"/>
      <c r="M186" s="365"/>
      <c r="N186" s="924" t="s">
        <v>200</v>
      </c>
      <c r="O186" s="925"/>
      <c r="P186" s="939">
        <f>SUM(P176:P185)</f>
        <v>0</v>
      </c>
      <c r="Q186" s="940"/>
      <c r="S186" s="33"/>
      <c r="T186" s="33"/>
      <c r="U186" s="513"/>
      <c r="V186" s="367"/>
      <c r="W186" s="366"/>
    </row>
    <row r="187" spans="1:23" ht="15" thickBot="1">
      <c r="A187" s="368"/>
      <c r="B187" s="369"/>
      <c r="C187" s="370"/>
      <c r="D187" s="370"/>
      <c r="E187" s="370"/>
      <c r="F187" s="369"/>
      <c r="G187" s="370"/>
      <c r="H187" s="370"/>
      <c r="I187" s="369"/>
      <c r="J187" s="369"/>
      <c r="K187" s="369"/>
      <c r="L187" s="370"/>
      <c r="M187" s="370"/>
      <c r="N187" s="370"/>
      <c r="O187" s="370"/>
      <c r="P187" s="370"/>
      <c r="Q187" s="370"/>
      <c r="R187" s="370"/>
      <c r="S187" s="370"/>
      <c r="T187" s="521"/>
      <c r="U187" s="515"/>
      <c r="V187" s="371"/>
    </row>
    <row r="188" spans="1:23" ht="15" thickBot="1">
      <c r="A188" s="351"/>
      <c r="B188" s="352"/>
      <c r="C188" s="353"/>
      <c r="D188" s="353"/>
      <c r="E188" s="353"/>
      <c r="F188" s="352"/>
      <c r="G188" s="353"/>
      <c r="H188" s="353"/>
      <c r="I188" s="352"/>
      <c r="J188" s="352"/>
      <c r="K188" s="352"/>
      <c r="L188" s="353"/>
      <c r="M188" s="353"/>
      <c r="N188" s="353"/>
      <c r="O188" s="353"/>
      <c r="P188" s="353"/>
      <c r="Q188" s="353"/>
      <c r="R188" s="353"/>
      <c r="S188" s="353"/>
      <c r="T188" s="353"/>
      <c r="U188" s="508"/>
      <c r="V188" s="354"/>
    </row>
    <row r="189" spans="1:23" ht="33.75" customHeight="1" thickBot="1">
      <c r="A189" s="190" t="s">
        <v>17</v>
      </c>
      <c r="B189" s="597" t="s">
        <v>67</v>
      </c>
      <c r="C189" s="551"/>
      <c r="E189" s="907" t="s">
        <v>170</v>
      </c>
      <c r="F189" s="908"/>
      <c r="G189" s="601" t="str">
        <f>VLOOKUP(B189,'Urbano.Piano inv. forn'!$C$67:$G$86,3,FALSE)</f>
        <v/>
      </c>
      <c r="H189" s="602"/>
      <c r="I189" s="27"/>
      <c r="J189" s="907" t="s">
        <v>171</v>
      </c>
      <c r="K189" s="1077"/>
      <c r="L189" s="908"/>
      <c r="M189" s="601">
        <f>VLOOKUP(B189,'Urbano.Piano inv. forn'!$C$67:$G$86,4,FALSE)</f>
        <v>0</v>
      </c>
      <c r="N189" s="602"/>
      <c r="P189" s="195" t="s">
        <v>172</v>
      </c>
      <c r="Q189" s="355"/>
      <c r="S189" s="196" t="s">
        <v>173</v>
      </c>
      <c r="T189" s="909"/>
      <c r="U189" s="910"/>
      <c r="V189" s="356"/>
    </row>
    <row r="190" spans="1:23" ht="13.5" customHeight="1" thickBot="1">
      <c r="A190" s="47"/>
      <c r="B190" s="34"/>
      <c r="C190" s="34"/>
      <c r="E190" s="35"/>
      <c r="F190" s="35"/>
      <c r="G190" s="36"/>
      <c r="H190" s="36"/>
      <c r="I190" s="27"/>
      <c r="J190" s="35"/>
      <c r="K190" s="35"/>
      <c r="L190" s="35"/>
      <c r="M190" s="36"/>
      <c r="N190" s="36"/>
      <c r="P190" s="37"/>
      <c r="S190" s="33"/>
      <c r="T190" s="357"/>
      <c r="V190" s="48"/>
      <c r="W190" s="357"/>
    </row>
    <row r="191" spans="1:23" ht="33.75" customHeight="1" thickBot="1">
      <c r="A191" s="911" t="s">
        <v>174</v>
      </c>
      <c r="B191" s="912"/>
      <c r="C191" s="912"/>
      <c r="D191" s="913"/>
      <c r="E191" s="561">
        <f>VLOOKUP(B189,'Urbano.Piano inv. forn'!$C$67:$V$86,18,FALSE)</f>
        <v>0</v>
      </c>
      <c r="F191" s="562"/>
      <c r="G191" s="562"/>
      <c r="H191" s="563"/>
      <c r="I191" s="27"/>
      <c r="J191" s="914" t="s">
        <v>175</v>
      </c>
      <c r="K191" s="1078"/>
      <c r="L191" s="915"/>
      <c r="M191" s="561">
        <f>VLOOKUP(B189,'Urbano.Piano inv. forn'!$C$67:$V$86,20,FALSE)</f>
        <v>0</v>
      </c>
      <c r="N191" s="563"/>
      <c r="O191" s="44"/>
      <c r="P191" s="196" t="s">
        <v>176</v>
      </c>
      <c r="Q191" s="49">
        <f>M191+E191</f>
        <v>0</v>
      </c>
      <c r="S191" s="196" t="s">
        <v>177</v>
      </c>
      <c r="T191" s="909"/>
      <c r="U191" s="910"/>
      <c r="V191" s="48"/>
      <c r="W191" s="357"/>
    </row>
    <row r="192" spans="1:23" ht="21.75" customHeight="1" thickBot="1">
      <c r="A192" s="50"/>
      <c r="B192" s="51"/>
      <c r="C192" s="51"/>
      <c r="D192" s="51"/>
      <c r="E192" s="52"/>
      <c r="F192" s="52"/>
      <c r="G192" s="52"/>
      <c r="H192" s="52"/>
      <c r="I192" s="27"/>
      <c r="J192" s="35"/>
      <c r="K192" s="35"/>
      <c r="L192" s="35"/>
      <c r="M192" s="52"/>
      <c r="N192" s="52"/>
      <c r="O192" s="44"/>
      <c r="P192" s="33"/>
      <c r="Q192" s="44"/>
      <c r="S192" s="33"/>
      <c r="T192" s="34"/>
      <c r="U192" s="510"/>
      <c r="V192" s="48"/>
      <c r="W192" s="357"/>
    </row>
    <row r="193" spans="1:23" s="63" customFormat="1" ht="72" customHeight="1">
      <c r="A193" s="901" t="s">
        <v>178</v>
      </c>
      <c r="B193" s="903" t="s">
        <v>179</v>
      </c>
      <c r="C193" s="903" t="s">
        <v>180</v>
      </c>
      <c r="D193" s="191" t="s">
        <v>181</v>
      </c>
      <c r="E193" s="192" t="s">
        <v>182</v>
      </c>
      <c r="F193" s="191" t="s">
        <v>183</v>
      </c>
      <c r="G193" s="191" t="s">
        <v>184</v>
      </c>
      <c r="H193" s="193" t="s">
        <v>144</v>
      </c>
      <c r="I193" s="193" t="s">
        <v>185</v>
      </c>
      <c r="J193" s="193" t="s">
        <v>186</v>
      </c>
      <c r="K193" s="1096" t="s">
        <v>540</v>
      </c>
      <c r="L193" s="193" t="s">
        <v>187</v>
      </c>
      <c r="M193" s="921" t="s">
        <v>470</v>
      </c>
      <c r="N193" s="922"/>
      <c r="O193" s="923"/>
      <c r="P193" s="921" t="s">
        <v>188</v>
      </c>
      <c r="Q193" s="923"/>
      <c r="R193" s="921" t="s">
        <v>189</v>
      </c>
      <c r="S193" s="922"/>
      <c r="T193" s="923"/>
      <c r="U193" s="916" t="s">
        <v>190</v>
      </c>
      <c r="V193" s="358"/>
    </row>
    <row r="194" spans="1:23" s="63" customFormat="1" ht="28.5" customHeight="1" thickBot="1">
      <c r="A194" s="902"/>
      <c r="B194" s="904"/>
      <c r="C194" s="904"/>
      <c r="D194" s="194" t="s">
        <v>191</v>
      </c>
      <c r="E194" s="194" t="s">
        <v>192</v>
      </c>
      <c r="F194" s="194" t="s">
        <v>193</v>
      </c>
      <c r="G194" s="194" t="s">
        <v>193</v>
      </c>
      <c r="H194" s="194" t="s">
        <v>66</v>
      </c>
      <c r="I194" s="194" t="s">
        <v>42</v>
      </c>
      <c r="J194" s="194" t="s">
        <v>194</v>
      </c>
      <c r="K194" s="1097" t="s">
        <v>195</v>
      </c>
      <c r="L194" s="194" t="s">
        <v>195</v>
      </c>
      <c r="M194" s="918" t="s">
        <v>471</v>
      </c>
      <c r="N194" s="919"/>
      <c r="O194" s="920"/>
      <c r="P194" s="918" t="s">
        <v>168</v>
      </c>
      <c r="Q194" s="920"/>
      <c r="R194" s="918" t="s">
        <v>198</v>
      </c>
      <c r="S194" s="919"/>
      <c r="T194" s="920"/>
      <c r="U194" s="917"/>
      <c r="V194" s="358"/>
    </row>
    <row r="195" spans="1:23" ht="15" customHeight="1">
      <c r="A195" s="905" t="str">
        <f>B189</f>
        <v>urb.i.1</v>
      </c>
      <c r="B195" s="197">
        <v>1</v>
      </c>
      <c r="C195" s="78"/>
      <c r="D195" s="39"/>
      <c r="E195" s="39"/>
      <c r="F195" s="78"/>
      <c r="G195" s="518"/>
      <c r="H195" s="40"/>
      <c r="I195" s="372"/>
      <c r="J195" s="373"/>
      <c r="K195" s="374"/>
      <c r="L195" s="374"/>
      <c r="M195" s="546"/>
      <c r="N195" s="546"/>
      <c r="O195" s="546"/>
      <c r="P195" s="547"/>
      <c r="Q195" s="547"/>
      <c r="R195" s="546"/>
      <c r="S195" s="546"/>
      <c r="T195" s="546"/>
      <c r="U195" s="516"/>
      <c r="V195" s="356"/>
    </row>
    <row r="196" spans="1:23">
      <c r="A196" s="905"/>
      <c r="B196" s="198">
        <v>2</v>
      </c>
      <c r="C196" s="38"/>
      <c r="D196" s="32"/>
      <c r="E196" s="32"/>
      <c r="F196" s="38"/>
      <c r="G196" s="519"/>
      <c r="H196" s="40"/>
      <c r="I196" s="359"/>
      <c r="J196" s="360"/>
      <c r="K196" s="361"/>
      <c r="L196" s="361"/>
      <c r="M196" s="546"/>
      <c r="N196" s="546"/>
      <c r="O196" s="546"/>
      <c r="P196" s="547"/>
      <c r="Q196" s="547"/>
      <c r="R196" s="546"/>
      <c r="S196" s="546"/>
      <c r="T196" s="546"/>
      <c r="U196" s="511"/>
      <c r="V196" s="356"/>
    </row>
    <row r="197" spans="1:23">
      <c r="A197" s="905"/>
      <c r="B197" s="198">
        <v>3</v>
      </c>
      <c r="C197" s="38"/>
      <c r="D197" s="32"/>
      <c r="E197" s="32"/>
      <c r="F197" s="38"/>
      <c r="G197" s="519"/>
      <c r="H197" s="40"/>
      <c r="I197" s="359"/>
      <c r="J197" s="360"/>
      <c r="K197" s="361"/>
      <c r="L197" s="361"/>
      <c r="M197" s="546"/>
      <c r="N197" s="546"/>
      <c r="O197" s="546"/>
      <c r="P197" s="547"/>
      <c r="Q197" s="547"/>
      <c r="R197" s="546"/>
      <c r="S197" s="546"/>
      <c r="T197" s="546"/>
      <c r="U197" s="511"/>
      <c r="V197" s="356"/>
    </row>
    <row r="198" spans="1:23">
      <c r="A198" s="905"/>
      <c r="B198" s="198">
        <v>4</v>
      </c>
      <c r="C198" s="38"/>
      <c r="D198" s="32"/>
      <c r="E198" s="32"/>
      <c r="F198" s="38"/>
      <c r="G198" s="519"/>
      <c r="H198" s="40"/>
      <c r="I198" s="359"/>
      <c r="J198" s="360"/>
      <c r="K198" s="361"/>
      <c r="L198" s="361"/>
      <c r="M198" s="546"/>
      <c r="N198" s="546"/>
      <c r="O198" s="546"/>
      <c r="P198" s="547"/>
      <c r="Q198" s="547"/>
      <c r="R198" s="546"/>
      <c r="S198" s="546"/>
      <c r="T198" s="546"/>
      <c r="U198" s="511"/>
      <c r="V198" s="356"/>
    </row>
    <row r="199" spans="1:23">
      <c r="A199" s="905"/>
      <c r="B199" s="198">
        <v>5</v>
      </c>
      <c r="C199" s="38"/>
      <c r="D199" s="32"/>
      <c r="E199" s="32"/>
      <c r="F199" s="38"/>
      <c r="G199" s="519"/>
      <c r="H199" s="40"/>
      <c r="I199" s="359"/>
      <c r="J199" s="360"/>
      <c r="K199" s="361"/>
      <c r="L199" s="361"/>
      <c r="M199" s="546"/>
      <c r="N199" s="546"/>
      <c r="O199" s="546"/>
      <c r="P199" s="547"/>
      <c r="Q199" s="547"/>
      <c r="R199" s="546"/>
      <c r="S199" s="546"/>
      <c r="T199" s="546"/>
      <c r="U199" s="511"/>
      <c r="V199" s="356"/>
    </row>
    <row r="200" spans="1:23">
      <c r="A200" s="905"/>
      <c r="B200" s="198">
        <v>6</v>
      </c>
      <c r="C200" s="38"/>
      <c r="D200" s="32"/>
      <c r="E200" s="32"/>
      <c r="F200" s="38"/>
      <c r="G200" s="519"/>
      <c r="H200" s="40"/>
      <c r="I200" s="359"/>
      <c r="J200" s="360"/>
      <c r="K200" s="361"/>
      <c r="L200" s="361"/>
      <c r="M200" s="546"/>
      <c r="N200" s="546"/>
      <c r="O200" s="546"/>
      <c r="P200" s="547"/>
      <c r="Q200" s="547"/>
      <c r="R200" s="546"/>
      <c r="S200" s="546"/>
      <c r="T200" s="546"/>
      <c r="U200" s="511"/>
      <c r="V200" s="356"/>
    </row>
    <row r="201" spans="1:23">
      <c r="A201" s="905"/>
      <c r="B201" s="198">
        <v>7</v>
      </c>
      <c r="C201" s="38"/>
      <c r="D201" s="32"/>
      <c r="E201" s="32"/>
      <c r="F201" s="38"/>
      <c r="G201" s="519"/>
      <c r="H201" s="40"/>
      <c r="I201" s="359"/>
      <c r="J201" s="360"/>
      <c r="K201" s="361"/>
      <c r="L201" s="361"/>
      <c r="M201" s="546"/>
      <c r="N201" s="546"/>
      <c r="O201" s="546"/>
      <c r="P201" s="547"/>
      <c r="Q201" s="547"/>
      <c r="R201" s="546"/>
      <c r="S201" s="546"/>
      <c r="T201" s="546"/>
      <c r="U201" s="511"/>
      <c r="V201" s="356"/>
    </row>
    <row r="202" spans="1:23">
      <c r="A202" s="905"/>
      <c r="B202" s="198">
        <v>8</v>
      </c>
      <c r="C202" s="38"/>
      <c r="D202" s="32"/>
      <c r="E202" s="32"/>
      <c r="F202" s="38"/>
      <c r="G202" s="519"/>
      <c r="H202" s="40"/>
      <c r="I202" s="359"/>
      <c r="J202" s="360"/>
      <c r="K202" s="361"/>
      <c r="L202" s="361"/>
      <c r="M202" s="546"/>
      <c r="N202" s="546"/>
      <c r="O202" s="546"/>
      <c r="P202" s="547"/>
      <c r="Q202" s="547"/>
      <c r="R202" s="546"/>
      <c r="S202" s="546"/>
      <c r="T202" s="546"/>
      <c r="U202" s="511"/>
      <c r="V202" s="356"/>
    </row>
    <row r="203" spans="1:23">
      <c r="A203" s="905"/>
      <c r="B203" s="198">
        <v>9</v>
      </c>
      <c r="C203" s="38"/>
      <c r="D203" s="32"/>
      <c r="E203" s="32"/>
      <c r="F203" s="38"/>
      <c r="G203" s="519"/>
      <c r="H203" s="40"/>
      <c r="I203" s="359"/>
      <c r="J203" s="360"/>
      <c r="K203" s="374"/>
      <c r="L203" s="361"/>
      <c r="M203" s="546"/>
      <c r="N203" s="546"/>
      <c r="O203" s="546"/>
      <c r="P203" s="547"/>
      <c r="Q203" s="547"/>
      <c r="R203" s="546"/>
      <c r="S203" s="546"/>
      <c r="T203" s="546"/>
      <c r="U203" s="511"/>
      <c r="V203" s="356"/>
    </row>
    <row r="204" spans="1:23" ht="15" thickBot="1">
      <c r="A204" s="906"/>
      <c r="B204" s="199">
        <v>10</v>
      </c>
      <c r="C204" s="46"/>
      <c r="D204" s="45"/>
      <c r="E204" s="45"/>
      <c r="F204" s="46"/>
      <c r="G204" s="520"/>
      <c r="H204" s="202"/>
      <c r="I204" s="362"/>
      <c r="J204" s="363"/>
      <c r="K204" s="364"/>
      <c r="L204" s="364"/>
      <c r="M204" s="548"/>
      <c r="N204" s="548"/>
      <c r="O204" s="548"/>
      <c r="P204" s="549"/>
      <c r="Q204" s="549"/>
      <c r="R204" s="548"/>
      <c r="S204" s="548"/>
      <c r="T204" s="548"/>
      <c r="U204" s="512"/>
      <c r="V204" s="356"/>
    </row>
    <row r="205" spans="1:23" ht="29.5" thickBot="1">
      <c r="A205" s="47"/>
      <c r="B205" s="33"/>
      <c r="C205" s="33"/>
      <c r="D205" s="33"/>
      <c r="E205" s="324" t="s">
        <v>199</v>
      </c>
      <c r="F205" s="321">
        <f>COUNTA(F195:F204)</f>
        <v>0</v>
      </c>
      <c r="G205" s="322">
        <f>COUNTA(G195:G204)</f>
        <v>0</v>
      </c>
      <c r="H205" s="365"/>
      <c r="I205" s="365"/>
      <c r="J205" s="324" t="s">
        <v>537</v>
      </c>
      <c r="K205" s="322">
        <f>COUNTIF(K195:K204,"&lt;=30/06/2026")</f>
        <v>0</v>
      </c>
      <c r="L205" s="365"/>
      <c r="M205" s="365"/>
      <c r="N205" s="924" t="s">
        <v>200</v>
      </c>
      <c r="O205" s="925"/>
      <c r="P205" s="939">
        <f>SUM(P195:P204)</f>
        <v>0</v>
      </c>
      <c r="Q205" s="940"/>
      <c r="S205" s="33"/>
      <c r="T205" s="33"/>
      <c r="U205" s="513"/>
      <c r="V205" s="367"/>
      <c r="W205" s="366"/>
    </row>
    <row r="206" spans="1:23" ht="15" thickBot="1">
      <c r="A206" s="368"/>
      <c r="B206" s="369"/>
      <c r="C206" s="370"/>
      <c r="D206" s="370"/>
      <c r="E206" s="370"/>
      <c r="F206" s="369"/>
      <c r="G206" s="370"/>
      <c r="H206" s="370"/>
      <c r="I206" s="369"/>
      <c r="J206" s="369"/>
      <c r="K206" s="369"/>
      <c r="L206" s="370"/>
      <c r="M206" s="370"/>
      <c r="N206" s="370"/>
      <c r="O206" s="370"/>
      <c r="P206" s="370"/>
      <c r="Q206" s="370"/>
      <c r="R206" s="370"/>
      <c r="S206" s="370"/>
      <c r="T206" s="521"/>
      <c r="U206" s="515"/>
      <c r="V206" s="371"/>
    </row>
    <row r="207" spans="1:23" ht="15" thickBot="1">
      <c r="A207" s="351"/>
      <c r="B207" s="352"/>
      <c r="C207" s="353"/>
      <c r="D207" s="353"/>
      <c r="E207" s="353"/>
      <c r="F207" s="352"/>
      <c r="G207" s="353"/>
      <c r="H207" s="353"/>
      <c r="I207" s="352"/>
      <c r="J207" s="352"/>
      <c r="K207" s="352"/>
      <c r="L207" s="353"/>
      <c r="M207" s="353"/>
      <c r="N207" s="353"/>
      <c r="O207" s="353"/>
      <c r="P207" s="353"/>
      <c r="Q207" s="353"/>
      <c r="R207" s="353"/>
      <c r="S207" s="353"/>
      <c r="T207" s="353"/>
      <c r="U207" s="508"/>
      <c r="V207" s="354"/>
    </row>
    <row r="208" spans="1:23" ht="33.75" customHeight="1" thickBot="1">
      <c r="A208" s="190" t="s">
        <v>17</v>
      </c>
      <c r="B208" s="597" t="s">
        <v>67</v>
      </c>
      <c r="C208" s="551"/>
      <c r="E208" s="907" t="s">
        <v>170</v>
      </c>
      <c r="F208" s="908"/>
      <c r="G208" s="601" t="str">
        <f>VLOOKUP(B208,'Urbano.Piano inv. forn'!$C$67:$G$86,3,FALSE)</f>
        <v/>
      </c>
      <c r="H208" s="602"/>
      <c r="I208" s="27"/>
      <c r="J208" s="907" t="s">
        <v>171</v>
      </c>
      <c r="K208" s="1077"/>
      <c r="L208" s="908"/>
      <c r="M208" s="601">
        <f>VLOOKUP(B208,'Urbano.Piano inv. forn'!$C$67:$G$86,4,FALSE)</f>
        <v>0</v>
      </c>
      <c r="N208" s="602"/>
      <c r="P208" s="195" t="s">
        <v>172</v>
      </c>
      <c r="Q208" s="355"/>
      <c r="S208" s="196" t="s">
        <v>173</v>
      </c>
      <c r="T208" s="909"/>
      <c r="U208" s="910"/>
      <c r="V208" s="356"/>
    </row>
    <row r="209" spans="1:23" ht="13.5" customHeight="1" thickBot="1">
      <c r="A209" s="47"/>
      <c r="B209" s="34"/>
      <c r="C209" s="34"/>
      <c r="E209" s="35"/>
      <c r="F209" s="35"/>
      <c r="G209" s="36"/>
      <c r="H209" s="36"/>
      <c r="I209" s="27"/>
      <c r="J209" s="35"/>
      <c r="K209" s="35"/>
      <c r="L209" s="35"/>
      <c r="M209" s="36"/>
      <c r="N209" s="36"/>
      <c r="P209" s="37"/>
      <c r="S209" s="33"/>
      <c r="T209" s="357"/>
      <c r="V209" s="48"/>
      <c r="W209" s="357"/>
    </row>
    <row r="210" spans="1:23" ht="33.75" customHeight="1" thickBot="1">
      <c r="A210" s="911" t="s">
        <v>174</v>
      </c>
      <c r="B210" s="912"/>
      <c r="C210" s="912"/>
      <c r="D210" s="913"/>
      <c r="E210" s="561">
        <f>VLOOKUP(B208,'Urbano.Piano inv. forn'!$C$67:$V$86,18,FALSE)</f>
        <v>0</v>
      </c>
      <c r="F210" s="562"/>
      <c r="G210" s="562"/>
      <c r="H210" s="563"/>
      <c r="I210" s="27"/>
      <c r="J210" s="914" t="s">
        <v>175</v>
      </c>
      <c r="K210" s="1078"/>
      <c r="L210" s="915"/>
      <c r="M210" s="561">
        <f>VLOOKUP(B208,'Urbano.Piano inv. forn'!$C$67:$V$86,20,FALSE)</f>
        <v>0</v>
      </c>
      <c r="N210" s="563"/>
      <c r="O210" s="44"/>
      <c r="P210" s="196" t="s">
        <v>176</v>
      </c>
      <c r="Q210" s="49">
        <f>M210+E210</f>
        <v>0</v>
      </c>
      <c r="S210" s="196" t="s">
        <v>177</v>
      </c>
      <c r="T210" s="909"/>
      <c r="U210" s="910"/>
      <c r="V210" s="48"/>
      <c r="W210" s="357"/>
    </row>
    <row r="211" spans="1:23" ht="21.75" customHeight="1" thickBot="1">
      <c r="A211" s="50"/>
      <c r="B211" s="51"/>
      <c r="C211" s="51"/>
      <c r="D211" s="51"/>
      <c r="E211" s="52"/>
      <c r="F211" s="52"/>
      <c r="G211" s="52"/>
      <c r="H211" s="52"/>
      <c r="I211" s="27"/>
      <c r="J211" s="35"/>
      <c r="K211" s="35"/>
      <c r="L211" s="35"/>
      <c r="M211" s="52"/>
      <c r="N211" s="52"/>
      <c r="O211" s="44"/>
      <c r="P211" s="33"/>
      <c r="Q211" s="44"/>
      <c r="S211" s="33"/>
      <c r="T211" s="34"/>
      <c r="U211" s="510"/>
      <c r="V211" s="48"/>
      <c r="W211" s="357"/>
    </row>
    <row r="212" spans="1:23" s="63" customFormat="1" ht="72" customHeight="1">
      <c r="A212" s="901" t="s">
        <v>178</v>
      </c>
      <c r="B212" s="903" t="s">
        <v>179</v>
      </c>
      <c r="C212" s="903" t="s">
        <v>180</v>
      </c>
      <c r="D212" s="191" t="s">
        <v>181</v>
      </c>
      <c r="E212" s="192" t="s">
        <v>182</v>
      </c>
      <c r="F212" s="191" t="s">
        <v>183</v>
      </c>
      <c r="G212" s="191" t="s">
        <v>184</v>
      </c>
      <c r="H212" s="193" t="s">
        <v>144</v>
      </c>
      <c r="I212" s="193" t="s">
        <v>185</v>
      </c>
      <c r="J212" s="193" t="s">
        <v>186</v>
      </c>
      <c r="K212" s="1096" t="s">
        <v>540</v>
      </c>
      <c r="L212" s="193" t="s">
        <v>187</v>
      </c>
      <c r="M212" s="921" t="s">
        <v>470</v>
      </c>
      <c r="N212" s="922"/>
      <c r="O212" s="923"/>
      <c r="P212" s="921" t="s">
        <v>188</v>
      </c>
      <c r="Q212" s="923"/>
      <c r="R212" s="921" t="s">
        <v>189</v>
      </c>
      <c r="S212" s="922"/>
      <c r="T212" s="923"/>
      <c r="U212" s="916" t="s">
        <v>190</v>
      </c>
      <c r="V212" s="358"/>
    </row>
    <row r="213" spans="1:23" s="63" customFormat="1" ht="28.5" customHeight="1" thickBot="1">
      <c r="A213" s="902"/>
      <c r="B213" s="904"/>
      <c r="C213" s="904"/>
      <c r="D213" s="194" t="s">
        <v>191</v>
      </c>
      <c r="E213" s="194" t="s">
        <v>192</v>
      </c>
      <c r="F213" s="194" t="s">
        <v>193</v>
      </c>
      <c r="G213" s="194" t="s">
        <v>193</v>
      </c>
      <c r="H213" s="194" t="s">
        <v>66</v>
      </c>
      <c r="I213" s="194" t="s">
        <v>42</v>
      </c>
      <c r="J213" s="194" t="s">
        <v>194</v>
      </c>
      <c r="K213" s="1097" t="s">
        <v>195</v>
      </c>
      <c r="L213" s="194" t="s">
        <v>195</v>
      </c>
      <c r="M213" s="918" t="s">
        <v>471</v>
      </c>
      <c r="N213" s="919"/>
      <c r="O213" s="920"/>
      <c r="P213" s="918" t="s">
        <v>168</v>
      </c>
      <c r="Q213" s="920"/>
      <c r="R213" s="918" t="s">
        <v>198</v>
      </c>
      <c r="S213" s="919"/>
      <c r="T213" s="920"/>
      <c r="U213" s="917"/>
      <c r="V213" s="358"/>
    </row>
    <row r="214" spans="1:23" ht="15" customHeight="1">
      <c r="A214" s="905" t="str">
        <f>B208</f>
        <v>urb.i.1</v>
      </c>
      <c r="B214" s="197">
        <v>1</v>
      </c>
      <c r="C214" s="78"/>
      <c r="D214" s="39"/>
      <c r="E214" s="39"/>
      <c r="F214" s="78"/>
      <c r="G214" s="518"/>
      <c r="H214" s="40"/>
      <c r="I214" s="372"/>
      <c r="J214" s="373"/>
      <c r="K214" s="374"/>
      <c r="L214" s="374"/>
      <c r="M214" s="546"/>
      <c r="N214" s="546"/>
      <c r="O214" s="546"/>
      <c r="P214" s="547"/>
      <c r="Q214" s="547"/>
      <c r="R214" s="546"/>
      <c r="S214" s="546"/>
      <c r="T214" s="546"/>
      <c r="U214" s="516"/>
      <c r="V214" s="356"/>
    </row>
    <row r="215" spans="1:23">
      <c r="A215" s="905"/>
      <c r="B215" s="198">
        <v>2</v>
      </c>
      <c r="C215" s="38"/>
      <c r="D215" s="32"/>
      <c r="E215" s="32"/>
      <c r="F215" s="38"/>
      <c r="G215" s="519"/>
      <c r="H215" s="40"/>
      <c r="I215" s="359"/>
      <c r="J215" s="360"/>
      <c r="K215" s="361"/>
      <c r="L215" s="361"/>
      <c r="M215" s="546"/>
      <c r="N215" s="546"/>
      <c r="O215" s="546"/>
      <c r="P215" s="547"/>
      <c r="Q215" s="547"/>
      <c r="R215" s="546"/>
      <c r="S215" s="546"/>
      <c r="T215" s="546"/>
      <c r="U215" s="511"/>
      <c r="V215" s="356"/>
    </row>
    <row r="216" spans="1:23">
      <c r="A216" s="905"/>
      <c r="B216" s="198">
        <v>3</v>
      </c>
      <c r="C216" s="38"/>
      <c r="D216" s="32"/>
      <c r="E216" s="32"/>
      <c r="F216" s="38"/>
      <c r="G216" s="519"/>
      <c r="H216" s="40"/>
      <c r="I216" s="359"/>
      <c r="J216" s="360"/>
      <c r="K216" s="361"/>
      <c r="L216" s="361"/>
      <c r="M216" s="546"/>
      <c r="N216" s="546"/>
      <c r="O216" s="546"/>
      <c r="P216" s="547"/>
      <c r="Q216" s="547"/>
      <c r="R216" s="546"/>
      <c r="S216" s="546"/>
      <c r="T216" s="546"/>
      <c r="U216" s="511"/>
      <c r="V216" s="356"/>
    </row>
    <row r="217" spans="1:23">
      <c r="A217" s="905"/>
      <c r="B217" s="198">
        <v>4</v>
      </c>
      <c r="C217" s="38"/>
      <c r="D217" s="32"/>
      <c r="E217" s="32"/>
      <c r="F217" s="38"/>
      <c r="G217" s="519"/>
      <c r="H217" s="40"/>
      <c r="I217" s="359"/>
      <c r="J217" s="360"/>
      <c r="K217" s="361"/>
      <c r="L217" s="361"/>
      <c r="M217" s="546"/>
      <c r="N217" s="546"/>
      <c r="O217" s="546"/>
      <c r="P217" s="547"/>
      <c r="Q217" s="547"/>
      <c r="R217" s="546"/>
      <c r="S217" s="546"/>
      <c r="T217" s="546"/>
      <c r="U217" s="511"/>
      <c r="V217" s="356"/>
    </row>
    <row r="218" spans="1:23">
      <c r="A218" s="905"/>
      <c r="B218" s="198">
        <v>5</v>
      </c>
      <c r="C218" s="38"/>
      <c r="D218" s="32"/>
      <c r="E218" s="32"/>
      <c r="F218" s="38"/>
      <c r="G218" s="519"/>
      <c r="H218" s="40"/>
      <c r="I218" s="359"/>
      <c r="J218" s="360"/>
      <c r="K218" s="361"/>
      <c r="L218" s="361"/>
      <c r="M218" s="546"/>
      <c r="N218" s="546"/>
      <c r="O218" s="546"/>
      <c r="P218" s="547"/>
      <c r="Q218" s="547"/>
      <c r="R218" s="546"/>
      <c r="S218" s="546"/>
      <c r="T218" s="546"/>
      <c r="U218" s="511"/>
      <c r="V218" s="356"/>
    </row>
    <row r="219" spans="1:23">
      <c r="A219" s="905"/>
      <c r="B219" s="198">
        <v>6</v>
      </c>
      <c r="C219" s="38"/>
      <c r="D219" s="32"/>
      <c r="E219" s="32"/>
      <c r="F219" s="38"/>
      <c r="G219" s="519"/>
      <c r="H219" s="40"/>
      <c r="I219" s="359"/>
      <c r="J219" s="360"/>
      <c r="K219" s="361"/>
      <c r="L219" s="361"/>
      <c r="M219" s="546"/>
      <c r="N219" s="546"/>
      <c r="O219" s="546"/>
      <c r="P219" s="547"/>
      <c r="Q219" s="547"/>
      <c r="R219" s="546"/>
      <c r="S219" s="546"/>
      <c r="T219" s="546"/>
      <c r="U219" s="511"/>
      <c r="V219" s="356"/>
    </row>
    <row r="220" spans="1:23">
      <c r="A220" s="905"/>
      <c r="B220" s="198">
        <v>7</v>
      </c>
      <c r="C220" s="38"/>
      <c r="D220" s="32"/>
      <c r="E220" s="32"/>
      <c r="F220" s="38"/>
      <c r="G220" s="519"/>
      <c r="H220" s="40"/>
      <c r="I220" s="359"/>
      <c r="J220" s="360"/>
      <c r="K220" s="361"/>
      <c r="L220" s="361"/>
      <c r="M220" s="546"/>
      <c r="N220" s="546"/>
      <c r="O220" s="546"/>
      <c r="P220" s="547"/>
      <c r="Q220" s="547"/>
      <c r="R220" s="546"/>
      <c r="S220" s="546"/>
      <c r="T220" s="546"/>
      <c r="U220" s="511"/>
      <c r="V220" s="356"/>
    </row>
    <row r="221" spans="1:23">
      <c r="A221" s="905"/>
      <c r="B221" s="198">
        <v>8</v>
      </c>
      <c r="C221" s="38"/>
      <c r="D221" s="32"/>
      <c r="E221" s="32"/>
      <c r="F221" s="38"/>
      <c r="G221" s="519"/>
      <c r="H221" s="40"/>
      <c r="I221" s="359"/>
      <c r="J221" s="360"/>
      <c r="K221" s="361"/>
      <c r="L221" s="361"/>
      <c r="M221" s="546"/>
      <c r="N221" s="546"/>
      <c r="O221" s="546"/>
      <c r="P221" s="547"/>
      <c r="Q221" s="547"/>
      <c r="R221" s="546"/>
      <c r="S221" s="546"/>
      <c r="T221" s="546"/>
      <c r="U221" s="511"/>
      <c r="V221" s="356"/>
    </row>
    <row r="222" spans="1:23">
      <c r="A222" s="905"/>
      <c r="B222" s="198">
        <v>9</v>
      </c>
      <c r="C222" s="38"/>
      <c r="D222" s="32"/>
      <c r="E222" s="32"/>
      <c r="F222" s="38"/>
      <c r="G222" s="519"/>
      <c r="H222" s="40"/>
      <c r="I222" s="359"/>
      <c r="J222" s="360"/>
      <c r="K222" s="374"/>
      <c r="L222" s="361"/>
      <c r="M222" s="546"/>
      <c r="N222" s="546"/>
      <c r="O222" s="546"/>
      <c r="P222" s="547"/>
      <c r="Q222" s="547"/>
      <c r="R222" s="546"/>
      <c r="S222" s="546"/>
      <c r="T222" s="546"/>
      <c r="U222" s="511"/>
      <c r="V222" s="356"/>
    </row>
    <row r="223" spans="1:23" ht="15" thickBot="1">
      <c r="A223" s="906"/>
      <c r="B223" s="199">
        <v>10</v>
      </c>
      <c r="C223" s="46"/>
      <c r="D223" s="45"/>
      <c r="E223" s="45"/>
      <c r="F223" s="46"/>
      <c r="G223" s="520"/>
      <c r="H223" s="202"/>
      <c r="I223" s="362"/>
      <c r="J223" s="363"/>
      <c r="K223" s="364"/>
      <c r="L223" s="364"/>
      <c r="M223" s="548"/>
      <c r="N223" s="548"/>
      <c r="O223" s="548"/>
      <c r="P223" s="549"/>
      <c r="Q223" s="549"/>
      <c r="R223" s="548"/>
      <c r="S223" s="548"/>
      <c r="T223" s="548"/>
      <c r="U223" s="512"/>
      <c r="V223" s="356"/>
    </row>
    <row r="224" spans="1:23" ht="29.5" thickBot="1">
      <c r="A224" s="47"/>
      <c r="B224" s="33"/>
      <c r="C224" s="33"/>
      <c r="D224" s="33"/>
      <c r="E224" s="324" t="s">
        <v>199</v>
      </c>
      <c r="F224" s="321">
        <f>COUNTA(F214:F223)</f>
        <v>0</v>
      </c>
      <c r="G224" s="322">
        <f>COUNTA(G214:G223)</f>
        <v>0</v>
      </c>
      <c r="H224" s="365"/>
      <c r="I224" s="365"/>
      <c r="J224" s="324" t="s">
        <v>537</v>
      </c>
      <c r="K224" s="322">
        <f>COUNTIF(K214:K223,"&lt;=30/06/2026")</f>
        <v>0</v>
      </c>
      <c r="L224" s="365"/>
      <c r="M224" s="365"/>
      <c r="N224" s="924" t="s">
        <v>200</v>
      </c>
      <c r="O224" s="925"/>
      <c r="P224" s="939">
        <f>SUM(P214:P223)</f>
        <v>0</v>
      </c>
      <c r="Q224" s="940"/>
      <c r="S224" s="33"/>
      <c r="T224" s="33"/>
      <c r="U224" s="513"/>
      <c r="V224" s="367"/>
      <c r="W224" s="366"/>
    </row>
    <row r="225" spans="1:23" ht="15" thickBot="1">
      <c r="A225" s="368"/>
      <c r="B225" s="369"/>
      <c r="C225" s="370"/>
      <c r="D225" s="370"/>
      <c r="E225" s="370"/>
      <c r="F225" s="369"/>
      <c r="G225" s="370"/>
      <c r="H225" s="370"/>
      <c r="I225" s="369"/>
      <c r="J225" s="369"/>
      <c r="K225" s="369"/>
      <c r="L225" s="370"/>
      <c r="M225" s="370"/>
      <c r="N225" s="370"/>
      <c r="O225" s="370"/>
      <c r="P225" s="370"/>
      <c r="Q225" s="370"/>
      <c r="R225" s="370"/>
      <c r="S225" s="370"/>
      <c r="T225" s="521"/>
      <c r="U225" s="515"/>
      <c r="V225" s="371"/>
    </row>
    <row r="226" spans="1:23" ht="15" thickBot="1">
      <c r="A226" s="351"/>
      <c r="B226" s="352"/>
      <c r="C226" s="353"/>
      <c r="D226" s="353"/>
      <c r="E226" s="353"/>
      <c r="F226" s="352"/>
      <c r="G226" s="353"/>
      <c r="H226" s="353"/>
      <c r="I226" s="352"/>
      <c r="J226" s="352"/>
      <c r="K226" s="352"/>
      <c r="L226" s="353"/>
      <c r="M226" s="353"/>
      <c r="N226" s="353"/>
      <c r="O226" s="353"/>
      <c r="P226" s="353"/>
      <c r="Q226" s="353"/>
      <c r="R226" s="353"/>
      <c r="S226" s="353"/>
      <c r="T226" s="353"/>
      <c r="U226" s="508"/>
      <c r="V226" s="354"/>
    </row>
    <row r="227" spans="1:23" ht="33.75" customHeight="1" thickBot="1">
      <c r="A227" s="190" t="s">
        <v>17</v>
      </c>
      <c r="B227" s="597" t="s">
        <v>67</v>
      </c>
      <c r="C227" s="551"/>
      <c r="E227" s="907" t="s">
        <v>170</v>
      </c>
      <c r="F227" s="908"/>
      <c r="G227" s="601" t="str">
        <f>VLOOKUP(B227,'Urbano.Piano inv. forn'!$C$67:$G$86,3,FALSE)</f>
        <v/>
      </c>
      <c r="H227" s="602"/>
      <c r="I227" s="27"/>
      <c r="J227" s="907" t="s">
        <v>171</v>
      </c>
      <c r="K227" s="1077"/>
      <c r="L227" s="908"/>
      <c r="M227" s="601">
        <f>VLOOKUP(B227,'Urbano.Piano inv. forn'!$C$67:$G$86,4,FALSE)</f>
        <v>0</v>
      </c>
      <c r="N227" s="602"/>
      <c r="P227" s="195" t="s">
        <v>172</v>
      </c>
      <c r="Q227" s="355"/>
      <c r="S227" s="196" t="s">
        <v>173</v>
      </c>
      <c r="T227" s="909"/>
      <c r="U227" s="910"/>
      <c r="V227" s="356"/>
    </row>
    <row r="228" spans="1:23" ht="13.5" customHeight="1" thickBot="1">
      <c r="A228" s="47"/>
      <c r="B228" s="34"/>
      <c r="C228" s="34"/>
      <c r="E228" s="35"/>
      <c r="F228" s="35"/>
      <c r="G228" s="36"/>
      <c r="H228" s="36"/>
      <c r="I228" s="27"/>
      <c r="J228" s="35"/>
      <c r="K228" s="35"/>
      <c r="L228" s="35"/>
      <c r="M228" s="36"/>
      <c r="N228" s="36"/>
      <c r="P228" s="37"/>
      <c r="S228" s="33"/>
      <c r="T228" s="357"/>
      <c r="V228" s="48"/>
      <c r="W228" s="357"/>
    </row>
    <row r="229" spans="1:23" ht="33.75" customHeight="1" thickBot="1">
      <c r="A229" s="911" t="s">
        <v>174</v>
      </c>
      <c r="B229" s="912"/>
      <c r="C229" s="912"/>
      <c r="D229" s="913"/>
      <c r="E229" s="561">
        <f>VLOOKUP(B227,'Urbano.Piano inv. forn'!$C$67:$V$86,18,FALSE)</f>
        <v>0</v>
      </c>
      <c r="F229" s="562"/>
      <c r="G229" s="562"/>
      <c r="H229" s="563"/>
      <c r="I229" s="27"/>
      <c r="J229" s="914" t="s">
        <v>175</v>
      </c>
      <c r="K229" s="1078"/>
      <c r="L229" s="915"/>
      <c r="M229" s="561">
        <f>VLOOKUP(B227,'Urbano.Piano inv. forn'!$C$67:$V$86,20,FALSE)</f>
        <v>0</v>
      </c>
      <c r="N229" s="563"/>
      <c r="O229" s="44"/>
      <c r="P229" s="196" t="s">
        <v>176</v>
      </c>
      <c r="Q229" s="49">
        <f>M229+E229</f>
        <v>0</v>
      </c>
      <c r="S229" s="196" t="s">
        <v>177</v>
      </c>
      <c r="T229" s="909"/>
      <c r="U229" s="910"/>
      <c r="V229" s="48"/>
      <c r="W229" s="357"/>
    </row>
    <row r="230" spans="1:23" ht="21.75" customHeight="1" thickBot="1">
      <c r="A230" s="50"/>
      <c r="B230" s="51"/>
      <c r="C230" s="51"/>
      <c r="D230" s="51"/>
      <c r="E230" s="52"/>
      <c r="F230" s="52"/>
      <c r="G230" s="52"/>
      <c r="H230" s="52"/>
      <c r="I230" s="27"/>
      <c r="J230" s="35"/>
      <c r="K230" s="35"/>
      <c r="L230" s="35"/>
      <c r="M230" s="52"/>
      <c r="N230" s="52"/>
      <c r="O230" s="44"/>
      <c r="P230" s="33"/>
      <c r="Q230" s="44"/>
      <c r="S230" s="33"/>
      <c r="T230" s="34"/>
      <c r="U230" s="510"/>
      <c r="V230" s="48"/>
      <c r="W230" s="357"/>
    </row>
    <row r="231" spans="1:23" s="63" customFormat="1" ht="72" customHeight="1">
      <c r="A231" s="901" t="s">
        <v>178</v>
      </c>
      <c r="B231" s="903" t="s">
        <v>179</v>
      </c>
      <c r="C231" s="903" t="s">
        <v>180</v>
      </c>
      <c r="D231" s="191" t="s">
        <v>181</v>
      </c>
      <c r="E231" s="192" t="s">
        <v>182</v>
      </c>
      <c r="F231" s="191" t="s">
        <v>183</v>
      </c>
      <c r="G231" s="191" t="s">
        <v>184</v>
      </c>
      <c r="H231" s="193" t="s">
        <v>144</v>
      </c>
      <c r="I231" s="193" t="s">
        <v>185</v>
      </c>
      <c r="J231" s="193" t="s">
        <v>186</v>
      </c>
      <c r="K231" s="1096" t="s">
        <v>540</v>
      </c>
      <c r="L231" s="193" t="s">
        <v>187</v>
      </c>
      <c r="M231" s="921" t="s">
        <v>470</v>
      </c>
      <c r="N231" s="922"/>
      <c r="O231" s="923"/>
      <c r="P231" s="921" t="s">
        <v>188</v>
      </c>
      <c r="Q231" s="923"/>
      <c r="R231" s="921" t="s">
        <v>189</v>
      </c>
      <c r="S231" s="922"/>
      <c r="T231" s="923"/>
      <c r="U231" s="916" t="s">
        <v>190</v>
      </c>
      <c r="V231" s="358"/>
    </row>
    <row r="232" spans="1:23" s="63" customFormat="1" ht="28.5" customHeight="1" thickBot="1">
      <c r="A232" s="902"/>
      <c r="B232" s="904"/>
      <c r="C232" s="904"/>
      <c r="D232" s="194" t="s">
        <v>191</v>
      </c>
      <c r="E232" s="194" t="s">
        <v>192</v>
      </c>
      <c r="F232" s="194" t="s">
        <v>193</v>
      </c>
      <c r="G232" s="194" t="s">
        <v>193</v>
      </c>
      <c r="H232" s="194" t="s">
        <v>66</v>
      </c>
      <c r="I232" s="194" t="s">
        <v>42</v>
      </c>
      <c r="J232" s="194" t="s">
        <v>194</v>
      </c>
      <c r="K232" s="1097" t="s">
        <v>195</v>
      </c>
      <c r="L232" s="194" t="s">
        <v>195</v>
      </c>
      <c r="M232" s="918" t="s">
        <v>471</v>
      </c>
      <c r="N232" s="919"/>
      <c r="O232" s="920"/>
      <c r="P232" s="918" t="s">
        <v>168</v>
      </c>
      <c r="Q232" s="920"/>
      <c r="R232" s="918" t="s">
        <v>198</v>
      </c>
      <c r="S232" s="919"/>
      <c r="T232" s="920"/>
      <c r="U232" s="917"/>
      <c r="V232" s="358"/>
    </row>
    <row r="233" spans="1:23" ht="15" customHeight="1">
      <c r="A233" s="905" t="str">
        <f>B227</f>
        <v>urb.i.1</v>
      </c>
      <c r="B233" s="197">
        <v>1</v>
      </c>
      <c r="C233" s="78"/>
      <c r="D233" s="39"/>
      <c r="E233" s="39"/>
      <c r="F233" s="78"/>
      <c r="G233" s="518"/>
      <c r="H233" s="40"/>
      <c r="I233" s="372"/>
      <c r="J233" s="373"/>
      <c r="K233" s="374"/>
      <c r="L233" s="374"/>
      <c r="M233" s="546"/>
      <c r="N233" s="546"/>
      <c r="O233" s="546"/>
      <c r="P233" s="547"/>
      <c r="Q233" s="547"/>
      <c r="R233" s="546"/>
      <c r="S233" s="546"/>
      <c r="T233" s="546"/>
      <c r="U233" s="516"/>
      <c r="V233" s="356"/>
    </row>
    <row r="234" spans="1:23">
      <c r="A234" s="905"/>
      <c r="B234" s="198">
        <v>2</v>
      </c>
      <c r="C234" s="38"/>
      <c r="D234" s="32"/>
      <c r="E234" s="32"/>
      <c r="F234" s="38"/>
      <c r="G234" s="519"/>
      <c r="H234" s="40"/>
      <c r="I234" s="359"/>
      <c r="J234" s="360"/>
      <c r="K234" s="361"/>
      <c r="L234" s="361"/>
      <c r="M234" s="546"/>
      <c r="N234" s="546"/>
      <c r="O234" s="546"/>
      <c r="P234" s="547"/>
      <c r="Q234" s="547"/>
      <c r="R234" s="546"/>
      <c r="S234" s="546"/>
      <c r="T234" s="546"/>
      <c r="U234" s="511"/>
      <c r="V234" s="356"/>
    </row>
    <row r="235" spans="1:23">
      <c r="A235" s="905"/>
      <c r="B235" s="198">
        <v>3</v>
      </c>
      <c r="C235" s="38"/>
      <c r="D235" s="32"/>
      <c r="E235" s="32"/>
      <c r="F235" s="38"/>
      <c r="G235" s="519"/>
      <c r="H235" s="40"/>
      <c r="I235" s="359"/>
      <c r="J235" s="360"/>
      <c r="K235" s="361"/>
      <c r="L235" s="361"/>
      <c r="M235" s="546"/>
      <c r="N235" s="546"/>
      <c r="O235" s="546"/>
      <c r="P235" s="547"/>
      <c r="Q235" s="547"/>
      <c r="R235" s="546"/>
      <c r="S235" s="546"/>
      <c r="T235" s="546"/>
      <c r="U235" s="511"/>
      <c r="V235" s="356"/>
    </row>
    <row r="236" spans="1:23">
      <c r="A236" s="905"/>
      <c r="B236" s="198">
        <v>4</v>
      </c>
      <c r="C236" s="38"/>
      <c r="D236" s="32"/>
      <c r="E236" s="32"/>
      <c r="F236" s="38"/>
      <c r="G236" s="519"/>
      <c r="H236" s="40"/>
      <c r="I236" s="359"/>
      <c r="J236" s="360"/>
      <c r="K236" s="361"/>
      <c r="L236" s="361"/>
      <c r="M236" s="546"/>
      <c r="N236" s="546"/>
      <c r="O236" s="546"/>
      <c r="P236" s="547"/>
      <c r="Q236" s="547"/>
      <c r="R236" s="546"/>
      <c r="S236" s="546"/>
      <c r="T236" s="546"/>
      <c r="U236" s="511"/>
      <c r="V236" s="356"/>
    </row>
    <row r="237" spans="1:23">
      <c r="A237" s="905"/>
      <c r="B237" s="198">
        <v>5</v>
      </c>
      <c r="C237" s="38"/>
      <c r="D237" s="32"/>
      <c r="E237" s="32"/>
      <c r="F237" s="38"/>
      <c r="G237" s="519"/>
      <c r="H237" s="40"/>
      <c r="I237" s="359"/>
      <c r="J237" s="360"/>
      <c r="K237" s="361"/>
      <c r="L237" s="361"/>
      <c r="M237" s="546"/>
      <c r="N237" s="546"/>
      <c r="O237" s="546"/>
      <c r="P237" s="547"/>
      <c r="Q237" s="547"/>
      <c r="R237" s="546"/>
      <c r="S237" s="546"/>
      <c r="T237" s="546"/>
      <c r="U237" s="511"/>
      <c r="V237" s="356"/>
    </row>
    <row r="238" spans="1:23">
      <c r="A238" s="905"/>
      <c r="B238" s="198">
        <v>6</v>
      </c>
      <c r="C238" s="38"/>
      <c r="D238" s="32"/>
      <c r="E238" s="32"/>
      <c r="F238" s="38"/>
      <c r="G238" s="519"/>
      <c r="H238" s="40"/>
      <c r="I238" s="359"/>
      <c r="J238" s="360"/>
      <c r="K238" s="361"/>
      <c r="L238" s="361"/>
      <c r="M238" s="546"/>
      <c r="N238" s="546"/>
      <c r="O238" s="546"/>
      <c r="P238" s="547"/>
      <c r="Q238" s="547"/>
      <c r="R238" s="546"/>
      <c r="S238" s="546"/>
      <c r="T238" s="546"/>
      <c r="U238" s="511"/>
      <c r="V238" s="356"/>
    </row>
    <row r="239" spans="1:23">
      <c r="A239" s="905"/>
      <c r="B239" s="198">
        <v>7</v>
      </c>
      <c r="C239" s="38"/>
      <c r="D239" s="32"/>
      <c r="E239" s="32"/>
      <c r="F239" s="38"/>
      <c r="G239" s="519"/>
      <c r="H239" s="40"/>
      <c r="I239" s="359"/>
      <c r="J239" s="360"/>
      <c r="K239" s="361"/>
      <c r="L239" s="361"/>
      <c r="M239" s="546"/>
      <c r="N239" s="546"/>
      <c r="O239" s="546"/>
      <c r="P239" s="547"/>
      <c r="Q239" s="547"/>
      <c r="R239" s="546"/>
      <c r="S239" s="546"/>
      <c r="T239" s="546"/>
      <c r="U239" s="511"/>
      <c r="V239" s="356"/>
    </row>
    <row r="240" spans="1:23">
      <c r="A240" s="905"/>
      <c r="B240" s="198">
        <v>8</v>
      </c>
      <c r="C240" s="38"/>
      <c r="D240" s="32"/>
      <c r="E240" s="32"/>
      <c r="F240" s="38"/>
      <c r="G240" s="519"/>
      <c r="H240" s="40"/>
      <c r="I240" s="359"/>
      <c r="J240" s="360"/>
      <c r="K240" s="361"/>
      <c r="L240" s="361"/>
      <c r="M240" s="546"/>
      <c r="N240" s="546"/>
      <c r="O240" s="546"/>
      <c r="P240" s="547"/>
      <c r="Q240" s="547"/>
      <c r="R240" s="546"/>
      <c r="S240" s="546"/>
      <c r="T240" s="546"/>
      <c r="U240" s="511"/>
      <c r="V240" s="356"/>
    </row>
    <row r="241" spans="1:23">
      <c r="A241" s="905"/>
      <c r="B241" s="198">
        <v>9</v>
      </c>
      <c r="C241" s="38"/>
      <c r="D241" s="32"/>
      <c r="E241" s="32"/>
      <c r="F241" s="38"/>
      <c r="G241" s="519"/>
      <c r="H241" s="40"/>
      <c r="I241" s="359"/>
      <c r="J241" s="360"/>
      <c r="K241" s="374"/>
      <c r="L241" s="361"/>
      <c r="M241" s="546"/>
      <c r="N241" s="546"/>
      <c r="O241" s="546"/>
      <c r="P241" s="547"/>
      <c r="Q241" s="547"/>
      <c r="R241" s="546"/>
      <c r="S241" s="546"/>
      <c r="T241" s="546"/>
      <c r="U241" s="511"/>
      <c r="V241" s="356"/>
    </row>
    <row r="242" spans="1:23" ht="15" thickBot="1">
      <c r="A242" s="906"/>
      <c r="B242" s="199">
        <v>10</v>
      </c>
      <c r="C242" s="46"/>
      <c r="D242" s="45"/>
      <c r="E242" s="45"/>
      <c r="F242" s="46"/>
      <c r="G242" s="520"/>
      <c r="H242" s="202"/>
      <c r="I242" s="362"/>
      <c r="J242" s="363"/>
      <c r="K242" s="364"/>
      <c r="L242" s="364"/>
      <c r="M242" s="548"/>
      <c r="N242" s="548"/>
      <c r="O242" s="548"/>
      <c r="P242" s="549"/>
      <c r="Q242" s="549"/>
      <c r="R242" s="548"/>
      <c r="S242" s="548"/>
      <c r="T242" s="548"/>
      <c r="U242" s="512"/>
      <c r="V242" s="356"/>
    </row>
    <row r="243" spans="1:23" ht="29.5" thickBot="1">
      <c r="A243" s="47"/>
      <c r="B243" s="33"/>
      <c r="C243" s="33"/>
      <c r="D243" s="33"/>
      <c r="E243" s="324" t="s">
        <v>199</v>
      </c>
      <c r="F243" s="321">
        <f>COUNTA(F233:F242)</f>
        <v>0</v>
      </c>
      <c r="G243" s="322">
        <f>COUNTA(G233:G242)</f>
        <v>0</v>
      </c>
      <c r="H243" s="365"/>
      <c r="I243" s="365"/>
      <c r="J243" s="324" t="s">
        <v>537</v>
      </c>
      <c r="K243" s="322">
        <f>COUNTIF(K233:K242,"&lt;=30/06/2026")</f>
        <v>0</v>
      </c>
      <c r="L243" s="365"/>
      <c r="M243" s="365"/>
      <c r="N243" s="924" t="s">
        <v>200</v>
      </c>
      <c r="O243" s="925"/>
      <c r="P243" s="939">
        <f>SUM(P233:P242)</f>
        <v>0</v>
      </c>
      <c r="Q243" s="940"/>
      <c r="S243" s="33"/>
      <c r="T243" s="33"/>
      <c r="U243" s="513"/>
      <c r="V243" s="367"/>
      <c r="W243" s="366"/>
    </row>
    <row r="244" spans="1:23" ht="15" thickBot="1">
      <c r="A244" s="368"/>
      <c r="B244" s="369"/>
      <c r="C244" s="370"/>
      <c r="D244" s="370"/>
      <c r="E244" s="370"/>
      <c r="F244" s="369"/>
      <c r="G244" s="370"/>
      <c r="H244" s="370"/>
      <c r="I244" s="369"/>
      <c r="J244" s="369"/>
      <c r="K244" s="369"/>
      <c r="L244" s="370"/>
      <c r="M244" s="370"/>
      <c r="N244" s="370"/>
      <c r="O244" s="370"/>
      <c r="P244" s="370"/>
      <c r="Q244" s="370"/>
      <c r="R244" s="370"/>
      <c r="S244" s="370"/>
      <c r="T244" s="521"/>
      <c r="U244" s="515"/>
      <c r="V244" s="371"/>
    </row>
    <row r="245" spans="1:23" ht="15" thickBot="1">
      <c r="A245" s="351"/>
      <c r="B245" s="352"/>
      <c r="C245" s="353"/>
      <c r="D245" s="353"/>
      <c r="E245" s="353"/>
      <c r="F245" s="352"/>
      <c r="G245" s="353"/>
      <c r="H245" s="353"/>
      <c r="I245" s="352"/>
      <c r="J245" s="352"/>
      <c r="K245" s="352"/>
      <c r="L245" s="353"/>
      <c r="M245" s="353"/>
      <c r="N245" s="353"/>
      <c r="O245" s="353"/>
      <c r="P245" s="353"/>
      <c r="Q245" s="353"/>
      <c r="R245" s="353"/>
      <c r="S245" s="353"/>
      <c r="T245" s="353"/>
      <c r="U245" s="508"/>
      <c r="V245" s="354"/>
    </row>
    <row r="246" spans="1:23" ht="33.75" customHeight="1" thickBot="1">
      <c r="A246" s="190" t="s">
        <v>17</v>
      </c>
      <c r="B246" s="597" t="s">
        <v>67</v>
      </c>
      <c r="C246" s="551"/>
      <c r="E246" s="907" t="s">
        <v>170</v>
      </c>
      <c r="F246" s="908"/>
      <c r="G246" s="601" t="str">
        <f>VLOOKUP(B246,'Urbano.Piano inv. forn'!$C$67:$G$86,3,FALSE)</f>
        <v/>
      </c>
      <c r="H246" s="602"/>
      <c r="I246" s="27"/>
      <c r="J246" s="907" t="s">
        <v>171</v>
      </c>
      <c r="K246" s="1077"/>
      <c r="L246" s="908"/>
      <c r="M246" s="601">
        <f>VLOOKUP(B246,'Urbano.Piano inv. forn'!$C$67:$G$86,4,FALSE)</f>
        <v>0</v>
      </c>
      <c r="N246" s="602"/>
      <c r="P246" s="195" t="s">
        <v>172</v>
      </c>
      <c r="Q246" s="355"/>
      <c r="S246" s="196" t="s">
        <v>173</v>
      </c>
      <c r="T246" s="909"/>
      <c r="U246" s="910"/>
      <c r="V246" s="356"/>
    </row>
    <row r="247" spans="1:23" ht="13.5" customHeight="1" thickBot="1">
      <c r="A247" s="47"/>
      <c r="B247" s="34"/>
      <c r="C247" s="34"/>
      <c r="E247" s="35"/>
      <c r="F247" s="35"/>
      <c r="G247" s="36"/>
      <c r="H247" s="36"/>
      <c r="I247" s="27"/>
      <c r="J247" s="35"/>
      <c r="K247" s="35"/>
      <c r="L247" s="35"/>
      <c r="M247" s="36"/>
      <c r="N247" s="36"/>
      <c r="P247" s="37"/>
      <c r="S247" s="33"/>
      <c r="T247" s="357"/>
      <c r="V247" s="48"/>
      <c r="W247" s="357"/>
    </row>
    <row r="248" spans="1:23" ht="33.75" customHeight="1" thickBot="1">
      <c r="A248" s="911" t="s">
        <v>174</v>
      </c>
      <c r="B248" s="912"/>
      <c r="C248" s="912"/>
      <c r="D248" s="913"/>
      <c r="E248" s="561">
        <f>VLOOKUP(B246,'Urbano.Piano inv. forn'!$C$67:$V$86,18,FALSE)</f>
        <v>0</v>
      </c>
      <c r="F248" s="562"/>
      <c r="G248" s="562"/>
      <c r="H248" s="563"/>
      <c r="I248" s="27"/>
      <c r="J248" s="914" t="s">
        <v>175</v>
      </c>
      <c r="K248" s="1078"/>
      <c r="L248" s="915"/>
      <c r="M248" s="561">
        <f>VLOOKUP(B246,'Urbano.Piano inv. forn'!$C$67:$V$86,20,FALSE)</f>
        <v>0</v>
      </c>
      <c r="N248" s="563"/>
      <c r="O248" s="44"/>
      <c r="P248" s="196" t="s">
        <v>176</v>
      </c>
      <c r="Q248" s="49">
        <f>M248+E248</f>
        <v>0</v>
      </c>
      <c r="S248" s="196" t="s">
        <v>177</v>
      </c>
      <c r="T248" s="909"/>
      <c r="U248" s="910"/>
      <c r="V248" s="48"/>
      <c r="W248" s="357"/>
    </row>
    <row r="249" spans="1:23" ht="21.75" customHeight="1" thickBot="1">
      <c r="A249" s="50"/>
      <c r="B249" s="51"/>
      <c r="C249" s="51"/>
      <c r="D249" s="51"/>
      <c r="E249" s="52"/>
      <c r="F249" s="52"/>
      <c r="G249" s="52"/>
      <c r="H249" s="52"/>
      <c r="I249" s="27"/>
      <c r="J249" s="35"/>
      <c r="K249" s="35"/>
      <c r="L249" s="35"/>
      <c r="M249" s="52"/>
      <c r="N249" s="52"/>
      <c r="O249" s="44"/>
      <c r="P249" s="33"/>
      <c r="Q249" s="44"/>
      <c r="S249" s="33"/>
      <c r="T249" s="34"/>
      <c r="U249" s="510"/>
      <c r="V249" s="48"/>
      <c r="W249" s="357"/>
    </row>
    <row r="250" spans="1:23" s="63" customFormat="1" ht="72" customHeight="1">
      <c r="A250" s="901" t="s">
        <v>178</v>
      </c>
      <c r="B250" s="903" t="s">
        <v>179</v>
      </c>
      <c r="C250" s="903" t="s">
        <v>180</v>
      </c>
      <c r="D250" s="191" t="s">
        <v>181</v>
      </c>
      <c r="E250" s="192" t="s">
        <v>182</v>
      </c>
      <c r="F250" s="191" t="s">
        <v>183</v>
      </c>
      <c r="G250" s="191" t="s">
        <v>184</v>
      </c>
      <c r="H250" s="193" t="s">
        <v>144</v>
      </c>
      <c r="I250" s="193" t="s">
        <v>185</v>
      </c>
      <c r="J250" s="193" t="s">
        <v>186</v>
      </c>
      <c r="K250" s="1096" t="s">
        <v>540</v>
      </c>
      <c r="L250" s="193" t="s">
        <v>187</v>
      </c>
      <c r="M250" s="921" t="s">
        <v>470</v>
      </c>
      <c r="N250" s="922"/>
      <c r="O250" s="923"/>
      <c r="P250" s="921" t="s">
        <v>188</v>
      </c>
      <c r="Q250" s="923"/>
      <c r="R250" s="921" t="s">
        <v>189</v>
      </c>
      <c r="S250" s="922"/>
      <c r="T250" s="923"/>
      <c r="U250" s="916" t="s">
        <v>190</v>
      </c>
      <c r="V250" s="358"/>
    </row>
    <row r="251" spans="1:23" s="63" customFormat="1" ht="28.5" customHeight="1" thickBot="1">
      <c r="A251" s="902"/>
      <c r="B251" s="904"/>
      <c r="C251" s="904"/>
      <c r="D251" s="194" t="s">
        <v>191</v>
      </c>
      <c r="E251" s="194" t="s">
        <v>192</v>
      </c>
      <c r="F251" s="194" t="s">
        <v>193</v>
      </c>
      <c r="G251" s="194" t="s">
        <v>193</v>
      </c>
      <c r="H251" s="194" t="s">
        <v>66</v>
      </c>
      <c r="I251" s="194" t="s">
        <v>42</v>
      </c>
      <c r="J251" s="194" t="s">
        <v>194</v>
      </c>
      <c r="K251" s="1097" t="s">
        <v>195</v>
      </c>
      <c r="L251" s="194" t="s">
        <v>195</v>
      </c>
      <c r="M251" s="918" t="s">
        <v>471</v>
      </c>
      <c r="N251" s="919"/>
      <c r="O251" s="920"/>
      <c r="P251" s="918" t="s">
        <v>168</v>
      </c>
      <c r="Q251" s="920"/>
      <c r="R251" s="918" t="s">
        <v>198</v>
      </c>
      <c r="S251" s="919"/>
      <c r="T251" s="920"/>
      <c r="U251" s="917"/>
      <c r="V251" s="358"/>
    </row>
    <row r="252" spans="1:23" ht="15" customHeight="1">
      <c r="A252" s="905" t="str">
        <f>B246</f>
        <v>urb.i.1</v>
      </c>
      <c r="B252" s="197">
        <v>1</v>
      </c>
      <c r="C252" s="78"/>
      <c r="D252" s="39"/>
      <c r="E252" s="39"/>
      <c r="F252" s="78"/>
      <c r="G252" s="518"/>
      <c r="H252" s="40"/>
      <c r="I252" s="372"/>
      <c r="J252" s="373"/>
      <c r="K252" s="374"/>
      <c r="L252" s="374"/>
      <c r="M252" s="546"/>
      <c r="N252" s="546"/>
      <c r="O252" s="546"/>
      <c r="P252" s="547"/>
      <c r="Q252" s="547"/>
      <c r="R252" s="546"/>
      <c r="S252" s="546"/>
      <c r="T252" s="546"/>
      <c r="U252" s="516"/>
      <c r="V252" s="356"/>
    </row>
    <row r="253" spans="1:23">
      <c r="A253" s="905"/>
      <c r="B253" s="198">
        <v>2</v>
      </c>
      <c r="C253" s="38"/>
      <c r="D253" s="32"/>
      <c r="E253" s="32"/>
      <c r="F253" s="38"/>
      <c r="G253" s="519"/>
      <c r="H253" s="40"/>
      <c r="I253" s="359"/>
      <c r="J253" s="360"/>
      <c r="K253" s="361"/>
      <c r="L253" s="361"/>
      <c r="M253" s="546"/>
      <c r="N253" s="546"/>
      <c r="O253" s="546"/>
      <c r="P253" s="547"/>
      <c r="Q253" s="547"/>
      <c r="R253" s="546"/>
      <c r="S253" s="546"/>
      <c r="T253" s="546"/>
      <c r="U253" s="511"/>
      <c r="V253" s="356"/>
    </row>
    <row r="254" spans="1:23">
      <c r="A254" s="905"/>
      <c r="B254" s="198">
        <v>3</v>
      </c>
      <c r="C254" s="38"/>
      <c r="D254" s="32"/>
      <c r="E254" s="32"/>
      <c r="F254" s="38"/>
      <c r="G254" s="519"/>
      <c r="H254" s="40"/>
      <c r="I254" s="359"/>
      <c r="J254" s="360"/>
      <c r="K254" s="361"/>
      <c r="L254" s="361"/>
      <c r="M254" s="546"/>
      <c r="N254" s="546"/>
      <c r="O254" s="546"/>
      <c r="P254" s="547"/>
      <c r="Q254" s="547"/>
      <c r="R254" s="546"/>
      <c r="S254" s="546"/>
      <c r="T254" s="546"/>
      <c r="U254" s="511"/>
      <c r="V254" s="356"/>
    </row>
    <row r="255" spans="1:23">
      <c r="A255" s="905"/>
      <c r="B255" s="198">
        <v>4</v>
      </c>
      <c r="C255" s="38"/>
      <c r="D255" s="32"/>
      <c r="E255" s="32"/>
      <c r="F255" s="38"/>
      <c r="G255" s="519"/>
      <c r="H255" s="40"/>
      <c r="I255" s="359"/>
      <c r="J255" s="360"/>
      <c r="K255" s="361"/>
      <c r="L255" s="361"/>
      <c r="M255" s="546"/>
      <c r="N255" s="546"/>
      <c r="O255" s="546"/>
      <c r="P255" s="547"/>
      <c r="Q255" s="547"/>
      <c r="R255" s="546"/>
      <c r="S255" s="546"/>
      <c r="T255" s="546"/>
      <c r="U255" s="511"/>
      <c r="V255" s="356"/>
    </row>
    <row r="256" spans="1:23">
      <c r="A256" s="905"/>
      <c r="B256" s="198">
        <v>5</v>
      </c>
      <c r="C256" s="38"/>
      <c r="D256" s="32"/>
      <c r="E256" s="32"/>
      <c r="F256" s="38"/>
      <c r="G256" s="519"/>
      <c r="H256" s="40"/>
      <c r="I256" s="359"/>
      <c r="J256" s="360"/>
      <c r="K256" s="361"/>
      <c r="L256" s="361"/>
      <c r="M256" s="546"/>
      <c r="N256" s="546"/>
      <c r="O256" s="546"/>
      <c r="P256" s="547"/>
      <c r="Q256" s="547"/>
      <c r="R256" s="546"/>
      <c r="S256" s="546"/>
      <c r="T256" s="546"/>
      <c r="U256" s="511"/>
      <c r="V256" s="356"/>
    </row>
    <row r="257" spans="1:23">
      <c r="A257" s="905"/>
      <c r="B257" s="198">
        <v>6</v>
      </c>
      <c r="C257" s="38"/>
      <c r="D257" s="32"/>
      <c r="E257" s="32"/>
      <c r="F257" s="38"/>
      <c r="G257" s="519"/>
      <c r="H257" s="40"/>
      <c r="I257" s="359"/>
      <c r="J257" s="360"/>
      <c r="K257" s="361"/>
      <c r="L257" s="361"/>
      <c r="M257" s="546"/>
      <c r="N257" s="546"/>
      <c r="O257" s="546"/>
      <c r="P257" s="547"/>
      <c r="Q257" s="547"/>
      <c r="R257" s="546"/>
      <c r="S257" s="546"/>
      <c r="T257" s="546"/>
      <c r="U257" s="511"/>
      <c r="V257" s="356"/>
    </row>
    <row r="258" spans="1:23">
      <c r="A258" s="905"/>
      <c r="B258" s="198">
        <v>7</v>
      </c>
      <c r="C258" s="38"/>
      <c r="D258" s="32"/>
      <c r="E258" s="32"/>
      <c r="F258" s="38"/>
      <c r="G258" s="519"/>
      <c r="H258" s="40"/>
      <c r="I258" s="359"/>
      <c r="J258" s="360"/>
      <c r="K258" s="361"/>
      <c r="L258" s="361"/>
      <c r="M258" s="546"/>
      <c r="N258" s="546"/>
      <c r="O258" s="546"/>
      <c r="P258" s="547"/>
      <c r="Q258" s="547"/>
      <c r="R258" s="546"/>
      <c r="S258" s="546"/>
      <c r="T258" s="546"/>
      <c r="U258" s="511"/>
      <c r="V258" s="356"/>
    </row>
    <row r="259" spans="1:23">
      <c r="A259" s="905"/>
      <c r="B259" s="198">
        <v>8</v>
      </c>
      <c r="C259" s="38"/>
      <c r="D259" s="32"/>
      <c r="E259" s="32"/>
      <c r="F259" s="38"/>
      <c r="G259" s="519"/>
      <c r="H259" s="40"/>
      <c r="I259" s="359"/>
      <c r="J259" s="360"/>
      <c r="K259" s="361"/>
      <c r="L259" s="361"/>
      <c r="M259" s="546"/>
      <c r="N259" s="546"/>
      <c r="O259" s="546"/>
      <c r="P259" s="547"/>
      <c r="Q259" s="547"/>
      <c r="R259" s="546"/>
      <c r="S259" s="546"/>
      <c r="T259" s="546"/>
      <c r="U259" s="511"/>
      <c r="V259" s="356"/>
    </row>
    <row r="260" spans="1:23">
      <c r="A260" s="905"/>
      <c r="B260" s="198">
        <v>9</v>
      </c>
      <c r="C260" s="38"/>
      <c r="D260" s="32"/>
      <c r="E260" s="32"/>
      <c r="F260" s="38"/>
      <c r="G260" s="519"/>
      <c r="H260" s="40"/>
      <c r="I260" s="359"/>
      <c r="J260" s="360"/>
      <c r="K260" s="374"/>
      <c r="L260" s="361"/>
      <c r="M260" s="546"/>
      <c r="N260" s="546"/>
      <c r="O260" s="546"/>
      <c r="P260" s="547"/>
      <c r="Q260" s="547"/>
      <c r="R260" s="546"/>
      <c r="S260" s="546"/>
      <c r="T260" s="546"/>
      <c r="U260" s="511"/>
      <c r="V260" s="356"/>
    </row>
    <row r="261" spans="1:23" ht="15" thickBot="1">
      <c r="A261" s="906"/>
      <c r="B261" s="199">
        <v>10</v>
      </c>
      <c r="C261" s="46"/>
      <c r="D261" s="45"/>
      <c r="E261" s="45"/>
      <c r="F261" s="46"/>
      <c r="G261" s="520"/>
      <c r="H261" s="202"/>
      <c r="I261" s="362"/>
      <c r="J261" s="363"/>
      <c r="K261" s="364"/>
      <c r="L261" s="364"/>
      <c r="M261" s="548"/>
      <c r="N261" s="548"/>
      <c r="O261" s="548"/>
      <c r="P261" s="549"/>
      <c r="Q261" s="549"/>
      <c r="R261" s="548"/>
      <c r="S261" s="548"/>
      <c r="T261" s="548"/>
      <c r="U261" s="512"/>
      <c r="V261" s="356"/>
    </row>
    <row r="262" spans="1:23" ht="29.5" thickBot="1">
      <c r="A262" s="47"/>
      <c r="B262" s="33"/>
      <c r="C262" s="33"/>
      <c r="D262" s="33"/>
      <c r="E262" s="324" t="s">
        <v>199</v>
      </c>
      <c r="F262" s="321">
        <f>COUNTA(F252:F261)</f>
        <v>0</v>
      </c>
      <c r="G262" s="322">
        <f>COUNTA(G252:G261)</f>
        <v>0</v>
      </c>
      <c r="H262" s="365"/>
      <c r="I262" s="365"/>
      <c r="J262" s="324" t="s">
        <v>537</v>
      </c>
      <c r="K262" s="322">
        <f>COUNTIF(K252:K261,"&lt;=30/06/2026")</f>
        <v>0</v>
      </c>
      <c r="L262" s="365"/>
      <c r="M262" s="365"/>
      <c r="N262" s="924" t="s">
        <v>200</v>
      </c>
      <c r="O262" s="925"/>
      <c r="P262" s="939">
        <f>SUM(P252:P261)</f>
        <v>0</v>
      </c>
      <c r="Q262" s="940"/>
      <c r="S262" s="33"/>
      <c r="T262" s="33"/>
      <c r="U262" s="513"/>
      <c r="V262" s="367"/>
      <c r="W262" s="366"/>
    </row>
    <row r="263" spans="1:23" ht="15" thickBot="1">
      <c r="A263" s="368"/>
      <c r="B263" s="369"/>
      <c r="C263" s="370"/>
      <c r="D263" s="370"/>
      <c r="E263" s="370"/>
      <c r="F263" s="369"/>
      <c r="G263" s="370"/>
      <c r="H263" s="370"/>
      <c r="I263" s="369"/>
      <c r="J263" s="369"/>
      <c r="K263" s="369"/>
      <c r="L263" s="370"/>
      <c r="M263" s="370"/>
      <c r="N263" s="370"/>
      <c r="O263" s="370"/>
      <c r="P263" s="370"/>
      <c r="Q263" s="370"/>
      <c r="R263" s="370"/>
      <c r="S263" s="370"/>
      <c r="T263" s="521"/>
      <c r="U263" s="515"/>
      <c r="V263" s="371"/>
    </row>
    <row r="264" spans="1:23" ht="15" thickBot="1">
      <c r="A264" s="351"/>
      <c r="B264" s="352"/>
      <c r="C264" s="353"/>
      <c r="D264" s="353"/>
      <c r="E264" s="353"/>
      <c r="F264" s="352"/>
      <c r="G264" s="353"/>
      <c r="H264" s="353"/>
      <c r="I264" s="352"/>
      <c r="J264" s="352"/>
      <c r="K264" s="352"/>
      <c r="L264" s="353"/>
      <c r="M264" s="353"/>
      <c r="N264" s="353"/>
      <c r="O264" s="353"/>
      <c r="P264" s="353"/>
      <c r="Q264" s="353"/>
      <c r="R264" s="353"/>
      <c r="S264" s="353"/>
      <c r="T264" s="353"/>
      <c r="U264" s="508"/>
      <c r="V264" s="354"/>
    </row>
    <row r="265" spans="1:23" ht="33.75" customHeight="1" thickBot="1">
      <c r="A265" s="190" t="s">
        <v>17</v>
      </c>
      <c r="B265" s="597" t="s">
        <v>67</v>
      </c>
      <c r="C265" s="551"/>
      <c r="E265" s="907" t="s">
        <v>170</v>
      </c>
      <c r="F265" s="908"/>
      <c r="G265" s="601" t="str">
        <f>VLOOKUP(B265,'Urbano.Piano inv. forn'!$C$67:$G$86,3,FALSE)</f>
        <v/>
      </c>
      <c r="H265" s="602"/>
      <c r="I265" s="27"/>
      <c r="J265" s="907" t="s">
        <v>171</v>
      </c>
      <c r="K265" s="1077"/>
      <c r="L265" s="908"/>
      <c r="M265" s="601">
        <f>VLOOKUP(B265,'Urbano.Piano inv. forn'!$C$67:$G$86,4,FALSE)</f>
        <v>0</v>
      </c>
      <c r="N265" s="602"/>
      <c r="P265" s="195" t="s">
        <v>172</v>
      </c>
      <c r="Q265" s="355"/>
      <c r="S265" s="196" t="s">
        <v>173</v>
      </c>
      <c r="T265" s="909"/>
      <c r="U265" s="910"/>
      <c r="V265" s="356"/>
    </row>
    <row r="266" spans="1:23" ht="13.5" customHeight="1" thickBot="1">
      <c r="A266" s="47"/>
      <c r="B266" s="34"/>
      <c r="C266" s="34"/>
      <c r="E266" s="35"/>
      <c r="F266" s="35"/>
      <c r="G266" s="36"/>
      <c r="H266" s="36"/>
      <c r="I266" s="27"/>
      <c r="J266" s="35"/>
      <c r="K266" s="35"/>
      <c r="L266" s="35"/>
      <c r="M266" s="36"/>
      <c r="N266" s="36"/>
      <c r="P266" s="37"/>
      <c r="S266" s="33"/>
      <c r="T266" s="357"/>
      <c r="V266" s="48"/>
      <c r="W266" s="357"/>
    </row>
    <row r="267" spans="1:23" ht="33.75" customHeight="1" thickBot="1">
      <c r="A267" s="911" t="s">
        <v>174</v>
      </c>
      <c r="B267" s="912"/>
      <c r="C267" s="912"/>
      <c r="D267" s="913"/>
      <c r="E267" s="561">
        <f>VLOOKUP(B265,'Urbano.Piano inv. forn'!$C$67:$V$86,18,FALSE)</f>
        <v>0</v>
      </c>
      <c r="F267" s="562"/>
      <c r="G267" s="562"/>
      <c r="H267" s="563"/>
      <c r="I267" s="27"/>
      <c r="J267" s="914" t="s">
        <v>175</v>
      </c>
      <c r="K267" s="1078"/>
      <c r="L267" s="915"/>
      <c r="M267" s="561">
        <f>VLOOKUP(B265,'Urbano.Piano inv. forn'!$C$67:$V$86,20,FALSE)</f>
        <v>0</v>
      </c>
      <c r="N267" s="563"/>
      <c r="O267" s="44"/>
      <c r="P267" s="196" t="s">
        <v>176</v>
      </c>
      <c r="Q267" s="49">
        <f>M267+E267</f>
        <v>0</v>
      </c>
      <c r="S267" s="196" t="s">
        <v>177</v>
      </c>
      <c r="T267" s="909"/>
      <c r="U267" s="910"/>
      <c r="V267" s="48"/>
      <c r="W267" s="357"/>
    </row>
    <row r="268" spans="1:23" ht="21.75" customHeight="1" thickBot="1">
      <c r="A268" s="50"/>
      <c r="B268" s="51"/>
      <c r="C268" s="51"/>
      <c r="D268" s="51"/>
      <c r="E268" s="52"/>
      <c r="F268" s="52"/>
      <c r="G268" s="52"/>
      <c r="H268" s="52"/>
      <c r="I268" s="27"/>
      <c r="J268" s="35"/>
      <c r="K268" s="35"/>
      <c r="L268" s="35"/>
      <c r="M268" s="52"/>
      <c r="N268" s="52"/>
      <c r="O268" s="44"/>
      <c r="P268" s="33"/>
      <c r="Q268" s="44"/>
      <c r="S268" s="33"/>
      <c r="T268" s="34"/>
      <c r="U268" s="510"/>
      <c r="V268" s="48"/>
      <c r="W268" s="357"/>
    </row>
    <row r="269" spans="1:23" s="63" customFormat="1" ht="72" customHeight="1">
      <c r="A269" s="901" t="s">
        <v>178</v>
      </c>
      <c r="B269" s="903" t="s">
        <v>179</v>
      </c>
      <c r="C269" s="903" t="s">
        <v>180</v>
      </c>
      <c r="D269" s="191" t="s">
        <v>181</v>
      </c>
      <c r="E269" s="192" t="s">
        <v>182</v>
      </c>
      <c r="F269" s="191" t="s">
        <v>183</v>
      </c>
      <c r="G269" s="191" t="s">
        <v>184</v>
      </c>
      <c r="H269" s="193" t="s">
        <v>144</v>
      </c>
      <c r="I269" s="193" t="s">
        <v>185</v>
      </c>
      <c r="J269" s="193" t="s">
        <v>186</v>
      </c>
      <c r="K269" s="1096" t="s">
        <v>540</v>
      </c>
      <c r="L269" s="193" t="s">
        <v>187</v>
      </c>
      <c r="M269" s="921" t="s">
        <v>470</v>
      </c>
      <c r="N269" s="922"/>
      <c r="O269" s="923"/>
      <c r="P269" s="921" t="s">
        <v>188</v>
      </c>
      <c r="Q269" s="923"/>
      <c r="R269" s="921" t="s">
        <v>189</v>
      </c>
      <c r="S269" s="922"/>
      <c r="T269" s="923"/>
      <c r="U269" s="916" t="s">
        <v>190</v>
      </c>
      <c r="V269" s="358"/>
    </row>
    <row r="270" spans="1:23" s="63" customFormat="1" ht="28.5" customHeight="1" thickBot="1">
      <c r="A270" s="902"/>
      <c r="B270" s="904"/>
      <c r="C270" s="904"/>
      <c r="D270" s="194" t="s">
        <v>191</v>
      </c>
      <c r="E270" s="194" t="s">
        <v>192</v>
      </c>
      <c r="F270" s="194" t="s">
        <v>193</v>
      </c>
      <c r="G270" s="194" t="s">
        <v>193</v>
      </c>
      <c r="H270" s="194" t="s">
        <v>66</v>
      </c>
      <c r="I270" s="194" t="s">
        <v>42</v>
      </c>
      <c r="J270" s="194" t="s">
        <v>194</v>
      </c>
      <c r="K270" s="1097" t="s">
        <v>195</v>
      </c>
      <c r="L270" s="194" t="s">
        <v>195</v>
      </c>
      <c r="M270" s="918" t="s">
        <v>471</v>
      </c>
      <c r="N270" s="919"/>
      <c r="O270" s="920"/>
      <c r="P270" s="918" t="s">
        <v>168</v>
      </c>
      <c r="Q270" s="920"/>
      <c r="R270" s="918" t="s">
        <v>198</v>
      </c>
      <c r="S270" s="919"/>
      <c r="T270" s="920"/>
      <c r="U270" s="917"/>
      <c r="V270" s="358"/>
    </row>
    <row r="271" spans="1:23" ht="15" customHeight="1">
      <c r="A271" s="905" t="str">
        <f>B265</f>
        <v>urb.i.1</v>
      </c>
      <c r="B271" s="197">
        <v>1</v>
      </c>
      <c r="C271" s="78"/>
      <c r="D271" s="39"/>
      <c r="E271" s="39"/>
      <c r="F271" s="78"/>
      <c r="G271" s="518"/>
      <c r="H271" s="40"/>
      <c r="I271" s="372"/>
      <c r="J271" s="373"/>
      <c r="K271" s="374"/>
      <c r="L271" s="374"/>
      <c r="M271" s="546"/>
      <c r="N271" s="546"/>
      <c r="O271" s="546"/>
      <c r="P271" s="547"/>
      <c r="Q271" s="547"/>
      <c r="R271" s="546"/>
      <c r="S271" s="546"/>
      <c r="T271" s="546"/>
      <c r="U271" s="516"/>
      <c r="V271" s="356"/>
    </row>
    <row r="272" spans="1:23">
      <c r="A272" s="905"/>
      <c r="B272" s="198">
        <v>2</v>
      </c>
      <c r="C272" s="38"/>
      <c r="D272" s="32"/>
      <c r="E272" s="32"/>
      <c r="F272" s="38"/>
      <c r="G272" s="519"/>
      <c r="H272" s="40"/>
      <c r="I272" s="359"/>
      <c r="J272" s="360"/>
      <c r="K272" s="361"/>
      <c r="L272" s="361"/>
      <c r="M272" s="546"/>
      <c r="N272" s="546"/>
      <c r="O272" s="546"/>
      <c r="P272" s="547"/>
      <c r="Q272" s="547"/>
      <c r="R272" s="546"/>
      <c r="S272" s="546"/>
      <c r="T272" s="546"/>
      <c r="U272" s="511"/>
      <c r="V272" s="356"/>
    </row>
    <row r="273" spans="1:23">
      <c r="A273" s="905"/>
      <c r="B273" s="198">
        <v>3</v>
      </c>
      <c r="C273" s="38"/>
      <c r="D273" s="32"/>
      <c r="E273" s="32"/>
      <c r="F273" s="38"/>
      <c r="G273" s="519"/>
      <c r="H273" s="40"/>
      <c r="I273" s="359"/>
      <c r="J273" s="360"/>
      <c r="K273" s="361"/>
      <c r="L273" s="361"/>
      <c r="M273" s="546"/>
      <c r="N273" s="546"/>
      <c r="O273" s="546"/>
      <c r="P273" s="547"/>
      <c r="Q273" s="547"/>
      <c r="R273" s="546"/>
      <c r="S273" s="546"/>
      <c r="T273" s="546"/>
      <c r="U273" s="511"/>
      <c r="V273" s="356"/>
    </row>
    <row r="274" spans="1:23">
      <c r="A274" s="905"/>
      <c r="B274" s="198">
        <v>4</v>
      </c>
      <c r="C274" s="38"/>
      <c r="D274" s="32"/>
      <c r="E274" s="32"/>
      <c r="F274" s="38"/>
      <c r="G274" s="519"/>
      <c r="H274" s="40"/>
      <c r="I274" s="359"/>
      <c r="J274" s="360"/>
      <c r="K274" s="361"/>
      <c r="L274" s="361"/>
      <c r="M274" s="546"/>
      <c r="N274" s="546"/>
      <c r="O274" s="546"/>
      <c r="P274" s="547"/>
      <c r="Q274" s="547"/>
      <c r="R274" s="546"/>
      <c r="S274" s="546"/>
      <c r="T274" s="546"/>
      <c r="U274" s="511"/>
      <c r="V274" s="356"/>
    </row>
    <row r="275" spans="1:23">
      <c r="A275" s="905"/>
      <c r="B275" s="198">
        <v>5</v>
      </c>
      <c r="C275" s="38"/>
      <c r="D275" s="32"/>
      <c r="E275" s="32"/>
      <c r="F275" s="38"/>
      <c r="G275" s="519"/>
      <c r="H275" s="40"/>
      <c r="I275" s="359"/>
      <c r="J275" s="360"/>
      <c r="K275" s="361"/>
      <c r="L275" s="361"/>
      <c r="M275" s="546"/>
      <c r="N275" s="546"/>
      <c r="O275" s="546"/>
      <c r="P275" s="547"/>
      <c r="Q275" s="547"/>
      <c r="R275" s="546"/>
      <c r="S275" s="546"/>
      <c r="T275" s="546"/>
      <c r="U275" s="511"/>
      <c r="V275" s="356"/>
    </row>
    <row r="276" spans="1:23">
      <c r="A276" s="905"/>
      <c r="B276" s="198">
        <v>6</v>
      </c>
      <c r="C276" s="38"/>
      <c r="D276" s="32"/>
      <c r="E276" s="32"/>
      <c r="F276" s="38"/>
      <c r="G276" s="519"/>
      <c r="H276" s="40"/>
      <c r="I276" s="359"/>
      <c r="J276" s="360"/>
      <c r="K276" s="361"/>
      <c r="L276" s="361"/>
      <c r="M276" s="546"/>
      <c r="N276" s="546"/>
      <c r="O276" s="546"/>
      <c r="P276" s="547"/>
      <c r="Q276" s="547"/>
      <c r="R276" s="546"/>
      <c r="S276" s="546"/>
      <c r="T276" s="546"/>
      <c r="U276" s="511"/>
      <c r="V276" s="356"/>
    </row>
    <row r="277" spans="1:23">
      <c r="A277" s="905"/>
      <c r="B277" s="198">
        <v>7</v>
      </c>
      <c r="C277" s="38"/>
      <c r="D277" s="32"/>
      <c r="E277" s="32"/>
      <c r="F277" s="38"/>
      <c r="G277" s="519"/>
      <c r="H277" s="40"/>
      <c r="I277" s="359"/>
      <c r="J277" s="360"/>
      <c r="K277" s="361"/>
      <c r="L277" s="361"/>
      <c r="M277" s="546"/>
      <c r="N277" s="546"/>
      <c r="O277" s="546"/>
      <c r="P277" s="547"/>
      <c r="Q277" s="547"/>
      <c r="R277" s="546"/>
      <c r="S277" s="546"/>
      <c r="T277" s="546"/>
      <c r="U277" s="511"/>
      <c r="V277" s="356"/>
    </row>
    <row r="278" spans="1:23">
      <c r="A278" s="905"/>
      <c r="B278" s="198">
        <v>8</v>
      </c>
      <c r="C278" s="38"/>
      <c r="D278" s="32"/>
      <c r="E278" s="32"/>
      <c r="F278" s="38"/>
      <c r="G278" s="519"/>
      <c r="H278" s="40"/>
      <c r="I278" s="359"/>
      <c r="J278" s="360"/>
      <c r="K278" s="361"/>
      <c r="L278" s="361"/>
      <c r="M278" s="546"/>
      <c r="N278" s="546"/>
      <c r="O278" s="546"/>
      <c r="P278" s="547"/>
      <c r="Q278" s="547"/>
      <c r="R278" s="546"/>
      <c r="S278" s="546"/>
      <c r="T278" s="546"/>
      <c r="U278" s="511"/>
      <c r="V278" s="356"/>
    </row>
    <row r="279" spans="1:23">
      <c r="A279" s="905"/>
      <c r="B279" s="198">
        <v>9</v>
      </c>
      <c r="C279" s="38"/>
      <c r="D279" s="32"/>
      <c r="E279" s="32"/>
      <c r="F279" s="38"/>
      <c r="G279" s="519"/>
      <c r="H279" s="40"/>
      <c r="I279" s="359"/>
      <c r="J279" s="360"/>
      <c r="K279" s="374"/>
      <c r="L279" s="361"/>
      <c r="M279" s="546"/>
      <c r="N279" s="546"/>
      <c r="O279" s="546"/>
      <c r="P279" s="547"/>
      <c r="Q279" s="547"/>
      <c r="R279" s="546"/>
      <c r="S279" s="546"/>
      <c r="T279" s="546"/>
      <c r="U279" s="511"/>
      <c r="V279" s="356"/>
    </row>
    <row r="280" spans="1:23" ht="15" thickBot="1">
      <c r="A280" s="906"/>
      <c r="B280" s="199">
        <v>10</v>
      </c>
      <c r="C280" s="46"/>
      <c r="D280" s="45"/>
      <c r="E280" s="45"/>
      <c r="F280" s="46"/>
      <c r="G280" s="520"/>
      <c r="H280" s="202"/>
      <c r="I280" s="362"/>
      <c r="J280" s="363"/>
      <c r="K280" s="364"/>
      <c r="L280" s="364"/>
      <c r="M280" s="548"/>
      <c r="N280" s="548"/>
      <c r="O280" s="548"/>
      <c r="P280" s="549"/>
      <c r="Q280" s="549"/>
      <c r="R280" s="548"/>
      <c r="S280" s="548"/>
      <c r="T280" s="548"/>
      <c r="U280" s="512"/>
      <c r="V280" s="356"/>
    </row>
    <row r="281" spans="1:23" ht="29.5" thickBot="1">
      <c r="A281" s="47"/>
      <c r="B281" s="33"/>
      <c r="C281" s="33"/>
      <c r="D281" s="33"/>
      <c r="E281" s="324" t="s">
        <v>199</v>
      </c>
      <c r="F281" s="321">
        <f>COUNTA(F271:F280)</f>
        <v>0</v>
      </c>
      <c r="G281" s="322">
        <f>COUNTA(G271:G280)</f>
        <v>0</v>
      </c>
      <c r="H281" s="365"/>
      <c r="I281" s="365"/>
      <c r="J281" s="324" t="s">
        <v>537</v>
      </c>
      <c r="K281" s="322">
        <f>COUNTIF(K271:K280,"&lt;=30/06/2026")</f>
        <v>0</v>
      </c>
      <c r="L281" s="365"/>
      <c r="M281" s="365"/>
      <c r="N281" s="924" t="s">
        <v>200</v>
      </c>
      <c r="O281" s="925"/>
      <c r="P281" s="939">
        <f>SUM(P271:P280)</f>
        <v>0</v>
      </c>
      <c r="Q281" s="940"/>
      <c r="S281" s="33"/>
      <c r="T281" s="33"/>
      <c r="U281" s="513"/>
      <c r="V281" s="367"/>
      <c r="W281" s="366"/>
    </row>
    <row r="282" spans="1:23" ht="15" thickBot="1">
      <c r="A282" s="368"/>
      <c r="B282" s="369"/>
      <c r="C282" s="370"/>
      <c r="D282" s="370"/>
      <c r="E282" s="370"/>
      <c r="F282" s="369"/>
      <c r="G282" s="370"/>
      <c r="H282" s="370"/>
      <c r="I282" s="369"/>
      <c r="J282" s="369"/>
      <c r="K282" s="369"/>
      <c r="L282" s="370"/>
      <c r="M282" s="370"/>
      <c r="N282" s="370"/>
      <c r="O282" s="370"/>
      <c r="P282" s="370"/>
      <c r="Q282" s="370"/>
      <c r="R282" s="370"/>
      <c r="S282" s="370"/>
      <c r="T282" s="521"/>
      <c r="U282" s="515"/>
      <c r="V282" s="371"/>
    </row>
    <row r="283" spans="1:23" ht="15" thickBot="1">
      <c r="A283" s="351"/>
      <c r="B283" s="352"/>
      <c r="C283" s="353"/>
      <c r="D283" s="353"/>
      <c r="E283" s="353"/>
      <c r="F283" s="352"/>
      <c r="G283" s="353"/>
      <c r="H283" s="353"/>
      <c r="I283" s="352"/>
      <c r="J283" s="352"/>
      <c r="K283" s="352"/>
      <c r="L283" s="353"/>
      <c r="M283" s="353"/>
      <c r="N283" s="353"/>
      <c r="O283" s="353"/>
      <c r="P283" s="353"/>
      <c r="Q283" s="353"/>
      <c r="R283" s="353"/>
      <c r="S283" s="353"/>
      <c r="T283" s="353"/>
      <c r="U283" s="508"/>
      <c r="V283" s="354"/>
    </row>
    <row r="284" spans="1:23" ht="33.75" customHeight="1" thickBot="1">
      <c r="A284" s="190" t="s">
        <v>17</v>
      </c>
      <c r="B284" s="597" t="s">
        <v>67</v>
      </c>
      <c r="C284" s="551"/>
      <c r="E284" s="907" t="s">
        <v>170</v>
      </c>
      <c r="F284" s="908"/>
      <c r="G284" s="601" t="str">
        <f>VLOOKUP(B284,'Urbano.Piano inv. forn'!$C$67:$G$86,3,FALSE)</f>
        <v/>
      </c>
      <c r="H284" s="602"/>
      <c r="I284" s="27"/>
      <c r="J284" s="907" t="s">
        <v>171</v>
      </c>
      <c r="K284" s="1077"/>
      <c r="L284" s="908"/>
      <c r="M284" s="601">
        <f>VLOOKUP(B284,'Urbano.Piano inv. forn'!$C$67:$G$86,4,FALSE)</f>
        <v>0</v>
      </c>
      <c r="N284" s="602"/>
      <c r="P284" s="195" t="s">
        <v>172</v>
      </c>
      <c r="Q284" s="355"/>
      <c r="S284" s="196" t="s">
        <v>173</v>
      </c>
      <c r="T284" s="909"/>
      <c r="U284" s="910"/>
      <c r="V284" s="356"/>
    </row>
    <row r="285" spans="1:23" ht="13.5" customHeight="1" thickBot="1">
      <c r="A285" s="47"/>
      <c r="B285" s="34"/>
      <c r="C285" s="34"/>
      <c r="E285" s="35"/>
      <c r="F285" s="35"/>
      <c r="G285" s="36"/>
      <c r="H285" s="36"/>
      <c r="I285" s="27"/>
      <c r="J285" s="35"/>
      <c r="K285" s="35"/>
      <c r="L285" s="35"/>
      <c r="M285" s="36"/>
      <c r="N285" s="36"/>
      <c r="P285" s="37"/>
      <c r="S285" s="33"/>
      <c r="T285" s="357"/>
      <c r="V285" s="48"/>
      <c r="W285" s="357"/>
    </row>
    <row r="286" spans="1:23" ht="33.75" customHeight="1" thickBot="1">
      <c r="A286" s="911" t="s">
        <v>174</v>
      </c>
      <c r="B286" s="912"/>
      <c r="C286" s="912"/>
      <c r="D286" s="913"/>
      <c r="E286" s="561">
        <f>VLOOKUP(B284,'Urbano.Piano inv. forn'!$C$67:$V$86,18,FALSE)</f>
        <v>0</v>
      </c>
      <c r="F286" s="562"/>
      <c r="G286" s="562"/>
      <c r="H286" s="563"/>
      <c r="I286" s="27"/>
      <c r="J286" s="914" t="s">
        <v>175</v>
      </c>
      <c r="K286" s="1078"/>
      <c r="L286" s="915"/>
      <c r="M286" s="561">
        <f>VLOOKUP(B284,'Urbano.Piano inv. forn'!$C$67:$V$86,20,FALSE)</f>
        <v>0</v>
      </c>
      <c r="N286" s="563"/>
      <c r="O286" s="44"/>
      <c r="P286" s="196" t="s">
        <v>176</v>
      </c>
      <c r="Q286" s="49">
        <f>M286+E286</f>
        <v>0</v>
      </c>
      <c r="S286" s="196" t="s">
        <v>177</v>
      </c>
      <c r="T286" s="909"/>
      <c r="U286" s="910"/>
      <c r="V286" s="48"/>
      <c r="W286" s="357"/>
    </row>
    <row r="287" spans="1:23" ht="21.75" customHeight="1" thickBot="1">
      <c r="A287" s="50"/>
      <c r="B287" s="51"/>
      <c r="C287" s="51"/>
      <c r="D287" s="51"/>
      <c r="E287" s="52"/>
      <c r="F287" s="52"/>
      <c r="G287" s="52"/>
      <c r="H287" s="52"/>
      <c r="I287" s="27"/>
      <c r="J287" s="35"/>
      <c r="K287" s="35"/>
      <c r="L287" s="35"/>
      <c r="M287" s="52"/>
      <c r="N287" s="52"/>
      <c r="O287" s="44"/>
      <c r="P287" s="33"/>
      <c r="Q287" s="44"/>
      <c r="S287" s="33"/>
      <c r="T287" s="34"/>
      <c r="U287" s="510"/>
      <c r="V287" s="48"/>
      <c r="W287" s="357"/>
    </row>
    <row r="288" spans="1:23" s="63" customFormat="1" ht="72" customHeight="1">
      <c r="A288" s="901" t="s">
        <v>178</v>
      </c>
      <c r="B288" s="903" t="s">
        <v>179</v>
      </c>
      <c r="C288" s="903" t="s">
        <v>180</v>
      </c>
      <c r="D288" s="191" t="s">
        <v>181</v>
      </c>
      <c r="E288" s="192" t="s">
        <v>182</v>
      </c>
      <c r="F288" s="191" t="s">
        <v>183</v>
      </c>
      <c r="G288" s="191" t="s">
        <v>184</v>
      </c>
      <c r="H288" s="193" t="s">
        <v>144</v>
      </c>
      <c r="I288" s="193" t="s">
        <v>185</v>
      </c>
      <c r="J288" s="193" t="s">
        <v>186</v>
      </c>
      <c r="K288" s="1096" t="s">
        <v>540</v>
      </c>
      <c r="L288" s="193" t="s">
        <v>187</v>
      </c>
      <c r="M288" s="921" t="s">
        <v>470</v>
      </c>
      <c r="N288" s="922"/>
      <c r="O288" s="923"/>
      <c r="P288" s="921" t="s">
        <v>188</v>
      </c>
      <c r="Q288" s="923"/>
      <c r="R288" s="921" t="s">
        <v>189</v>
      </c>
      <c r="S288" s="922"/>
      <c r="T288" s="923"/>
      <c r="U288" s="916" t="s">
        <v>190</v>
      </c>
      <c r="V288" s="358"/>
    </row>
    <row r="289" spans="1:23" s="63" customFormat="1" ht="28.5" customHeight="1" thickBot="1">
      <c r="A289" s="902"/>
      <c r="B289" s="904"/>
      <c r="C289" s="904"/>
      <c r="D289" s="194" t="s">
        <v>191</v>
      </c>
      <c r="E289" s="194" t="s">
        <v>192</v>
      </c>
      <c r="F289" s="194" t="s">
        <v>193</v>
      </c>
      <c r="G289" s="194" t="s">
        <v>193</v>
      </c>
      <c r="H289" s="194" t="s">
        <v>66</v>
      </c>
      <c r="I289" s="194" t="s">
        <v>42</v>
      </c>
      <c r="J289" s="194" t="s">
        <v>194</v>
      </c>
      <c r="K289" s="1097" t="s">
        <v>195</v>
      </c>
      <c r="L289" s="194" t="s">
        <v>195</v>
      </c>
      <c r="M289" s="918" t="s">
        <v>471</v>
      </c>
      <c r="N289" s="919"/>
      <c r="O289" s="920"/>
      <c r="P289" s="918" t="s">
        <v>168</v>
      </c>
      <c r="Q289" s="920"/>
      <c r="R289" s="918" t="s">
        <v>198</v>
      </c>
      <c r="S289" s="919"/>
      <c r="T289" s="920"/>
      <c r="U289" s="917"/>
      <c r="V289" s="358"/>
    </row>
    <row r="290" spans="1:23" ht="15" customHeight="1">
      <c r="A290" s="905" t="str">
        <f>B284</f>
        <v>urb.i.1</v>
      </c>
      <c r="B290" s="197">
        <v>1</v>
      </c>
      <c r="C290" s="78"/>
      <c r="D290" s="39"/>
      <c r="E290" s="39"/>
      <c r="F290" s="78"/>
      <c r="G290" s="518"/>
      <c r="H290" s="40"/>
      <c r="I290" s="372"/>
      <c r="J290" s="373"/>
      <c r="K290" s="374"/>
      <c r="L290" s="374"/>
      <c r="M290" s="546"/>
      <c r="N290" s="546"/>
      <c r="O290" s="546"/>
      <c r="P290" s="547"/>
      <c r="Q290" s="547"/>
      <c r="R290" s="546"/>
      <c r="S290" s="546"/>
      <c r="T290" s="546"/>
      <c r="U290" s="516"/>
      <c r="V290" s="356"/>
    </row>
    <row r="291" spans="1:23">
      <c r="A291" s="905"/>
      <c r="B291" s="198">
        <v>2</v>
      </c>
      <c r="C291" s="38"/>
      <c r="D291" s="32"/>
      <c r="E291" s="32"/>
      <c r="F291" s="38"/>
      <c r="G291" s="519"/>
      <c r="H291" s="40"/>
      <c r="I291" s="359"/>
      <c r="J291" s="360"/>
      <c r="K291" s="361"/>
      <c r="L291" s="361"/>
      <c r="M291" s="546"/>
      <c r="N291" s="546"/>
      <c r="O291" s="546"/>
      <c r="P291" s="547"/>
      <c r="Q291" s="547"/>
      <c r="R291" s="546"/>
      <c r="S291" s="546"/>
      <c r="T291" s="546"/>
      <c r="U291" s="511"/>
      <c r="V291" s="356"/>
    </row>
    <row r="292" spans="1:23">
      <c r="A292" s="905"/>
      <c r="B292" s="198">
        <v>3</v>
      </c>
      <c r="C292" s="38"/>
      <c r="D292" s="32"/>
      <c r="E292" s="32"/>
      <c r="F292" s="38"/>
      <c r="G292" s="519"/>
      <c r="H292" s="40"/>
      <c r="I292" s="359"/>
      <c r="J292" s="360"/>
      <c r="K292" s="361"/>
      <c r="L292" s="361"/>
      <c r="M292" s="546"/>
      <c r="N292" s="546"/>
      <c r="O292" s="546"/>
      <c r="P292" s="547"/>
      <c r="Q292" s="547"/>
      <c r="R292" s="546"/>
      <c r="S292" s="546"/>
      <c r="T292" s="546"/>
      <c r="U292" s="511"/>
      <c r="V292" s="356"/>
    </row>
    <row r="293" spans="1:23">
      <c r="A293" s="905"/>
      <c r="B293" s="198">
        <v>4</v>
      </c>
      <c r="C293" s="38"/>
      <c r="D293" s="32"/>
      <c r="E293" s="32"/>
      <c r="F293" s="38"/>
      <c r="G293" s="519"/>
      <c r="H293" s="40"/>
      <c r="I293" s="359"/>
      <c r="J293" s="360"/>
      <c r="K293" s="361"/>
      <c r="L293" s="361"/>
      <c r="M293" s="546"/>
      <c r="N293" s="546"/>
      <c r="O293" s="546"/>
      <c r="P293" s="547"/>
      <c r="Q293" s="547"/>
      <c r="R293" s="546"/>
      <c r="S293" s="546"/>
      <c r="T293" s="546"/>
      <c r="U293" s="511"/>
      <c r="V293" s="356"/>
    </row>
    <row r="294" spans="1:23">
      <c r="A294" s="905"/>
      <c r="B294" s="198">
        <v>5</v>
      </c>
      <c r="C294" s="38"/>
      <c r="D294" s="32"/>
      <c r="E294" s="32"/>
      <c r="F294" s="38"/>
      <c r="G294" s="519"/>
      <c r="H294" s="40"/>
      <c r="I294" s="359"/>
      <c r="J294" s="360"/>
      <c r="K294" s="361"/>
      <c r="L294" s="361"/>
      <c r="M294" s="546"/>
      <c r="N294" s="546"/>
      <c r="O294" s="546"/>
      <c r="P294" s="547"/>
      <c r="Q294" s="547"/>
      <c r="R294" s="546"/>
      <c r="S294" s="546"/>
      <c r="T294" s="546"/>
      <c r="U294" s="511"/>
      <c r="V294" s="356"/>
    </row>
    <row r="295" spans="1:23">
      <c r="A295" s="905"/>
      <c r="B295" s="198">
        <v>6</v>
      </c>
      <c r="C295" s="38"/>
      <c r="D295" s="32"/>
      <c r="E295" s="32"/>
      <c r="F295" s="38"/>
      <c r="G295" s="519"/>
      <c r="H295" s="40"/>
      <c r="I295" s="359"/>
      <c r="J295" s="360"/>
      <c r="K295" s="361"/>
      <c r="L295" s="361"/>
      <c r="M295" s="546"/>
      <c r="N295" s="546"/>
      <c r="O295" s="546"/>
      <c r="P295" s="547"/>
      <c r="Q295" s="547"/>
      <c r="R295" s="546"/>
      <c r="S295" s="546"/>
      <c r="T295" s="546"/>
      <c r="U295" s="511"/>
      <c r="V295" s="356"/>
    </row>
    <row r="296" spans="1:23">
      <c r="A296" s="905"/>
      <c r="B296" s="198">
        <v>7</v>
      </c>
      <c r="C296" s="38"/>
      <c r="D296" s="32"/>
      <c r="E296" s="32"/>
      <c r="F296" s="38"/>
      <c r="G296" s="519"/>
      <c r="H296" s="40"/>
      <c r="I296" s="359"/>
      <c r="J296" s="360"/>
      <c r="K296" s="361"/>
      <c r="L296" s="361"/>
      <c r="M296" s="546"/>
      <c r="N296" s="546"/>
      <c r="O296" s="546"/>
      <c r="P296" s="547"/>
      <c r="Q296" s="547"/>
      <c r="R296" s="546"/>
      <c r="S296" s="546"/>
      <c r="T296" s="546"/>
      <c r="U296" s="511"/>
      <c r="V296" s="356"/>
    </row>
    <row r="297" spans="1:23">
      <c r="A297" s="905"/>
      <c r="B297" s="198">
        <v>8</v>
      </c>
      <c r="C297" s="38"/>
      <c r="D297" s="32"/>
      <c r="E297" s="32"/>
      <c r="F297" s="38"/>
      <c r="G297" s="519"/>
      <c r="H297" s="40"/>
      <c r="I297" s="359"/>
      <c r="J297" s="360"/>
      <c r="K297" s="361"/>
      <c r="L297" s="361"/>
      <c r="M297" s="546"/>
      <c r="N297" s="546"/>
      <c r="O297" s="546"/>
      <c r="P297" s="547"/>
      <c r="Q297" s="547"/>
      <c r="R297" s="546"/>
      <c r="S297" s="546"/>
      <c r="T297" s="546"/>
      <c r="U297" s="511"/>
      <c r="V297" s="356"/>
    </row>
    <row r="298" spans="1:23">
      <c r="A298" s="905"/>
      <c r="B298" s="198">
        <v>9</v>
      </c>
      <c r="C298" s="38"/>
      <c r="D298" s="32"/>
      <c r="E298" s="32"/>
      <c r="F298" s="38"/>
      <c r="G298" s="519"/>
      <c r="H298" s="40"/>
      <c r="I298" s="359"/>
      <c r="J298" s="360"/>
      <c r="K298" s="374"/>
      <c r="L298" s="361"/>
      <c r="M298" s="546"/>
      <c r="N298" s="546"/>
      <c r="O298" s="546"/>
      <c r="P298" s="547"/>
      <c r="Q298" s="547"/>
      <c r="R298" s="546"/>
      <c r="S298" s="546"/>
      <c r="T298" s="546"/>
      <c r="U298" s="511"/>
      <c r="V298" s="356"/>
    </row>
    <row r="299" spans="1:23" ht="15" thickBot="1">
      <c r="A299" s="906"/>
      <c r="B299" s="199">
        <v>10</v>
      </c>
      <c r="C299" s="46"/>
      <c r="D299" s="45"/>
      <c r="E299" s="45"/>
      <c r="F299" s="46"/>
      <c r="G299" s="520"/>
      <c r="H299" s="202"/>
      <c r="I299" s="362"/>
      <c r="J299" s="363"/>
      <c r="K299" s="364"/>
      <c r="L299" s="364"/>
      <c r="M299" s="548"/>
      <c r="N299" s="548"/>
      <c r="O299" s="548"/>
      <c r="P299" s="549"/>
      <c r="Q299" s="549"/>
      <c r="R299" s="548"/>
      <c r="S299" s="548"/>
      <c r="T299" s="548"/>
      <c r="U299" s="512"/>
      <c r="V299" s="356"/>
    </row>
    <row r="300" spans="1:23" ht="29.5" thickBot="1">
      <c r="A300" s="47"/>
      <c r="B300" s="33"/>
      <c r="C300" s="33"/>
      <c r="D300" s="33"/>
      <c r="E300" s="324" t="s">
        <v>199</v>
      </c>
      <c r="F300" s="321">
        <f>COUNTA(F290:F299)</f>
        <v>0</v>
      </c>
      <c r="G300" s="322">
        <f>COUNTA(G290:G299)</f>
        <v>0</v>
      </c>
      <c r="H300" s="365"/>
      <c r="I300" s="365"/>
      <c r="J300" s="324" t="s">
        <v>537</v>
      </c>
      <c r="K300" s="322">
        <f>COUNTIF(K290:K299,"&lt;=30/06/2026")</f>
        <v>0</v>
      </c>
      <c r="L300" s="365"/>
      <c r="M300" s="365"/>
      <c r="N300" s="924" t="s">
        <v>200</v>
      </c>
      <c r="O300" s="925"/>
      <c r="P300" s="939">
        <f>SUM(P290:P299)</f>
        <v>0</v>
      </c>
      <c r="Q300" s="940"/>
      <c r="S300" s="33"/>
      <c r="T300" s="33"/>
      <c r="U300" s="513"/>
      <c r="V300" s="367"/>
      <c r="W300" s="366"/>
    </row>
    <row r="301" spans="1:23" ht="15" thickBot="1">
      <c r="A301" s="368"/>
      <c r="B301" s="369"/>
      <c r="C301" s="370"/>
      <c r="D301" s="370"/>
      <c r="E301" s="370"/>
      <c r="F301" s="369"/>
      <c r="G301" s="370"/>
      <c r="H301" s="370"/>
      <c r="I301" s="369"/>
      <c r="J301" s="369"/>
      <c r="K301" s="369"/>
      <c r="L301" s="370"/>
      <c r="M301" s="370"/>
      <c r="N301" s="370"/>
      <c r="O301" s="370"/>
      <c r="P301" s="370"/>
      <c r="Q301" s="370"/>
      <c r="R301" s="370"/>
      <c r="S301" s="370"/>
      <c r="T301" s="521"/>
      <c r="U301" s="515"/>
      <c r="V301" s="371"/>
    </row>
    <row r="302" spans="1:23" ht="15" thickBot="1">
      <c r="A302" s="351"/>
      <c r="B302" s="352"/>
      <c r="C302" s="353"/>
      <c r="D302" s="353"/>
      <c r="E302" s="353"/>
      <c r="F302" s="352"/>
      <c r="G302" s="353"/>
      <c r="H302" s="353"/>
      <c r="I302" s="352"/>
      <c r="J302" s="352"/>
      <c r="K302" s="352"/>
      <c r="L302" s="353"/>
      <c r="M302" s="353"/>
      <c r="N302" s="353"/>
      <c r="O302" s="353"/>
      <c r="P302" s="353"/>
      <c r="Q302" s="353"/>
      <c r="R302" s="353"/>
      <c r="S302" s="353"/>
      <c r="T302" s="353"/>
      <c r="U302" s="508"/>
      <c r="V302" s="354"/>
    </row>
    <row r="303" spans="1:23" ht="33.75" customHeight="1" thickBot="1">
      <c r="A303" s="190" t="s">
        <v>17</v>
      </c>
      <c r="B303" s="597" t="s">
        <v>67</v>
      </c>
      <c r="C303" s="551"/>
      <c r="E303" s="907" t="s">
        <v>170</v>
      </c>
      <c r="F303" s="908"/>
      <c r="G303" s="601" t="str">
        <f>VLOOKUP(B303,'Urbano.Piano inv. forn'!$C$67:$G$86,3,FALSE)</f>
        <v/>
      </c>
      <c r="H303" s="602"/>
      <c r="I303" s="27"/>
      <c r="J303" s="907" t="s">
        <v>171</v>
      </c>
      <c r="K303" s="1077"/>
      <c r="L303" s="908"/>
      <c r="M303" s="601">
        <f>VLOOKUP(B303,'Urbano.Piano inv. forn'!$C$67:$G$86,4,FALSE)</f>
        <v>0</v>
      </c>
      <c r="N303" s="602"/>
      <c r="P303" s="195" t="s">
        <v>172</v>
      </c>
      <c r="Q303" s="355"/>
      <c r="S303" s="196" t="s">
        <v>173</v>
      </c>
      <c r="T303" s="909"/>
      <c r="U303" s="910"/>
      <c r="V303" s="356"/>
    </row>
    <row r="304" spans="1:23" ht="13.5" customHeight="1" thickBot="1">
      <c r="A304" s="47"/>
      <c r="B304" s="34"/>
      <c r="C304" s="34"/>
      <c r="E304" s="35"/>
      <c r="F304" s="35"/>
      <c r="G304" s="36"/>
      <c r="H304" s="36"/>
      <c r="I304" s="27"/>
      <c r="J304" s="35"/>
      <c r="K304" s="35"/>
      <c r="L304" s="35"/>
      <c r="M304" s="36"/>
      <c r="N304" s="36"/>
      <c r="P304" s="37"/>
      <c r="S304" s="33"/>
      <c r="T304" s="357"/>
      <c r="V304" s="48"/>
      <c r="W304" s="357"/>
    </row>
    <row r="305" spans="1:23" ht="33.75" customHeight="1" thickBot="1">
      <c r="A305" s="911" t="s">
        <v>174</v>
      </c>
      <c r="B305" s="912"/>
      <c r="C305" s="912"/>
      <c r="D305" s="913"/>
      <c r="E305" s="561">
        <f>VLOOKUP(B303,'Urbano.Piano inv. forn'!$C$67:$V$86,18,FALSE)</f>
        <v>0</v>
      </c>
      <c r="F305" s="562"/>
      <c r="G305" s="562"/>
      <c r="H305" s="563"/>
      <c r="I305" s="27"/>
      <c r="J305" s="914" t="s">
        <v>175</v>
      </c>
      <c r="K305" s="1078"/>
      <c r="L305" s="915"/>
      <c r="M305" s="561">
        <f>VLOOKUP(B303,'Urbano.Piano inv. forn'!$C$67:$V$86,20,FALSE)</f>
        <v>0</v>
      </c>
      <c r="N305" s="563"/>
      <c r="O305" s="44"/>
      <c r="P305" s="196" t="s">
        <v>176</v>
      </c>
      <c r="Q305" s="49">
        <f>M305+E305</f>
        <v>0</v>
      </c>
      <c r="S305" s="196" t="s">
        <v>177</v>
      </c>
      <c r="T305" s="909"/>
      <c r="U305" s="910"/>
      <c r="V305" s="48"/>
      <c r="W305" s="357"/>
    </row>
    <row r="306" spans="1:23" ht="21.75" customHeight="1" thickBot="1">
      <c r="A306" s="50"/>
      <c r="B306" s="51"/>
      <c r="C306" s="51"/>
      <c r="D306" s="51"/>
      <c r="E306" s="52"/>
      <c r="F306" s="52"/>
      <c r="G306" s="52"/>
      <c r="H306" s="52"/>
      <c r="I306" s="27"/>
      <c r="J306" s="35"/>
      <c r="K306" s="35"/>
      <c r="L306" s="35"/>
      <c r="M306" s="52"/>
      <c r="N306" s="52"/>
      <c r="O306" s="44"/>
      <c r="P306" s="33"/>
      <c r="Q306" s="44"/>
      <c r="S306" s="33"/>
      <c r="T306" s="34"/>
      <c r="U306" s="510"/>
      <c r="V306" s="48"/>
      <c r="W306" s="357"/>
    </row>
    <row r="307" spans="1:23" s="63" customFormat="1" ht="72" customHeight="1">
      <c r="A307" s="901" t="s">
        <v>178</v>
      </c>
      <c r="B307" s="903" t="s">
        <v>179</v>
      </c>
      <c r="C307" s="903" t="s">
        <v>180</v>
      </c>
      <c r="D307" s="191" t="s">
        <v>181</v>
      </c>
      <c r="E307" s="192" t="s">
        <v>182</v>
      </c>
      <c r="F307" s="191" t="s">
        <v>183</v>
      </c>
      <c r="G307" s="191" t="s">
        <v>184</v>
      </c>
      <c r="H307" s="193" t="s">
        <v>144</v>
      </c>
      <c r="I307" s="193" t="s">
        <v>185</v>
      </c>
      <c r="J307" s="193" t="s">
        <v>186</v>
      </c>
      <c r="K307" s="1096" t="s">
        <v>540</v>
      </c>
      <c r="L307" s="193" t="s">
        <v>187</v>
      </c>
      <c r="M307" s="921" t="s">
        <v>470</v>
      </c>
      <c r="N307" s="922"/>
      <c r="O307" s="923"/>
      <c r="P307" s="921" t="s">
        <v>188</v>
      </c>
      <c r="Q307" s="923"/>
      <c r="R307" s="921" t="s">
        <v>189</v>
      </c>
      <c r="S307" s="922"/>
      <c r="T307" s="923"/>
      <c r="U307" s="916" t="s">
        <v>190</v>
      </c>
      <c r="V307" s="358"/>
    </row>
    <row r="308" spans="1:23" s="63" customFormat="1" ht="28.5" customHeight="1" thickBot="1">
      <c r="A308" s="902"/>
      <c r="B308" s="904"/>
      <c r="C308" s="904"/>
      <c r="D308" s="194" t="s">
        <v>191</v>
      </c>
      <c r="E308" s="194" t="s">
        <v>192</v>
      </c>
      <c r="F308" s="194" t="s">
        <v>193</v>
      </c>
      <c r="G308" s="194" t="s">
        <v>193</v>
      </c>
      <c r="H308" s="194" t="s">
        <v>66</v>
      </c>
      <c r="I308" s="194" t="s">
        <v>42</v>
      </c>
      <c r="J308" s="194" t="s">
        <v>194</v>
      </c>
      <c r="K308" s="1097" t="s">
        <v>195</v>
      </c>
      <c r="L308" s="194" t="s">
        <v>195</v>
      </c>
      <c r="M308" s="918" t="s">
        <v>471</v>
      </c>
      <c r="N308" s="919"/>
      <c r="O308" s="920"/>
      <c r="P308" s="918" t="s">
        <v>168</v>
      </c>
      <c r="Q308" s="920"/>
      <c r="R308" s="918" t="s">
        <v>198</v>
      </c>
      <c r="S308" s="919"/>
      <c r="T308" s="920"/>
      <c r="U308" s="917"/>
      <c r="V308" s="358"/>
    </row>
    <row r="309" spans="1:23" ht="15" customHeight="1">
      <c r="A309" s="905" t="str">
        <f>B303</f>
        <v>urb.i.1</v>
      </c>
      <c r="B309" s="197">
        <v>1</v>
      </c>
      <c r="C309" s="78"/>
      <c r="D309" s="39"/>
      <c r="E309" s="39"/>
      <c r="F309" s="78"/>
      <c r="G309" s="518"/>
      <c r="H309" s="40"/>
      <c r="I309" s="372"/>
      <c r="J309" s="373"/>
      <c r="K309" s="374"/>
      <c r="L309" s="374"/>
      <c r="M309" s="546"/>
      <c r="N309" s="546"/>
      <c r="O309" s="546"/>
      <c r="P309" s="547"/>
      <c r="Q309" s="547"/>
      <c r="R309" s="546"/>
      <c r="S309" s="546"/>
      <c r="T309" s="546"/>
      <c r="U309" s="516"/>
      <c r="V309" s="356"/>
    </row>
    <row r="310" spans="1:23">
      <c r="A310" s="905"/>
      <c r="B310" s="198">
        <v>2</v>
      </c>
      <c r="C310" s="38"/>
      <c r="D310" s="32"/>
      <c r="E310" s="32"/>
      <c r="F310" s="38"/>
      <c r="G310" s="519"/>
      <c r="H310" s="40"/>
      <c r="I310" s="359"/>
      <c r="J310" s="360"/>
      <c r="K310" s="361"/>
      <c r="L310" s="361"/>
      <c r="M310" s="546"/>
      <c r="N310" s="546"/>
      <c r="O310" s="546"/>
      <c r="P310" s="547"/>
      <c r="Q310" s="547"/>
      <c r="R310" s="546"/>
      <c r="S310" s="546"/>
      <c r="T310" s="546"/>
      <c r="U310" s="511"/>
      <c r="V310" s="356"/>
    </row>
    <row r="311" spans="1:23">
      <c r="A311" s="905"/>
      <c r="B311" s="198">
        <v>3</v>
      </c>
      <c r="C311" s="38"/>
      <c r="D311" s="32"/>
      <c r="E311" s="32"/>
      <c r="F311" s="38"/>
      <c r="G311" s="519"/>
      <c r="H311" s="40"/>
      <c r="I311" s="359"/>
      <c r="J311" s="360"/>
      <c r="K311" s="361"/>
      <c r="L311" s="361"/>
      <c r="M311" s="546"/>
      <c r="N311" s="546"/>
      <c r="O311" s="546"/>
      <c r="P311" s="547"/>
      <c r="Q311" s="547"/>
      <c r="R311" s="546"/>
      <c r="S311" s="546"/>
      <c r="T311" s="546"/>
      <c r="U311" s="511"/>
      <c r="V311" s="356"/>
    </row>
    <row r="312" spans="1:23">
      <c r="A312" s="905"/>
      <c r="B312" s="198">
        <v>4</v>
      </c>
      <c r="C312" s="38"/>
      <c r="D312" s="32"/>
      <c r="E312" s="32"/>
      <c r="F312" s="38"/>
      <c r="G312" s="519"/>
      <c r="H312" s="40"/>
      <c r="I312" s="359"/>
      <c r="J312" s="360"/>
      <c r="K312" s="361"/>
      <c r="L312" s="361"/>
      <c r="M312" s="546"/>
      <c r="N312" s="546"/>
      <c r="O312" s="546"/>
      <c r="P312" s="547"/>
      <c r="Q312" s="547"/>
      <c r="R312" s="546"/>
      <c r="S312" s="546"/>
      <c r="T312" s="546"/>
      <c r="U312" s="511"/>
      <c r="V312" s="356"/>
    </row>
    <row r="313" spans="1:23">
      <c r="A313" s="905"/>
      <c r="B313" s="198">
        <v>5</v>
      </c>
      <c r="C313" s="38"/>
      <c r="D313" s="32"/>
      <c r="E313" s="32"/>
      <c r="F313" s="38"/>
      <c r="G313" s="519"/>
      <c r="H313" s="40"/>
      <c r="I313" s="359"/>
      <c r="J313" s="360"/>
      <c r="K313" s="361"/>
      <c r="L313" s="361"/>
      <c r="M313" s="546"/>
      <c r="N313" s="546"/>
      <c r="O313" s="546"/>
      <c r="P313" s="547"/>
      <c r="Q313" s="547"/>
      <c r="R313" s="546"/>
      <c r="S313" s="546"/>
      <c r="T313" s="546"/>
      <c r="U313" s="511"/>
      <c r="V313" s="356"/>
    </row>
    <row r="314" spans="1:23">
      <c r="A314" s="905"/>
      <c r="B314" s="198">
        <v>6</v>
      </c>
      <c r="C314" s="38"/>
      <c r="D314" s="32"/>
      <c r="E314" s="32"/>
      <c r="F314" s="38"/>
      <c r="G314" s="519"/>
      <c r="H314" s="40"/>
      <c r="I314" s="359"/>
      <c r="J314" s="360"/>
      <c r="K314" s="361"/>
      <c r="L314" s="361"/>
      <c r="M314" s="546"/>
      <c r="N314" s="546"/>
      <c r="O314" s="546"/>
      <c r="P314" s="547"/>
      <c r="Q314" s="547"/>
      <c r="R314" s="546"/>
      <c r="S314" s="546"/>
      <c r="T314" s="546"/>
      <c r="U314" s="511"/>
      <c r="V314" s="356"/>
    </row>
    <row r="315" spans="1:23">
      <c r="A315" s="905"/>
      <c r="B315" s="198">
        <v>7</v>
      </c>
      <c r="C315" s="38"/>
      <c r="D315" s="32"/>
      <c r="E315" s="32"/>
      <c r="F315" s="38"/>
      <c r="G315" s="519"/>
      <c r="H315" s="40"/>
      <c r="I315" s="359"/>
      <c r="J315" s="360"/>
      <c r="K315" s="361"/>
      <c r="L315" s="361"/>
      <c r="M315" s="546"/>
      <c r="N315" s="546"/>
      <c r="O315" s="546"/>
      <c r="P315" s="547"/>
      <c r="Q315" s="547"/>
      <c r="R315" s="546"/>
      <c r="S315" s="546"/>
      <c r="T315" s="546"/>
      <c r="U315" s="511"/>
      <c r="V315" s="356"/>
    </row>
    <row r="316" spans="1:23">
      <c r="A316" s="905"/>
      <c r="B316" s="198">
        <v>8</v>
      </c>
      <c r="C316" s="38"/>
      <c r="D316" s="32"/>
      <c r="E316" s="32"/>
      <c r="F316" s="38"/>
      <c r="G316" s="519"/>
      <c r="H316" s="40"/>
      <c r="I316" s="359"/>
      <c r="J316" s="360"/>
      <c r="K316" s="361"/>
      <c r="L316" s="361"/>
      <c r="M316" s="546"/>
      <c r="N316" s="546"/>
      <c r="O316" s="546"/>
      <c r="P316" s="547"/>
      <c r="Q316" s="547"/>
      <c r="R316" s="546"/>
      <c r="S316" s="546"/>
      <c r="T316" s="546"/>
      <c r="U316" s="511"/>
      <c r="V316" s="356"/>
    </row>
    <row r="317" spans="1:23">
      <c r="A317" s="905"/>
      <c r="B317" s="198">
        <v>9</v>
      </c>
      <c r="C317" s="38"/>
      <c r="D317" s="32"/>
      <c r="E317" s="32"/>
      <c r="F317" s="38"/>
      <c r="G317" s="519"/>
      <c r="H317" s="40"/>
      <c r="I317" s="359"/>
      <c r="J317" s="360"/>
      <c r="K317" s="374"/>
      <c r="L317" s="361"/>
      <c r="M317" s="546"/>
      <c r="N317" s="546"/>
      <c r="O317" s="546"/>
      <c r="P317" s="547"/>
      <c r="Q317" s="547"/>
      <c r="R317" s="546"/>
      <c r="S317" s="546"/>
      <c r="T317" s="546"/>
      <c r="U317" s="511"/>
      <c r="V317" s="356"/>
    </row>
    <row r="318" spans="1:23" ht="15" thickBot="1">
      <c r="A318" s="906"/>
      <c r="B318" s="199">
        <v>10</v>
      </c>
      <c r="C318" s="46"/>
      <c r="D318" s="45"/>
      <c r="E318" s="45"/>
      <c r="F318" s="46"/>
      <c r="G318" s="520"/>
      <c r="H318" s="202"/>
      <c r="I318" s="362"/>
      <c r="J318" s="363"/>
      <c r="K318" s="364"/>
      <c r="L318" s="364"/>
      <c r="M318" s="548"/>
      <c r="N318" s="548"/>
      <c r="O318" s="548"/>
      <c r="P318" s="549"/>
      <c r="Q318" s="549"/>
      <c r="R318" s="548"/>
      <c r="S318" s="548"/>
      <c r="T318" s="548"/>
      <c r="U318" s="512"/>
      <c r="V318" s="356"/>
    </row>
    <row r="319" spans="1:23" ht="29.5" thickBot="1">
      <c r="A319" s="47"/>
      <c r="B319" s="33"/>
      <c r="C319" s="33"/>
      <c r="D319" s="33"/>
      <c r="E319" s="324" t="s">
        <v>199</v>
      </c>
      <c r="F319" s="321">
        <f>COUNTA(F309:F318)</f>
        <v>0</v>
      </c>
      <c r="G319" s="322">
        <f>COUNTA(G309:G318)</f>
        <v>0</v>
      </c>
      <c r="H319" s="365"/>
      <c r="I319" s="365"/>
      <c r="J319" s="324" t="s">
        <v>537</v>
      </c>
      <c r="K319" s="322">
        <f>COUNTIF(K309:K318,"&lt;=30/06/2026")</f>
        <v>0</v>
      </c>
      <c r="L319" s="365"/>
      <c r="M319" s="365"/>
      <c r="N319" s="924" t="s">
        <v>200</v>
      </c>
      <c r="O319" s="925"/>
      <c r="P319" s="939">
        <f>SUM(P309:P318)</f>
        <v>0</v>
      </c>
      <c r="Q319" s="940"/>
      <c r="S319" s="33"/>
      <c r="T319" s="33"/>
      <c r="U319" s="513"/>
      <c r="V319" s="367"/>
      <c r="W319" s="366"/>
    </row>
    <row r="320" spans="1:23" ht="15" thickBot="1">
      <c r="A320" s="368"/>
      <c r="B320" s="369"/>
      <c r="C320" s="370"/>
      <c r="D320" s="370"/>
      <c r="E320" s="370"/>
      <c r="F320" s="369"/>
      <c r="G320" s="370"/>
      <c r="H320" s="370"/>
      <c r="I320" s="369"/>
      <c r="J320" s="369"/>
      <c r="K320" s="369"/>
      <c r="L320" s="370"/>
      <c r="M320" s="370"/>
      <c r="N320" s="370"/>
      <c r="O320" s="370"/>
      <c r="P320" s="370"/>
      <c r="Q320" s="370"/>
      <c r="R320" s="370"/>
      <c r="S320" s="370"/>
      <c r="T320" s="521"/>
      <c r="U320" s="515"/>
      <c r="V320" s="371"/>
    </row>
    <row r="321" spans="1:23" ht="15" thickBot="1">
      <c r="A321" s="351"/>
      <c r="B321" s="352"/>
      <c r="C321" s="353"/>
      <c r="D321" s="353"/>
      <c r="E321" s="353"/>
      <c r="F321" s="352"/>
      <c r="G321" s="353"/>
      <c r="H321" s="353"/>
      <c r="I321" s="352"/>
      <c r="J321" s="352"/>
      <c r="K321" s="352"/>
      <c r="L321" s="353"/>
      <c r="M321" s="353"/>
      <c r="N321" s="353"/>
      <c r="O321" s="353"/>
      <c r="P321" s="353"/>
      <c r="Q321" s="353"/>
      <c r="R321" s="353"/>
      <c r="S321" s="353"/>
      <c r="T321" s="353"/>
      <c r="U321" s="508"/>
      <c r="V321" s="354"/>
    </row>
    <row r="322" spans="1:23" ht="33.75" customHeight="1" thickBot="1">
      <c r="A322" s="190" t="s">
        <v>17</v>
      </c>
      <c r="B322" s="597" t="s">
        <v>67</v>
      </c>
      <c r="C322" s="551"/>
      <c r="E322" s="907" t="s">
        <v>170</v>
      </c>
      <c r="F322" s="908"/>
      <c r="G322" s="601" t="str">
        <f>VLOOKUP(B322,'Urbano.Piano inv. forn'!$C$67:$G$86,3,FALSE)</f>
        <v/>
      </c>
      <c r="H322" s="602"/>
      <c r="I322" s="27"/>
      <c r="J322" s="907" t="s">
        <v>171</v>
      </c>
      <c r="K322" s="1077"/>
      <c r="L322" s="908"/>
      <c r="M322" s="601">
        <f>VLOOKUP(B322,'Urbano.Piano inv. forn'!$C$67:$G$86,4,FALSE)</f>
        <v>0</v>
      </c>
      <c r="N322" s="602"/>
      <c r="P322" s="195" t="s">
        <v>172</v>
      </c>
      <c r="Q322" s="355"/>
      <c r="S322" s="196" t="s">
        <v>173</v>
      </c>
      <c r="T322" s="909"/>
      <c r="U322" s="910"/>
      <c r="V322" s="356"/>
    </row>
    <row r="323" spans="1:23" ht="13.5" customHeight="1" thickBot="1">
      <c r="A323" s="47"/>
      <c r="B323" s="34"/>
      <c r="C323" s="34"/>
      <c r="E323" s="35"/>
      <c r="F323" s="35"/>
      <c r="G323" s="36"/>
      <c r="H323" s="36"/>
      <c r="I323" s="27"/>
      <c r="J323" s="35"/>
      <c r="K323" s="35"/>
      <c r="L323" s="35"/>
      <c r="M323" s="36"/>
      <c r="N323" s="36"/>
      <c r="P323" s="37"/>
      <c r="S323" s="33"/>
      <c r="T323" s="357"/>
      <c r="V323" s="48"/>
      <c r="W323" s="357"/>
    </row>
    <row r="324" spans="1:23" ht="33.75" customHeight="1" thickBot="1">
      <c r="A324" s="911" t="s">
        <v>174</v>
      </c>
      <c r="B324" s="912"/>
      <c r="C324" s="912"/>
      <c r="D324" s="913"/>
      <c r="E324" s="561">
        <f>VLOOKUP(B322,'Urbano.Piano inv. forn'!$C$67:$V$86,18,FALSE)</f>
        <v>0</v>
      </c>
      <c r="F324" s="562"/>
      <c r="G324" s="562"/>
      <c r="H324" s="563"/>
      <c r="I324" s="27"/>
      <c r="J324" s="914" t="s">
        <v>175</v>
      </c>
      <c r="K324" s="1078"/>
      <c r="L324" s="915"/>
      <c r="M324" s="561">
        <f>VLOOKUP(B322,'Urbano.Piano inv. forn'!$C$67:$V$86,20,FALSE)</f>
        <v>0</v>
      </c>
      <c r="N324" s="563"/>
      <c r="O324" s="44"/>
      <c r="P324" s="196" t="s">
        <v>176</v>
      </c>
      <c r="Q324" s="49">
        <f>M324+E324</f>
        <v>0</v>
      </c>
      <c r="S324" s="196" t="s">
        <v>177</v>
      </c>
      <c r="T324" s="909"/>
      <c r="U324" s="910"/>
      <c r="V324" s="48"/>
      <c r="W324" s="357"/>
    </row>
    <row r="325" spans="1:23" ht="21.75" customHeight="1" thickBot="1">
      <c r="A325" s="50"/>
      <c r="B325" s="51"/>
      <c r="C325" s="51"/>
      <c r="D325" s="51"/>
      <c r="E325" s="52"/>
      <c r="F325" s="52"/>
      <c r="G325" s="52"/>
      <c r="H325" s="52"/>
      <c r="I325" s="27"/>
      <c r="J325" s="35"/>
      <c r="K325" s="35"/>
      <c r="L325" s="35"/>
      <c r="M325" s="52"/>
      <c r="N325" s="52"/>
      <c r="O325" s="44"/>
      <c r="P325" s="33"/>
      <c r="Q325" s="44"/>
      <c r="S325" s="33"/>
      <c r="T325" s="34"/>
      <c r="U325" s="510"/>
      <c r="V325" s="48"/>
      <c r="W325" s="357"/>
    </row>
    <row r="326" spans="1:23" s="63" customFormat="1" ht="72" customHeight="1">
      <c r="A326" s="901" t="s">
        <v>178</v>
      </c>
      <c r="B326" s="903" t="s">
        <v>179</v>
      </c>
      <c r="C326" s="903" t="s">
        <v>180</v>
      </c>
      <c r="D326" s="191" t="s">
        <v>181</v>
      </c>
      <c r="E326" s="192" t="s">
        <v>182</v>
      </c>
      <c r="F326" s="191" t="s">
        <v>183</v>
      </c>
      <c r="G326" s="191" t="s">
        <v>184</v>
      </c>
      <c r="H326" s="193" t="s">
        <v>144</v>
      </c>
      <c r="I326" s="193" t="s">
        <v>185</v>
      </c>
      <c r="J326" s="193" t="s">
        <v>186</v>
      </c>
      <c r="K326" s="1096" t="s">
        <v>540</v>
      </c>
      <c r="L326" s="193" t="s">
        <v>187</v>
      </c>
      <c r="M326" s="921" t="s">
        <v>470</v>
      </c>
      <c r="N326" s="922"/>
      <c r="O326" s="923"/>
      <c r="P326" s="921" t="s">
        <v>188</v>
      </c>
      <c r="Q326" s="923"/>
      <c r="R326" s="921" t="s">
        <v>189</v>
      </c>
      <c r="S326" s="922"/>
      <c r="T326" s="923"/>
      <c r="U326" s="916" t="s">
        <v>190</v>
      </c>
      <c r="V326" s="358"/>
    </row>
    <row r="327" spans="1:23" s="63" customFormat="1" ht="28.5" customHeight="1" thickBot="1">
      <c r="A327" s="902"/>
      <c r="B327" s="904"/>
      <c r="C327" s="904"/>
      <c r="D327" s="194" t="s">
        <v>191</v>
      </c>
      <c r="E327" s="194" t="s">
        <v>192</v>
      </c>
      <c r="F327" s="194" t="s">
        <v>193</v>
      </c>
      <c r="G327" s="194" t="s">
        <v>193</v>
      </c>
      <c r="H327" s="194" t="s">
        <v>66</v>
      </c>
      <c r="I327" s="194" t="s">
        <v>42</v>
      </c>
      <c r="J327" s="194" t="s">
        <v>194</v>
      </c>
      <c r="K327" s="1097" t="s">
        <v>195</v>
      </c>
      <c r="L327" s="194" t="s">
        <v>195</v>
      </c>
      <c r="M327" s="918" t="s">
        <v>471</v>
      </c>
      <c r="N327" s="919"/>
      <c r="O327" s="920"/>
      <c r="P327" s="918" t="s">
        <v>168</v>
      </c>
      <c r="Q327" s="920"/>
      <c r="R327" s="918" t="s">
        <v>198</v>
      </c>
      <c r="S327" s="919"/>
      <c r="T327" s="920"/>
      <c r="U327" s="917"/>
      <c r="V327" s="358"/>
    </row>
    <row r="328" spans="1:23" ht="15" customHeight="1">
      <c r="A328" s="905" t="str">
        <f>B322</f>
        <v>urb.i.1</v>
      </c>
      <c r="B328" s="197">
        <v>1</v>
      </c>
      <c r="C328" s="78"/>
      <c r="D328" s="39"/>
      <c r="E328" s="39"/>
      <c r="F328" s="78"/>
      <c r="G328" s="518"/>
      <c r="H328" s="40"/>
      <c r="I328" s="372"/>
      <c r="J328" s="373"/>
      <c r="K328" s="374"/>
      <c r="L328" s="374"/>
      <c r="M328" s="546"/>
      <c r="N328" s="546"/>
      <c r="O328" s="546"/>
      <c r="P328" s="547"/>
      <c r="Q328" s="547"/>
      <c r="R328" s="546"/>
      <c r="S328" s="546"/>
      <c r="T328" s="546"/>
      <c r="U328" s="516"/>
      <c r="V328" s="356"/>
    </row>
    <row r="329" spans="1:23">
      <c r="A329" s="905"/>
      <c r="B329" s="198">
        <v>2</v>
      </c>
      <c r="C329" s="38"/>
      <c r="D329" s="32"/>
      <c r="E329" s="32"/>
      <c r="F329" s="38"/>
      <c r="G329" s="519"/>
      <c r="H329" s="40"/>
      <c r="I329" s="359"/>
      <c r="J329" s="360"/>
      <c r="K329" s="361"/>
      <c r="L329" s="361"/>
      <c r="M329" s="546"/>
      <c r="N329" s="546"/>
      <c r="O329" s="546"/>
      <c r="P329" s="547"/>
      <c r="Q329" s="547"/>
      <c r="R329" s="546"/>
      <c r="S329" s="546"/>
      <c r="T329" s="546"/>
      <c r="U329" s="511"/>
      <c r="V329" s="356"/>
    </row>
    <row r="330" spans="1:23">
      <c r="A330" s="905"/>
      <c r="B330" s="198">
        <v>3</v>
      </c>
      <c r="C330" s="38"/>
      <c r="D330" s="32"/>
      <c r="E330" s="32"/>
      <c r="F330" s="38"/>
      <c r="G330" s="519"/>
      <c r="H330" s="40"/>
      <c r="I330" s="359"/>
      <c r="J330" s="360"/>
      <c r="K330" s="361"/>
      <c r="L330" s="361"/>
      <c r="M330" s="546"/>
      <c r="N330" s="546"/>
      <c r="O330" s="546"/>
      <c r="P330" s="547"/>
      <c r="Q330" s="547"/>
      <c r="R330" s="546"/>
      <c r="S330" s="546"/>
      <c r="T330" s="546"/>
      <c r="U330" s="511"/>
      <c r="V330" s="356"/>
    </row>
    <row r="331" spans="1:23">
      <c r="A331" s="905"/>
      <c r="B331" s="198">
        <v>4</v>
      </c>
      <c r="C331" s="38"/>
      <c r="D331" s="32"/>
      <c r="E331" s="32"/>
      <c r="F331" s="38"/>
      <c r="G331" s="519"/>
      <c r="H331" s="40"/>
      <c r="I331" s="359"/>
      <c r="J331" s="360"/>
      <c r="K331" s="361"/>
      <c r="L331" s="361"/>
      <c r="M331" s="546"/>
      <c r="N331" s="546"/>
      <c r="O331" s="546"/>
      <c r="P331" s="547"/>
      <c r="Q331" s="547"/>
      <c r="R331" s="546"/>
      <c r="S331" s="546"/>
      <c r="T331" s="546"/>
      <c r="U331" s="511"/>
      <c r="V331" s="356"/>
    </row>
    <row r="332" spans="1:23">
      <c r="A332" s="905"/>
      <c r="B332" s="198">
        <v>5</v>
      </c>
      <c r="C332" s="38"/>
      <c r="D332" s="32"/>
      <c r="E332" s="32"/>
      <c r="F332" s="38"/>
      <c r="G332" s="519"/>
      <c r="H332" s="40"/>
      <c r="I332" s="359"/>
      <c r="J332" s="360"/>
      <c r="K332" s="361"/>
      <c r="L332" s="361"/>
      <c r="M332" s="546"/>
      <c r="N332" s="546"/>
      <c r="O332" s="546"/>
      <c r="P332" s="547"/>
      <c r="Q332" s="547"/>
      <c r="R332" s="546"/>
      <c r="S332" s="546"/>
      <c r="T332" s="546"/>
      <c r="U332" s="511"/>
      <c r="V332" s="356"/>
    </row>
    <row r="333" spans="1:23">
      <c r="A333" s="905"/>
      <c r="B333" s="198">
        <v>6</v>
      </c>
      <c r="C333" s="38"/>
      <c r="D333" s="32"/>
      <c r="E333" s="32"/>
      <c r="F333" s="38"/>
      <c r="G333" s="519"/>
      <c r="H333" s="40"/>
      <c r="I333" s="359"/>
      <c r="J333" s="360"/>
      <c r="K333" s="361"/>
      <c r="L333" s="361"/>
      <c r="M333" s="546"/>
      <c r="N333" s="546"/>
      <c r="O333" s="546"/>
      <c r="P333" s="547"/>
      <c r="Q333" s="547"/>
      <c r="R333" s="546"/>
      <c r="S333" s="546"/>
      <c r="T333" s="546"/>
      <c r="U333" s="511"/>
      <c r="V333" s="356"/>
    </row>
    <row r="334" spans="1:23">
      <c r="A334" s="905"/>
      <c r="B334" s="198">
        <v>7</v>
      </c>
      <c r="C334" s="38"/>
      <c r="D334" s="32"/>
      <c r="E334" s="32"/>
      <c r="F334" s="38"/>
      <c r="G334" s="519"/>
      <c r="H334" s="40"/>
      <c r="I334" s="359"/>
      <c r="J334" s="360"/>
      <c r="K334" s="361"/>
      <c r="L334" s="361"/>
      <c r="M334" s="546"/>
      <c r="N334" s="546"/>
      <c r="O334" s="546"/>
      <c r="P334" s="547"/>
      <c r="Q334" s="547"/>
      <c r="R334" s="546"/>
      <c r="S334" s="546"/>
      <c r="T334" s="546"/>
      <c r="U334" s="511"/>
      <c r="V334" s="356"/>
    </row>
    <row r="335" spans="1:23">
      <c r="A335" s="905"/>
      <c r="B335" s="198">
        <v>8</v>
      </c>
      <c r="C335" s="38"/>
      <c r="D335" s="32"/>
      <c r="E335" s="32"/>
      <c r="F335" s="38"/>
      <c r="G335" s="519"/>
      <c r="H335" s="40"/>
      <c r="I335" s="359"/>
      <c r="J335" s="360"/>
      <c r="K335" s="361"/>
      <c r="L335" s="361"/>
      <c r="M335" s="546"/>
      <c r="N335" s="546"/>
      <c r="O335" s="546"/>
      <c r="P335" s="547"/>
      <c r="Q335" s="547"/>
      <c r="R335" s="546"/>
      <c r="S335" s="546"/>
      <c r="T335" s="546"/>
      <c r="U335" s="511"/>
      <c r="V335" s="356"/>
    </row>
    <row r="336" spans="1:23">
      <c r="A336" s="905"/>
      <c r="B336" s="198">
        <v>9</v>
      </c>
      <c r="C336" s="38"/>
      <c r="D336" s="32"/>
      <c r="E336" s="32"/>
      <c r="F336" s="38"/>
      <c r="G336" s="519"/>
      <c r="H336" s="40"/>
      <c r="I336" s="359"/>
      <c r="J336" s="360"/>
      <c r="K336" s="374"/>
      <c r="L336" s="361"/>
      <c r="M336" s="546"/>
      <c r="N336" s="546"/>
      <c r="O336" s="546"/>
      <c r="P336" s="547"/>
      <c r="Q336" s="547"/>
      <c r="R336" s="546"/>
      <c r="S336" s="546"/>
      <c r="T336" s="546"/>
      <c r="U336" s="511"/>
      <c r="V336" s="356"/>
    </row>
    <row r="337" spans="1:23" ht="15" thickBot="1">
      <c r="A337" s="906"/>
      <c r="B337" s="199">
        <v>10</v>
      </c>
      <c r="C337" s="46"/>
      <c r="D337" s="45"/>
      <c r="E337" s="45"/>
      <c r="F337" s="46"/>
      <c r="G337" s="520"/>
      <c r="H337" s="202"/>
      <c r="I337" s="362"/>
      <c r="J337" s="363"/>
      <c r="K337" s="364"/>
      <c r="L337" s="364"/>
      <c r="M337" s="548"/>
      <c r="N337" s="548"/>
      <c r="O337" s="548"/>
      <c r="P337" s="549"/>
      <c r="Q337" s="549"/>
      <c r="R337" s="548"/>
      <c r="S337" s="548"/>
      <c r="T337" s="548"/>
      <c r="U337" s="512"/>
      <c r="V337" s="356"/>
    </row>
    <row r="338" spans="1:23" ht="29.5" thickBot="1">
      <c r="A338" s="47"/>
      <c r="B338" s="33"/>
      <c r="C338" s="33"/>
      <c r="D338" s="33"/>
      <c r="E338" s="324" t="s">
        <v>199</v>
      </c>
      <c r="F338" s="321">
        <f>COUNTA(F328:F337)</f>
        <v>0</v>
      </c>
      <c r="G338" s="322">
        <f>COUNTA(G328:G337)</f>
        <v>0</v>
      </c>
      <c r="H338" s="365"/>
      <c r="I338" s="365"/>
      <c r="J338" s="324" t="s">
        <v>537</v>
      </c>
      <c r="K338" s="322">
        <f>COUNTIF(K328:K337,"&lt;=30/06/2026")</f>
        <v>0</v>
      </c>
      <c r="L338" s="365"/>
      <c r="M338" s="365"/>
      <c r="N338" s="924" t="s">
        <v>200</v>
      </c>
      <c r="O338" s="925"/>
      <c r="P338" s="939">
        <f>SUM(P328:P337)</f>
        <v>0</v>
      </c>
      <c r="Q338" s="940"/>
      <c r="S338" s="33"/>
      <c r="T338" s="33"/>
      <c r="U338" s="513"/>
      <c r="V338" s="367"/>
      <c r="W338" s="366"/>
    </row>
    <row r="339" spans="1:23" ht="15" thickBot="1">
      <c r="A339" s="368"/>
      <c r="B339" s="369"/>
      <c r="C339" s="370"/>
      <c r="D339" s="370"/>
      <c r="E339" s="370"/>
      <c r="F339" s="369"/>
      <c r="G339" s="370"/>
      <c r="H339" s="370"/>
      <c r="I339" s="369"/>
      <c r="J339" s="369"/>
      <c r="K339" s="369"/>
      <c r="L339" s="370"/>
      <c r="M339" s="370"/>
      <c r="N339" s="370"/>
      <c r="O339" s="370"/>
      <c r="P339" s="370"/>
      <c r="Q339" s="370"/>
      <c r="R339" s="370"/>
      <c r="S339" s="370"/>
      <c r="T339" s="521"/>
      <c r="U339" s="515"/>
      <c r="V339" s="371"/>
    </row>
    <row r="340" spans="1:23" ht="15" thickBot="1">
      <c r="A340" s="351"/>
      <c r="B340" s="352"/>
      <c r="C340" s="353"/>
      <c r="D340" s="353"/>
      <c r="E340" s="353"/>
      <c r="F340" s="352"/>
      <c r="G340" s="353"/>
      <c r="H340" s="353"/>
      <c r="I340" s="352"/>
      <c r="J340" s="352"/>
      <c r="K340" s="352"/>
      <c r="L340" s="353"/>
      <c r="M340" s="353"/>
      <c r="N340" s="353"/>
      <c r="O340" s="353"/>
      <c r="P340" s="353"/>
      <c r="Q340" s="353"/>
      <c r="R340" s="353"/>
      <c r="S340" s="353"/>
      <c r="T340" s="353"/>
      <c r="U340" s="508"/>
      <c r="V340" s="354"/>
    </row>
    <row r="341" spans="1:23" ht="33.75" customHeight="1" thickBot="1">
      <c r="A341" s="190" t="s">
        <v>17</v>
      </c>
      <c r="B341" s="597" t="s">
        <v>67</v>
      </c>
      <c r="C341" s="551"/>
      <c r="E341" s="907" t="s">
        <v>170</v>
      </c>
      <c r="F341" s="908"/>
      <c r="G341" s="601" t="str">
        <f>VLOOKUP(B341,'Urbano.Piano inv. forn'!$C$67:$G$86,3,FALSE)</f>
        <v/>
      </c>
      <c r="H341" s="602"/>
      <c r="I341" s="27"/>
      <c r="J341" s="907" t="s">
        <v>171</v>
      </c>
      <c r="K341" s="1077"/>
      <c r="L341" s="908"/>
      <c r="M341" s="601">
        <f>VLOOKUP(B341,'Urbano.Piano inv. forn'!$C$67:$G$86,4,FALSE)</f>
        <v>0</v>
      </c>
      <c r="N341" s="602"/>
      <c r="P341" s="195" t="s">
        <v>172</v>
      </c>
      <c r="Q341" s="355"/>
      <c r="S341" s="196" t="s">
        <v>173</v>
      </c>
      <c r="T341" s="909"/>
      <c r="U341" s="910"/>
      <c r="V341" s="356"/>
    </row>
    <row r="342" spans="1:23" ht="13.5" customHeight="1" thickBot="1">
      <c r="A342" s="47"/>
      <c r="B342" s="34"/>
      <c r="C342" s="34"/>
      <c r="E342" s="35"/>
      <c r="F342" s="35"/>
      <c r="G342" s="36"/>
      <c r="H342" s="36"/>
      <c r="I342" s="27"/>
      <c r="J342" s="35"/>
      <c r="K342" s="35"/>
      <c r="L342" s="35"/>
      <c r="M342" s="36"/>
      <c r="N342" s="36"/>
      <c r="P342" s="37"/>
      <c r="S342" s="33"/>
      <c r="T342" s="357"/>
      <c r="V342" s="48"/>
      <c r="W342" s="357"/>
    </row>
    <row r="343" spans="1:23" ht="33.75" customHeight="1" thickBot="1">
      <c r="A343" s="911" t="s">
        <v>174</v>
      </c>
      <c r="B343" s="912"/>
      <c r="C343" s="912"/>
      <c r="D343" s="913"/>
      <c r="E343" s="561">
        <f>VLOOKUP(B341,'Urbano.Piano inv. forn'!$C$67:$V$86,18,FALSE)</f>
        <v>0</v>
      </c>
      <c r="F343" s="562"/>
      <c r="G343" s="562"/>
      <c r="H343" s="563"/>
      <c r="I343" s="27"/>
      <c r="J343" s="914" t="s">
        <v>175</v>
      </c>
      <c r="K343" s="1078"/>
      <c r="L343" s="915"/>
      <c r="M343" s="561">
        <f>VLOOKUP(B341,'Urbano.Piano inv. forn'!$C$67:$V$86,20,FALSE)</f>
        <v>0</v>
      </c>
      <c r="N343" s="563"/>
      <c r="O343" s="44"/>
      <c r="P343" s="196" t="s">
        <v>176</v>
      </c>
      <c r="Q343" s="49">
        <f>M343+E343</f>
        <v>0</v>
      </c>
      <c r="S343" s="196" t="s">
        <v>177</v>
      </c>
      <c r="T343" s="909"/>
      <c r="U343" s="910"/>
      <c r="V343" s="48"/>
      <c r="W343" s="357"/>
    </row>
    <row r="344" spans="1:23" ht="21.75" customHeight="1" thickBot="1">
      <c r="A344" s="50"/>
      <c r="B344" s="51"/>
      <c r="C344" s="51"/>
      <c r="D344" s="51"/>
      <c r="E344" s="52"/>
      <c r="F344" s="52"/>
      <c r="G344" s="52"/>
      <c r="H344" s="52"/>
      <c r="I344" s="27"/>
      <c r="J344" s="35"/>
      <c r="K344" s="35"/>
      <c r="L344" s="35"/>
      <c r="M344" s="52"/>
      <c r="N344" s="52"/>
      <c r="O344" s="44"/>
      <c r="P344" s="33"/>
      <c r="Q344" s="44"/>
      <c r="S344" s="33"/>
      <c r="T344" s="34"/>
      <c r="U344" s="510"/>
      <c r="V344" s="48"/>
      <c r="W344" s="357"/>
    </row>
    <row r="345" spans="1:23" s="63" customFormat="1" ht="72" customHeight="1">
      <c r="A345" s="901" t="s">
        <v>178</v>
      </c>
      <c r="B345" s="903" t="s">
        <v>179</v>
      </c>
      <c r="C345" s="903" t="s">
        <v>180</v>
      </c>
      <c r="D345" s="191" t="s">
        <v>181</v>
      </c>
      <c r="E345" s="192" t="s">
        <v>182</v>
      </c>
      <c r="F345" s="191" t="s">
        <v>183</v>
      </c>
      <c r="G345" s="191" t="s">
        <v>184</v>
      </c>
      <c r="H345" s="193" t="s">
        <v>144</v>
      </c>
      <c r="I345" s="193" t="s">
        <v>185</v>
      </c>
      <c r="J345" s="193" t="s">
        <v>186</v>
      </c>
      <c r="K345" s="1096" t="s">
        <v>540</v>
      </c>
      <c r="L345" s="193" t="s">
        <v>187</v>
      </c>
      <c r="M345" s="921" t="s">
        <v>470</v>
      </c>
      <c r="N345" s="922"/>
      <c r="O345" s="923"/>
      <c r="P345" s="921" t="s">
        <v>188</v>
      </c>
      <c r="Q345" s="923"/>
      <c r="R345" s="921" t="s">
        <v>189</v>
      </c>
      <c r="S345" s="922"/>
      <c r="T345" s="923"/>
      <c r="U345" s="916" t="s">
        <v>190</v>
      </c>
      <c r="V345" s="358"/>
    </row>
    <row r="346" spans="1:23" s="63" customFormat="1" ht="28.5" customHeight="1" thickBot="1">
      <c r="A346" s="902"/>
      <c r="B346" s="904"/>
      <c r="C346" s="904"/>
      <c r="D346" s="194" t="s">
        <v>191</v>
      </c>
      <c r="E346" s="194" t="s">
        <v>192</v>
      </c>
      <c r="F346" s="194" t="s">
        <v>193</v>
      </c>
      <c r="G346" s="194" t="s">
        <v>193</v>
      </c>
      <c r="H346" s="194" t="s">
        <v>66</v>
      </c>
      <c r="I346" s="194" t="s">
        <v>42</v>
      </c>
      <c r="J346" s="194" t="s">
        <v>194</v>
      </c>
      <c r="K346" s="1097" t="s">
        <v>195</v>
      </c>
      <c r="L346" s="194" t="s">
        <v>195</v>
      </c>
      <c r="M346" s="918" t="s">
        <v>471</v>
      </c>
      <c r="N346" s="919"/>
      <c r="O346" s="920"/>
      <c r="P346" s="918" t="s">
        <v>168</v>
      </c>
      <c r="Q346" s="920"/>
      <c r="R346" s="918" t="s">
        <v>198</v>
      </c>
      <c r="S346" s="919"/>
      <c r="T346" s="920"/>
      <c r="U346" s="917"/>
      <c r="V346" s="358"/>
    </row>
    <row r="347" spans="1:23" ht="15" customHeight="1">
      <c r="A347" s="905" t="str">
        <f>B341</f>
        <v>urb.i.1</v>
      </c>
      <c r="B347" s="197">
        <v>1</v>
      </c>
      <c r="C347" s="78"/>
      <c r="D347" s="39"/>
      <c r="E347" s="39"/>
      <c r="F347" s="78"/>
      <c r="G347" s="518"/>
      <c r="H347" s="40"/>
      <c r="I347" s="372"/>
      <c r="J347" s="373"/>
      <c r="K347" s="374"/>
      <c r="L347" s="374"/>
      <c r="M347" s="546"/>
      <c r="N347" s="546"/>
      <c r="O347" s="546"/>
      <c r="P347" s="547"/>
      <c r="Q347" s="547"/>
      <c r="R347" s="546"/>
      <c r="S347" s="546"/>
      <c r="T347" s="546"/>
      <c r="U347" s="516"/>
      <c r="V347" s="356"/>
    </row>
    <row r="348" spans="1:23">
      <c r="A348" s="905"/>
      <c r="B348" s="198">
        <v>2</v>
      </c>
      <c r="C348" s="38"/>
      <c r="D348" s="32"/>
      <c r="E348" s="32"/>
      <c r="F348" s="38"/>
      <c r="G348" s="519"/>
      <c r="H348" s="40"/>
      <c r="I348" s="359"/>
      <c r="J348" s="360"/>
      <c r="K348" s="361"/>
      <c r="L348" s="361"/>
      <c r="M348" s="546"/>
      <c r="N348" s="546"/>
      <c r="O348" s="546"/>
      <c r="P348" s="547"/>
      <c r="Q348" s="547"/>
      <c r="R348" s="546"/>
      <c r="S348" s="546"/>
      <c r="T348" s="546"/>
      <c r="U348" s="511"/>
      <c r="V348" s="356"/>
    </row>
    <row r="349" spans="1:23">
      <c r="A349" s="905"/>
      <c r="B349" s="198">
        <v>3</v>
      </c>
      <c r="C349" s="38"/>
      <c r="D349" s="32"/>
      <c r="E349" s="32"/>
      <c r="F349" s="38"/>
      <c r="G349" s="519"/>
      <c r="H349" s="40"/>
      <c r="I349" s="359"/>
      <c r="J349" s="360"/>
      <c r="K349" s="361"/>
      <c r="L349" s="361"/>
      <c r="M349" s="546"/>
      <c r="N349" s="546"/>
      <c r="O349" s="546"/>
      <c r="P349" s="547"/>
      <c r="Q349" s="547"/>
      <c r="R349" s="546"/>
      <c r="S349" s="546"/>
      <c r="T349" s="546"/>
      <c r="U349" s="511"/>
      <c r="V349" s="356"/>
    </row>
    <row r="350" spans="1:23">
      <c r="A350" s="905"/>
      <c r="B350" s="198">
        <v>4</v>
      </c>
      <c r="C350" s="38"/>
      <c r="D350" s="32"/>
      <c r="E350" s="32"/>
      <c r="F350" s="38"/>
      <c r="G350" s="519"/>
      <c r="H350" s="40"/>
      <c r="I350" s="359"/>
      <c r="J350" s="360"/>
      <c r="K350" s="361"/>
      <c r="L350" s="361"/>
      <c r="M350" s="546"/>
      <c r="N350" s="546"/>
      <c r="O350" s="546"/>
      <c r="P350" s="547"/>
      <c r="Q350" s="547"/>
      <c r="R350" s="546"/>
      <c r="S350" s="546"/>
      <c r="T350" s="546"/>
      <c r="U350" s="511"/>
      <c r="V350" s="356"/>
    </row>
    <row r="351" spans="1:23">
      <c r="A351" s="905"/>
      <c r="B351" s="198">
        <v>5</v>
      </c>
      <c r="C351" s="38"/>
      <c r="D351" s="32"/>
      <c r="E351" s="32"/>
      <c r="F351" s="38"/>
      <c r="G351" s="519"/>
      <c r="H351" s="40"/>
      <c r="I351" s="359"/>
      <c r="J351" s="360"/>
      <c r="K351" s="361"/>
      <c r="L351" s="361"/>
      <c r="M351" s="546"/>
      <c r="N351" s="546"/>
      <c r="O351" s="546"/>
      <c r="P351" s="547"/>
      <c r="Q351" s="547"/>
      <c r="R351" s="546"/>
      <c r="S351" s="546"/>
      <c r="T351" s="546"/>
      <c r="U351" s="511"/>
      <c r="V351" s="356"/>
    </row>
    <row r="352" spans="1:23">
      <c r="A352" s="905"/>
      <c r="B352" s="198">
        <v>6</v>
      </c>
      <c r="C352" s="38"/>
      <c r="D352" s="32"/>
      <c r="E352" s="32"/>
      <c r="F352" s="38"/>
      <c r="G352" s="519"/>
      <c r="H352" s="40"/>
      <c r="I352" s="359"/>
      <c r="J352" s="360"/>
      <c r="K352" s="361"/>
      <c r="L352" s="361"/>
      <c r="M352" s="546"/>
      <c r="N352" s="546"/>
      <c r="O352" s="546"/>
      <c r="P352" s="547"/>
      <c r="Q352" s="547"/>
      <c r="R352" s="546"/>
      <c r="S352" s="546"/>
      <c r="T352" s="546"/>
      <c r="U352" s="511"/>
      <c r="V352" s="356"/>
    </row>
    <row r="353" spans="1:23">
      <c r="A353" s="905"/>
      <c r="B353" s="198">
        <v>7</v>
      </c>
      <c r="C353" s="38"/>
      <c r="D353" s="32"/>
      <c r="E353" s="32"/>
      <c r="F353" s="38"/>
      <c r="G353" s="519"/>
      <c r="H353" s="40"/>
      <c r="I353" s="359"/>
      <c r="J353" s="360"/>
      <c r="K353" s="361"/>
      <c r="L353" s="361"/>
      <c r="M353" s="546"/>
      <c r="N353" s="546"/>
      <c r="O353" s="546"/>
      <c r="P353" s="547"/>
      <c r="Q353" s="547"/>
      <c r="R353" s="546"/>
      <c r="S353" s="546"/>
      <c r="T353" s="546"/>
      <c r="U353" s="511"/>
      <c r="V353" s="356"/>
    </row>
    <row r="354" spans="1:23">
      <c r="A354" s="905"/>
      <c r="B354" s="198">
        <v>8</v>
      </c>
      <c r="C354" s="38"/>
      <c r="D354" s="32"/>
      <c r="E354" s="32"/>
      <c r="F354" s="38"/>
      <c r="G354" s="519"/>
      <c r="H354" s="40"/>
      <c r="I354" s="359"/>
      <c r="J354" s="360"/>
      <c r="K354" s="361"/>
      <c r="L354" s="361"/>
      <c r="M354" s="546"/>
      <c r="N354" s="546"/>
      <c r="O354" s="546"/>
      <c r="P354" s="547"/>
      <c r="Q354" s="547"/>
      <c r="R354" s="546"/>
      <c r="S354" s="546"/>
      <c r="T354" s="546"/>
      <c r="U354" s="511"/>
      <c r="V354" s="356"/>
    </row>
    <row r="355" spans="1:23">
      <c r="A355" s="905"/>
      <c r="B355" s="198">
        <v>9</v>
      </c>
      <c r="C355" s="38"/>
      <c r="D355" s="32"/>
      <c r="E355" s="32"/>
      <c r="F355" s="38"/>
      <c r="G355" s="519"/>
      <c r="H355" s="40"/>
      <c r="I355" s="359"/>
      <c r="J355" s="360"/>
      <c r="K355" s="374"/>
      <c r="L355" s="361"/>
      <c r="M355" s="546"/>
      <c r="N355" s="546"/>
      <c r="O355" s="546"/>
      <c r="P355" s="547"/>
      <c r="Q355" s="547"/>
      <c r="R355" s="546"/>
      <c r="S355" s="546"/>
      <c r="T355" s="546"/>
      <c r="U355" s="511"/>
      <c r="V355" s="356"/>
    </row>
    <row r="356" spans="1:23" ht="15" thickBot="1">
      <c r="A356" s="906"/>
      <c r="B356" s="199">
        <v>10</v>
      </c>
      <c r="C356" s="46"/>
      <c r="D356" s="45"/>
      <c r="E356" s="45"/>
      <c r="F356" s="46"/>
      <c r="G356" s="520"/>
      <c r="H356" s="202"/>
      <c r="I356" s="362"/>
      <c r="J356" s="363"/>
      <c r="K356" s="364"/>
      <c r="L356" s="364"/>
      <c r="M356" s="548"/>
      <c r="N356" s="548"/>
      <c r="O356" s="548"/>
      <c r="P356" s="549"/>
      <c r="Q356" s="549"/>
      <c r="R356" s="548"/>
      <c r="S356" s="548"/>
      <c r="T356" s="548"/>
      <c r="U356" s="512"/>
      <c r="V356" s="356"/>
    </row>
    <row r="357" spans="1:23" ht="29.5" thickBot="1">
      <c r="A357" s="47"/>
      <c r="B357" s="33"/>
      <c r="C357" s="33"/>
      <c r="D357" s="33"/>
      <c r="E357" s="324" t="s">
        <v>199</v>
      </c>
      <c r="F357" s="321">
        <f>COUNTA(F347:F356)</f>
        <v>0</v>
      </c>
      <c r="G357" s="322">
        <f>COUNTA(G347:G356)</f>
        <v>0</v>
      </c>
      <c r="H357" s="365"/>
      <c r="I357" s="365"/>
      <c r="J357" s="324" t="s">
        <v>537</v>
      </c>
      <c r="K357" s="322">
        <f>COUNTIF(K347:K356,"&lt;=30/06/2026")</f>
        <v>0</v>
      </c>
      <c r="L357" s="365"/>
      <c r="M357" s="365"/>
      <c r="N357" s="924" t="s">
        <v>200</v>
      </c>
      <c r="O357" s="925"/>
      <c r="P357" s="939">
        <f>SUM(P347:P356)</f>
        <v>0</v>
      </c>
      <c r="Q357" s="940"/>
      <c r="S357" s="33"/>
      <c r="T357" s="33"/>
      <c r="U357" s="513"/>
      <c r="V357" s="367"/>
      <c r="W357" s="366"/>
    </row>
    <row r="358" spans="1:23" ht="15" thickBot="1">
      <c r="A358" s="368"/>
      <c r="B358" s="369"/>
      <c r="C358" s="370"/>
      <c r="D358" s="370"/>
      <c r="E358" s="370"/>
      <c r="F358" s="369"/>
      <c r="G358" s="370"/>
      <c r="H358" s="370"/>
      <c r="I358" s="369"/>
      <c r="J358" s="369"/>
      <c r="K358" s="369"/>
      <c r="L358" s="370"/>
      <c r="M358" s="370"/>
      <c r="N358" s="370"/>
      <c r="O358" s="370"/>
      <c r="P358" s="370"/>
      <c r="Q358" s="370"/>
      <c r="R358" s="370"/>
      <c r="S358" s="370"/>
      <c r="T358" s="521"/>
      <c r="U358" s="515"/>
      <c r="V358" s="371"/>
    </row>
    <row r="359" spans="1:23" ht="15" thickBot="1">
      <c r="A359" s="351"/>
      <c r="B359" s="352"/>
      <c r="C359" s="353"/>
      <c r="D359" s="353"/>
      <c r="E359" s="353"/>
      <c r="F359" s="352"/>
      <c r="G359" s="353"/>
      <c r="H359" s="353"/>
      <c r="I359" s="352"/>
      <c r="J359" s="352"/>
      <c r="K359" s="352"/>
      <c r="L359" s="353"/>
      <c r="M359" s="353"/>
      <c r="N359" s="353"/>
      <c r="O359" s="353"/>
      <c r="P359" s="353"/>
      <c r="Q359" s="353"/>
      <c r="R359" s="353"/>
      <c r="S359" s="353"/>
      <c r="T359" s="353"/>
      <c r="U359" s="508"/>
      <c r="V359" s="354"/>
    </row>
    <row r="360" spans="1:23" ht="33.75" customHeight="1" thickBot="1">
      <c r="A360" s="190" t="s">
        <v>17</v>
      </c>
      <c r="B360" s="597" t="s">
        <v>67</v>
      </c>
      <c r="C360" s="551"/>
      <c r="E360" s="907" t="s">
        <v>170</v>
      </c>
      <c r="F360" s="908"/>
      <c r="G360" s="601" t="str">
        <f>VLOOKUP(B360,'Urbano.Piano inv. forn'!$C$67:$G$86,3,FALSE)</f>
        <v/>
      </c>
      <c r="H360" s="602"/>
      <c r="I360" s="27"/>
      <c r="J360" s="907" t="s">
        <v>171</v>
      </c>
      <c r="K360" s="1077"/>
      <c r="L360" s="908"/>
      <c r="M360" s="601">
        <f>VLOOKUP(B360,'Urbano.Piano inv. forn'!$C$67:$G$86,4,FALSE)</f>
        <v>0</v>
      </c>
      <c r="N360" s="602"/>
      <c r="P360" s="195" t="s">
        <v>172</v>
      </c>
      <c r="Q360" s="355"/>
      <c r="S360" s="196" t="s">
        <v>173</v>
      </c>
      <c r="T360" s="909"/>
      <c r="U360" s="910"/>
      <c r="V360" s="356"/>
    </row>
    <row r="361" spans="1:23" ht="13.5" customHeight="1" thickBot="1">
      <c r="A361" s="47"/>
      <c r="B361" s="34"/>
      <c r="C361" s="34"/>
      <c r="E361" s="35"/>
      <c r="F361" s="35"/>
      <c r="G361" s="36"/>
      <c r="H361" s="36"/>
      <c r="I361" s="27"/>
      <c r="J361" s="35"/>
      <c r="K361" s="35"/>
      <c r="L361" s="35"/>
      <c r="M361" s="36"/>
      <c r="N361" s="36"/>
      <c r="P361" s="37"/>
      <c r="S361" s="33"/>
      <c r="T361" s="357"/>
      <c r="V361" s="48"/>
      <c r="W361" s="357"/>
    </row>
    <row r="362" spans="1:23" ht="33.75" customHeight="1" thickBot="1">
      <c r="A362" s="911" t="s">
        <v>174</v>
      </c>
      <c r="B362" s="912"/>
      <c r="C362" s="912"/>
      <c r="D362" s="913"/>
      <c r="E362" s="561">
        <f>VLOOKUP(B360,'Urbano.Piano inv. forn'!$C$67:$V$86,18,FALSE)</f>
        <v>0</v>
      </c>
      <c r="F362" s="562"/>
      <c r="G362" s="562"/>
      <c r="H362" s="563"/>
      <c r="I362" s="27"/>
      <c r="J362" s="914" t="s">
        <v>175</v>
      </c>
      <c r="K362" s="1078"/>
      <c r="L362" s="915"/>
      <c r="M362" s="561">
        <f>VLOOKUP(B360,'Urbano.Piano inv. forn'!$C$67:$V$86,20,FALSE)</f>
        <v>0</v>
      </c>
      <c r="N362" s="563"/>
      <c r="O362" s="44"/>
      <c r="P362" s="196" t="s">
        <v>176</v>
      </c>
      <c r="Q362" s="49">
        <f>M362+E362</f>
        <v>0</v>
      </c>
      <c r="S362" s="196" t="s">
        <v>177</v>
      </c>
      <c r="T362" s="909"/>
      <c r="U362" s="910"/>
      <c r="V362" s="48"/>
      <c r="W362" s="357"/>
    </row>
    <row r="363" spans="1:23" ht="21.75" customHeight="1" thickBot="1">
      <c r="A363" s="50"/>
      <c r="B363" s="51"/>
      <c r="C363" s="51"/>
      <c r="D363" s="51"/>
      <c r="E363" s="52"/>
      <c r="F363" s="52"/>
      <c r="G363" s="52"/>
      <c r="H363" s="52"/>
      <c r="I363" s="27"/>
      <c r="J363" s="35"/>
      <c r="K363" s="35"/>
      <c r="L363" s="35"/>
      <c r="M363" s="52"/>
      <c r="N363" s="52"/>
      <c r="O363" s="44"/>
      <c r="P363" s="33"/>
      <c r="Q363" s="44"/>
      <c r="S363" s="33"/>
      <c r="T363" s="34"/>
      <c r="U363" s="510"/>
      <c r="V363" s="48"/>
      <c r="W363" s="357"/>
    </row>
    <row r="364" spans="1:23" s="63" customFormat="1" ht="72" customHeight="1">
      <c r="A364" s="901" t="s">
        <v>178</v>
      </c>
      <c r="B364" s="903" t="s">
        <v>179</v>
      </c>
      <c r="C364" s="903" t="s">
        <v>180</v>
      </c>
      <c r="D364" s="191" t="s">
        <v>181</v>
      </c>
      <c r="E364" s="192" t="s">
        <v>182</v>
      </c>
      <c r="F364" s="191" t="s">
        <v>183</v>
      </c>
      <c r="G364" s="191" t="s">
        <v>184</v>
      </c>
      <c r="H364" s="193" t="s">
        <v>144</v>
      </c>
      <c r="I364" s="193" t="s">
        <v>185</v>
      </c>
      <c r="J364" s="193" t="s">
        <v>186</v>
      </c>
      <c r="K364" s="1096" t="s">
        <v>540</v>
      </c>
      <c r="L364" s="193" t="s">
        <v>187</v>
      </c>
      <c r="M364" s="921" t="s">
        <v>470</v>
      </c>
      <c r="N364" s="922"/>
      <c r="O364" s="923"/>
      <c r="P364" s="921" t="s">
        <v>188</v>
      </c>
      <c r="Q364" s="923"/>
      <c r="R364" s="921" t="s">
        <v>189</v>
      </c>
      <c r="S364" s="922"/>
      <c r="T364" s="923"/>
      <c r="U364" s="916" t="s">
        <v>190</v>
      </c>
      <c r="V364" s="358"/>
    </row>
    <row r="365" spans="1:23" s="63" customFormat="1" ht="28.5" customHeight="1" thickBot="1">
      <c r="A365" s="902"/>
      <c r="B365" s="904"/>
      <c r="C365" s="904"/>
      <c r="D365" s="194" t="s">
        <v>191</v>
      </c>
      <c r="E365" s="194" t="s">
        <v>192</v>
      </c>
      <c r="F365" s="194" t="s">
        <v>193</v>
      </c>
      <c r="G365" s="194" t="s">
        <v>193</v>
      </c>
      <c r="H365" s="194" t="s">
        <v>66</v>
      </c>
      <c r="I365" s="194" t="s">
        <v>42</v>
      </c>
      <c r="J365" s="194" t="s">
        <v>194</v>
      </c>
      <c r="K365" s="1097" t="s">
        <v>195</v>
      </c>
      <c r="L365" s="194" t="s">
        <v>195</v>
      </c>
      <c r="M365" s="918" t="s">
        <v>471</v>
      </c>
      <c r="N365" s="919"/>
      <c r="O365" s="920"/>
      <c r="P365" s="918" t="s">
        <v>168</v>
      </c>
      <c r="Q365" s="920"/>
      <c r="R365" s="918" t="s">
        <v>198</v>
      </c>
      <c r="S365" s="919"/>
      <c r="T365" s="920"/>
      <c r="U365" s="917"/>
      <c r="V365" s="358"/>
    </row>
    <row r="366" spans="1:23" ht="15" customHeight="1">
      <c r="A366" s="905" t="str">
        <f>B360</f>
        <v>urb.i.1</v>
      </c>
      <c r="B366" s="197">
        <v>1</v>
      </c>
      <c r="C366" s="78"/>
      <c r="D366" s="39"/>
      <c r="E366" s="39"/>
      <c r="F366" s="78"/>
      <c r="G366" s="518"/>
      <c r="H366" s="40"/>
      <c r="I366" s="372"/>
      <c r="J366" s="373"/>
      <c r="K366" s="374"/>
      <c r="L366" s="374"/>
      <c r="M366" s="546"/>
      <c r="N366" s="546"/>
      <c r="O366" s="546"/>
      <c r="P366" s="547"/>
      <c r="Q366" s="547"/>
      <c r="R366" s="546"/>
      <c r="S366" s="546"/>
      <c r="T366" s="546"/>
      <c r="U366" s="516"/>
      <c r="V366" s="356"/>
    </row>
    <row r="367" spans="1:23">
      <c r="A367" s="905"/>
      <c r="B367" s="198">
        <v>2</v>
      </c>
      <c r="C367" s="38"/>
      <c r="D367" s="32"/>
      <c r="E367" s="32"/>
      <c r="F367" s="38"/>
      <c r="G367" s="519"/>
      <c r="H367" s="40"/>
      <c r="I367" s="359"/>
      <c r="J367" s="360"/>
      <c r="K367" s="361"/>
      <c r="L367" s="361"/>
      <c r="M367" s="546"/>
      <c r="N367" s="546"/>
      <c r="O367" s="546"/>
      <c r="P367" s="547"/>
      <c r="Q367" s="547"/>
      <c r="R367" s="546"/>
      <c r="S367" s="546"/>
      <c r="T367" s="546"/>
      <c r="U367" s="511"/>
      <c r="V367" s="356"/>
    </row>
    <row r="368" spans="1:23">
      <c r="A368" s="905"/>
      <c r="B368" s="198">
        <v>3</v>
      </c>
      <c r="C368" s="38"/>
      <c r="D368" s="32"/>
      <c r="E368" s="32"/>
      <c r="F368" s="38"/>
      <c r="G368" s="519"/>
      <c r="H368" s="40"/>
      <c r="I368" s="359"/>
      <c r="J368" s="360"/>
      <c r="K368" s="361"/>
      <c r="L368" s="361"/>
      <c r="M368" s="546"/>
      <c r="N368" s="546"/>
      <c r="O368" s="546"/>
      <c r="P368" s="547"/>
      <c r="Q368" s="547"/>
      <c r="R368" s="546"/>
      <c r="S368" s="546"/>
      <c r="T368" s="546"/>
      <c r="U368" s="511"/>
      <c r="V368" s="356"/>
    </row>
    <row r="369" spans="1:23">
      <c r="A369" s="905"/>
      <c r="B369" s="198">
        <v>4</v>
      </c>
      <c r="C369" s="38"/>
      <c r="D369" s="32"/>
      <c r="E369" s="32"/>
      <c r="F369" s="38"/>
      <c r="G369" s="519"/>
      <c r="H369" s="40"/>
      <c r="I369" s="359"/>
      <c r="J369" s="360"/>
      <c r="K369" s="361"/>
      <c r="L369" s="361"/>
      <c r="M369" s="546"/>
      <c r="N369" s="546"/>
      <c r="O369" s="546"/>
      <c r="P369" s="547"/>
      <c r="Q369" s="547"/>
      <c r="R369" s="546"/>
      <c r="S369" s="546"/>
      <c r="T369" s="546"/>
      <c r="U369" s="511"/>
      <c r="V369" s="356"/>
    </row>
    <row r="370" spans="1:23">
      <c r="A370" s="905"/>
      <c r="B370" s="198">
        <v>5</v>
      </c>
      <c r="C370" s="38"/>
      <c r="D370" s="32"/>
      <c r="E370" s="32"/>
      <c r="F370" s="38"/>
      <c r="G370" s="519"/>
      <c r="H370" s="40"/>
      <c r="I370" s="359"/>
      <c r="J370" s="360"/>
      <c r="K370" s="361"/>
      <c r="L370" s="361"/>
      <c r="M370" s="546"/>
      <c r="N370" s="546"/>
      <c r="O370" s="546"/>
      <c r="P370" s="547"/>
      <c r="Q370" s="547"/>
      <c r="R370" s="546"/>
      <c r="S370" s="546"/>
      <c r="T370" s="546"/>
      <c r="U370" s="511"/>
      <c r="V370" s="356"/>
    </row>
    <row r="371" spans="1:23">
      <c r="A371" s="905"/>
      <c r="B371" s="198">
        <v>6</v>
      </c>
      <c r="C371" s="38"/>
      <c r="D371" s="32"/>
      <c r="E371" s="32"/>
      <c r="F371" s="38"/>
      <c r="G371" s="519"/>
      <c r="H371" s="40"/>
      <c r="I371" s="359"/>
      <c r="J371" s="360"/>
      <c r="K371" s="361"/>
      <c r="L371" s="361"/>
      <c r="M371" s="546"/>
      <c r="N371" s="546"/>
      <c r="O371" s="546"/>
      <c r="P371" s="547"/>
      <c r="Q371" s="547"/>
      <c r="R371" s="546"/>
      <c r="S371" s="546"/>
      <c r="T371" s="546"/>
      <c r="U371" s="511"/>
      <c r="V371" s="356"/>
    </row>
    <row r="372" spans="1:23">
      <c r="A372" s="905"/>
      <c r="B372" s="198">
        <v>7</v>
      </c>
      <c r="C372" s="38"/>
      <c r="D372" s="32"/>
      <c r="E372" s="32"/>
      <c r="F372" s="38"/>
      <c r="G372" s="519"/>
      <c r="H372" s="40"/>
      <c r="I372" s="359"/>
      <c r="J372" s="360"/>
      <c r="K372" s="361"/>
      <c r="L372" s="361"/>
      <c r="M372" s="546"/>
      <c r="N372" s="546"/>
      <c r="O372" s="546"/>
      <c r="P372" s="547"/>
      <c r="Q372" s="547"/>
      <c r="R372" s="546"/>
      <c r="S372" s="546"/>
      <c r="T372" s="546"/>
      <c r="U372" s="511"/>
      <c r="V372" s="356"/>
    </row>
    <row r="373" spans="1:23">
      <c r="A373" s="905"/>
      <c r="B373" s="198">
        <v>8</v>
      </c>
      <c r="C373" s="38"/>
      <c r="D373" s="32"/>
      <c r="E373" s="32"/>
      <c r="F373" s="38"/>
      <c r="G373" s="519"/>
      <c r="H373" s="40"/>
      <c r="I373" s="359"/>
      <c r="J373" s="360"/>
      <c r="K373" s="361"/>
      <c r="L373" s="361"/>
      <c r="M373" s="546"/>
      <c r="N373" s="546"/>
      <c r="O373" s="546"/>
      <c r="P373" s="547"/>
      <c r="Q373" s="547"/>
      <c r="R373" s="546"/>
      <c r="S373" s="546"/>
      <c r="T373" s="546"/>
      <c r="U373" s="511"/>
      <c r="V373" s="356"/>
    </row>
    <row r="374" spans="1:23">
      <c r="A374" s="905"/>
      <c r="B374" s="198">
        <v>9</v>
      </c>
      <c r="C374" s="38"/>
      <c r="D374" s="32"/>
      <c r="E374" s="32"/>
      <c r="F374" s="38"/>
      <c r="G374" s="519"/>
      <c r="H374" s="40"/>
      <c r="I374" s="359"/>
      <c r="J374" s="360"/>
      <c r="K374" s="374"/>
      <c r="L374" s="361"/>
      <c r="M374" s="546"/>
      <c r="N374" s="546"/>
      <c r="O374" s="546"/>
      <c r="P374" s="547"/>
      <c r="Q374" s="547"/>
      <c r="R374" s="546"/>
      <c r="S374" s="546"/>
      <c r="T374" s="546"/>
      <c r="U374" s="511"/>
      <c r="V374" s="356"/>
    </row>
    <row r="375" spans="1:23" ht="15" thickBot="1">
      <c r="A375" s="906"/>
      <c r="B375" s="199">
        <v>10</v>
      </c>
      <c r="C375" s="46"/>
      <c r="D375" s="45"/>
      <c r="E375" s="45"/>
      <c r="F375" s="46"/>
      <c r="G375" s="520"/>
      <c r="H375" s="202"/>
      <c r="I375" s="362"/>
      <c r="J375" s="363"/>
      <c r="K375" s="364"/>
      <c r="L375" s="364"/>
      <c r="M375" s="548"/>
      <c r="N375" s="548"/>
      <c r="O375" s="548"/>
      <c r="P375" s="549"/>
      <c r="Q375" s="549"/>
      <c r="R375" s="548"/>
      <c r="S375" s="548"/>
      <c r="T375" s="548"/>
      <c r="U375" s="512"/>
      <c r="V375" s="356"/>
    </row>
    <row r="376" spans="1:23" ht="29.5" thickBot="1">
      <c r="A376" s="47"/>
      <c r="B376" s="33"/>
      <c r="C376" s="33"/>
      <c r="D376" s="33"/>
      <c r="E376" s="324" t="s">
        <v>199</v>
      </c>
      <c r="F376" s="321">
        <f>COUNTA(F366:F375)</f>
        <v>0</v>
      </c>
      <c r="G376" s="322">
        <f>COUNTA(G366:G375)</f>
        <v>0</v>
      </c>
      <c r="H376" s="365"/>
      <c r="I376" s="365"/>
      <c r="J376" s="324" t="s">
        <v>537</v>
      </c>
      <c r="K376" s="322">
        <f>COUNTIF(K366:K375,"&lt;=30/06/2026")</f>
        <v>0</v>
      </c>
      <c r="L376" s="365"/>
      <c r="M376" s="365"/>
      <c r="N376" s="924" t="s">
        <v>200</v>
      </c>
      <c r="O376" s="925"/>
      <c r="P376" s="939">
        <f>SUM(P366:P375)</f>
        <v>0</v>
      </c>
      <c r="Q376" s="940"/>
      <c r="S376" s="33"/>
      <c r="T376" s="33"/>
      <c r="U376" s="513"/>
      <c r="V376" s="367"/>
      <c r="W376" s="366"/>
    </row>
    <row r="377" spans="1:23" ht="15" thickBot="1">
      <c r="A377" s="368"/>
      <c r="B377" s="369"/>
      <c r="C377" s="370"/>
      <c r="D377" s="370"/>
      <c r="E377" s="370"/>
      <c r="F377" s="369"/>
      <c r="G377" s="370"/>
      <c r="H377" s="370"/>
      <c r="I377" s="369"/>
      <c r="J377" s="369"/>
      <c r="K377" s="369"/>
      <c r="L377" s="370"/>
      <c r="M377" s="370"/>
      <c r="N377" s="370"/>
      <c r="O377" s="370"/>
      <c r="P377" s="370"/>
      <c r="Q377" s="370"/>
      <c r="R377" s="370"/>
      <c r="S377" s="370"/>
      <c r="T377" s="521"/>
      <c r="U377" s="515"/>
      <c r="V377" s="371"/>
    </row>
  </sheetData>
  <sheetProtection algorithmName="SHA-512" hashValue="bU0D7fAP1MrVJODco8zhFTrOgLZUD4aOXesRmG+SYTMHA+fAB/ZS8uFGbgkkY70vluwR6+KZTECDZAu9YDsHLA==" saltValue="pEh8jxtofir6faU/TsVodQ==" spinCount="100000" sheet="1" objects="1" scenarios="1"/>
  <mergeCells count="1046">
    <mergeCell ref="R373:T373"/>
    <mergeCell ref="M374:O374"/>
    <mergeCell ref="P374:Q374"/>
    <mergeCell ref="R374:T374"/>
    <mergeCell ref="M375:O375"/>
    <mergeCell ref="P375:Q375"/>
    <mergeCell ref="R375:T375"/>
    <mergeCell ref="N376:O376"/>
    <mergeCell ref="P376:Q376"/>
    <mergeCell ref="A366:A375"/>
    <mergeCell ref="M366:O366"/>
    <mergeCell ref="P366:Q366"/>
    <mergeCell ref="R366:T366"/>
    <mergeCell ref="M367:O367"/>
    <mergeCell ref="P367:Q367"/>
    <mergeCell ref="R367:T367"/>
    <mergeCell ref="M368:O368"/>
    <mergeCell ref="P368:Q368"/>
    <mergeCell ref="R368:T368"/>
    <mergeCell ref="M369:O369"/>
    <mergeCell ref="P369:Q369"/>
    <mergeCell ref="R369:T369"/>
    <mergeCell ref="M370:O370"/>
    <mergeCell ref="P370:Q370"/>
    <mergeCell ref="R370:T370"/>
    <mergeCell ref="M371:O371"/>
    <mergeCell ref="P371:Q371"/>
    <mergeCell ref="R371:T371"/>
    <mergeCell ref="M372:O372"/>
    <mergeCell ref="P372:Q372"/>
    <mergeCell ref="R372:T372"/>
    <mergeCell ref="M373:O373"/>
    <mergeCell ref="P373:Q373"/>
    <mergeCell ref="A364:A365"/>
    <mergeCell ref="B364:B365"/>
    <mergeCell ref="C364:C365"/>
    <mergeCell ref="M364:O364"/>
    <mergeCell ref="P364:Q364"/>
    <mergeCell ref="R364:T364"/>
    <mergeCell ref="U364:U365"/>
    <mergeCell ref="M365:O365"/>
    <mergeCell ref="P365:Q365"/>
    <mergeCell ref="R365:T365"/>
    <mergeCell ref="B360:C360"/>
    <mergeCell ref="E360:F360"/>
    <mergeCell ref="G360:H360"/>
    <mergeCell ref="J360:L360"/>
    <mergeCell ref="M360:N360"/>
    <mergeCell ref="T360:U360"/>
    <mergeCell ref="A362:D362"/>
    <mergeCell ref="E362:H362"/>
    <mergeCell ref="J362:L362"/>
    <mergeCell ref="M362:N362"/>
    <mergeCell ref="T362:U362"/>
    <mergeCell ref="R354:T354"/>
    <mergeCell ref="M355:O355"/>
    <mergeCell ref="P355:Q355"/>
    <mergeCell ref="R355:T355"/>
    <mergeCell ref="M356:O356"/>
    <mergeCell ref="P356:Q356"/>
    <mergeCell ref="R356:T356"/>
    <mergeCell ref="N357:O357"/>
    <mergeCell ref="P357:Q357"/>
    <mergeCell ref="A347:A356"/>
    <mergeCell ref="M347:O347"/>
    <mergeCell ref="P347:Q347"/>
    <mergeCell ref="R347:T347"/>
    <mergeCell ref="M348:O348"/>
    <mergeCell ref="P348:Q348"/>
    <mergeCell ref="R348:T348"/>
    <mergeCell ref="M349:O349"/>
    <mergeCell ref="P349:Q349"/>
    <mergeCell ref="R349:T349"/>
    <mergeCell ref="M350:O350"/>
    <mergeCell ref="P350:Q350"/>
    <mergeCell ref="R350:T350"/>
    <mergeCell ref="M351:O351"/>
    <mergeCell ref="P351:Q351"/>
    <mergeCell ref="R351:T351"/>
    <mergeCell ref="M352:O352"/>
    <mergeCell ref="P352:Q352"/>
    <mergeCell ref="R352:T352"/>
    <mergeCell ref="M353:O353"/>
    <mergeCell ref="P353:Q353"/>
    <mergeCell ref="R353:T353"/>
    <mergeCell ref="M354:O354"/>
    <mergeCell ref="P354:Q354"/>
    <mergeCell ref="A345:A346"/>
    <mergeCell ref="B345:B346"/>
    <mergeCell ref="C345:C346"/>
    <mergeCell ref="M345:O345"/>
    <mergeCell ref="P345:Q345"/>
    <mergeCell ref="R345:T345"/>
    <mergeCell ref="U345:U346"/>
    <mergeCell ref="M346:O346"/>
    <mergeCell ref="P346:Q346"/>
    <mergeCell ref="R346:T346"/>
    <mergeCell ref="B341:C341"/>
    <mergeCell ref="E341:F341"/>
    <mergeCell ref="G341:H341"/>
    <mergeCell ref="J341:L341"/>
    <mergeCell ref="M341:N341"/>
    <mergeCell ref="T341:U341"/>
    <mergeCell ref="A343:D343"/>
    <mergeCell ref="E343:H343"/>
    <mergeCell ref="J343:L343"/>
    <mergeCell ref="M343:N343"/>
    <mergeCell ref="T343:U343"/>
    <mergeCell ref="R335:T335"/>
    <mergeCell ref="M336:O336"/>
    <mergeCell ref="P336:Q336"/>
    <mergeCell ref="R336:T336"/>
    <mergeCell ref="M337:O337"/>
    <mergeCell ref="P337:Q337"/>
    <mergeCell ref="R337:T337"/>
    <mergeCell ref="N338:O338"/>
    <mergeCell ref="P338:Q338"/>
    <mergeCell ref="A328:A337"/>
    <mergeCell ref="M328:O328"/>
    <mergeCell ref="P328:Q328"/>
    <mergeCell ref="R328:T328"/>
    <mergeCell ref="M329:O329"/>
    <mergeCell ref="P329:Q329"/>
    <mergeCell ref="R329:T329"/>
    <mergeCell ref="M330:O330"/>
    <mergeCell ref="P330:Q330"/>
    <mergeCell ref="R330:T330"/>
    <mergeCell ref="M331:O331"/>
    <mergeCell ref="P331:Q331"/>
    <mergeCell ref="R331:T331"/>
    <mergeCell ref="M332:O332"/>
    <mergeCell ref="P332:Q332"/>
    <mergeCell ref="R332:T332"/>
    <mergeCell ref="M333:O333"/>
    <mergeCell ref="P333:Q333"/>
    <mergeCell ref="R333:T333"/>
    <mergeCell ref="M334:O334"/>
    <mergeCell ref="P334:Q334"/>
    <mergeCell ref="R334:T334"/>
    <mergeCell ref="M335:O335"/>
    <mergeCell ref="P335:Q335"/>
    <mergeCell ref="A326:A327"/>
    <mergeCell ref="B326:B327"/>
    <mergeCell ref="C326:C327"/>
    <mergeCell ref="M326:O326"/>
    <mergeCell ref="P326:Q326"/>
    <mergeCell ref="R326:T326"/>
    <mergeCell ref="U326:U327"/>
    <mergeCell ref="M327:O327"/>
    <mergeCell ref="P327:Q327"/>
    <mergeCell ref="R327:T327"/>
    <mergeCell ref="B322:C322"/>
    <mergeCell ref="E322:F322"/>
    <mergeCell ref="G322:H322"/>
    <mergeCell ref="J322:L322"/>
    <mergeCell ref="M322:N322"/>
    <mergeCell ref="T322:U322"/>
    <mergeCell ref="A324:D324"/>
    <mergeCell ref="E324:H324"/>
    <mergeCell ref="J324:L324"/>
    <mergeCell ref="M324:N324"/>
    <mergeCell ref="T324:U324"/>
    <mergeCell ref="R316:T316"/>
    <mergeCell ref="M317:O317"/>
    <mergeCell ref="P317:Q317"/>
    <mergeCell ref="R317:T317"/>
    <mergeCell ref="M318:O318"/>
    <mergeCell ref="P318:Q318"/>
    <mergeCell ref="R318:T318"/>
    <mergeCell ref="N319:O319"/>
    <mergeCell ref="P319:Q319"/>
    <mergeCell ref="A309:A318"/>
    <mergeCell ref="M309:O309"/>
    <mergeCell ref="P309:Q309"/>
    <mergeCell ref="R309:T309"/>
    <mergeCell ref="M310:O310"/>
    <mergeCell ref="P310:Q310"/>
    <mergeCell ref="R310:T310"/>
    <mergeCell ref="M311:O311"/>
    <mergeCell ref="P311:Q311"/>
    <mergeCell ref="R311:T311"/>
    <mergeCell ref="M312:O312"/>
    <mergeCell ref="P312:Q312"/>
    <mergeCell ref="R312:T312"/>
    <mergeCell ref="M313:O313"/>
    <mergeCell ref="P313:Q313"/>
    <mergeCell ref="R313:T313"/>
    <mergeCell ref="M314:O314"/>
    <mergeCell ref="P314:Q314"/>
    <mergeCell ref="R314:T314"/>
    <mergeCell ref="M315:O315"/>
    <mergeCell ref="P315:Q315"/>
    <mergeCell ref="R315:T315"/>
    <mergeCell ref="M316:O316"/>
    <mergeCell ref="P316:Q316"/>
    <mergeCell ref="A307:A308"/>
    <mergeCell ref="B307:B308"/>
    <mergeCell ref="C307:C308"/>
    <mergeCell ref="M307:O307"/>
    <mergeCell ref="P307:Q307"/>
    <mergeCell ref="R307:T307"/>
    <mergeCell ref="U307:U308"/>
    <mergeCell ref="M308:O308"/>
    <mergeCell ref="P308:Q308"/>
    <mergeCell ref="R308:T308"/>
    <mergeCell ref="B303:C303"/>
    <mergeCell ref="E303:F303"/>
    <mergeCell ref="G303:H303"/>
    <mergeCell ref="J303:L303"/>
    <mergeCell ref="M303:N303"/>
    <mergeCell ref="T303:U303"/>
    <mergeCell ref="A305:D305"/>
    <mergeCell ref="E305:H305"/>
    <mergeCell ref="J305:L305"/>
    <mergeCell ref="M305:N305"/>
    <mergeCell ref="T305:U305"/>
    <mergeCell ref="R297:T297"/>
    <mergeCell ref="M298:O298"/>
    <mergeCell ref="P298:Q298"/>
    <mergeCell ref="R298:T298"/>
    <mergeCell ref="M299:O299"/>
    <mergeCell ref="P299:Q299"/>
    <mergeCell ref="R299:T299"/>
    <mergeCell ref="N300:O300"/>
    <mergeCell ref="P300:Q300"/>
    <mergeCell ref="A290:A299"/>
    <mergeCell ref="M290:O290"/>
    <mergeCell ref="P290:Q290"/>
    <mergeCell ref="R290:T290"/>
    <mergeCell ref="M291:O291"/>
    <mergeCell ref="P291:Q291"/>
    <mergeCell ref="R291:T291"/>
    <mergeCell ref="M292:O292"/>
    <mergeCell ref="P292:Q292"/>
    <mergeCell ref="R292:T292"/>
    <mergeCell ref="M293:O293"/>
    <mergeCell ref="P293:Q293"/>
    <mergeCell ref="R293:T293"/>
    <mergeCell ref="M294:O294"/>
    <mergeCell ref="P294:Q294"/>
    <mergeCell ref="R294:T294"/>
    <mergeCell ref="M295:O295"/>
    <mergeCell ref="P295:Q295"/>
    <mergeCell ref="R295:T295"/>
    <mergeCell ref="M296:O296"/>
    <mergeCell ref="P296:Q296"/>
    <mergeCell ref="R296:T296"/>
    <mergeCell ref="M297:O297"/>
    <mergeCell ref="P297:Q297"/>
    <mergeCell ref="A288:A289"/>
    <mergeCell ref="B288:B289"/>
    <mergeCell ref="C288:C289"/>
    <mergeCell ref="M288:O288"/>
    <mergeCell ref="P288:Q288"/>
    <mergeCell ref="R288:T288"/>
    <mergeCell ref="U288:U289"/>
    <mergeCell ref="M289:O289"/>
    <mergeCell ref="P289:Q289"/>
    <mergeCell ref="R289:T289"/>
    <mergeCell ref="B284:C284"/>
    <mergeCell ref="E284:F284"/>
    <mergeCell ref="G284:H284"/>
    <mergeCell ref="J284:L284"/>
    <mergeCell ref="M284:N284"/>
    <mergeCell ref="T284:U284"/>
    <mergeCell ref="A286:D286"/>
    <mergeCell ref="E286:H286"/>
    <mergeCell ref="J286:L286"/>
    <mergeCell ref="M286:N286"/>
    <mergeCell ref="T286:U286"/>
    <mergeCell ref="R278:T278"/>
    <mergeCell ref="M279:O279"/>
    <mergeCell ref="P279:Q279"/>
    <mergeCell ref="R279:T279"/>
    <mergeCell ref="M280:O280"/>
    <mergeCell ref="P280:Q280"/>
    <mergeCell ref="R280:T280"/>
    <mergeCell ref="N281:O281"/>
    <mergeCell ref="P281:Q281"/>
    <mergeCell ref="A271:A280"/>
    <mergeCell ref="M271:O271"/>
    <mergeCell ref="P271:Q271"/>
    <mergeCell ref="R271:T271"/>
    <mergeCell ref="M272:O272"/>
    <mergeCell ref="P272:Q272"/>
    <mergeCell ref="R272:T272"/>
    <mergeCell ref="M273:O273"/>
    <mergeCell ref="P273:Q273"/>
    <mergeCell ref="R273:T273"/>
    <mergeCell ref="M274:O274"/>
    <mergeCell ref="P274:Q274"/>
    <mergeCell ref="R274:T274"/>
    <mergeCell ref="M275:O275"/>
    <mergeCell ref="P275:Q275"/>
    <mergeCell ref="R275:T275"/>
    <mergeCell ref="M276:O276"/>
    <mergeCell ref="P276:Q276"/>
    <mergeCell ref="R276:T276"/>
    <mergeCell ref="M277:O277"/>
    <mergeCell ref="P277:Q277"/>
    <mergeCell ref="R277:T277"/>
    <mergeCell ref="M278:O278"/>
    <mergeCell ref="P278:Q278"/>
    <mergeCell ref="A269:A270"/>
    <mergeCell ref="B269:B270"/>
    <mergeCell ref="C269:C270"/>
    <mergeCell ref="M269:O269"/>
    <mergeCell ref="P269:Q269"/>
    <mergeCell ref="R269:T269"/>
    <mergeCell ref="U269:U270"/>
    <mergeCell ref="M270:O270"/>
    <mergeCell ref="P270:Q270"/>
    <mergeCell ref="R270:T270"/>
    <mergeCell ref="B265:C265"/>
    <mergeCell ref="E265:F265"/>
    <mergeCell ref="G265:H265"/>
    <mergeCell ref="J265:L265"/>
    <mergeCell ref="M265:N265"/>
    <mergeCell ref="T265:U265"/>
    <mergeCell ref="A267:D267"/>
    <mergeCell ref="E267:H267"/>
    <mergeCell ref="J267:L267"/>
    <mergeCell ref="M267:N267"/>
    <mergeCell ref="T267:U267"/>
    <mergeCell ref="R259:T259"/>
    <mergeCell ref="M260:O260"/>
    <mergeCell ref="P260:Q260"/>
    <mergeCell ref="R260:T260"/>
    <mergeCell ref="M261:O261"/>
    <mergeCell ref="P261:Q261"/>
    <mergeCell ref="R261:T261"/>
    <mergeCell ref="N262:O262"/>
    <mergeCell ref="P262:Q262"/>
    <mergeCell ref="A252:A261"/>
    <mergeCell ref="M252:O252"/>
    <mergeCell ref="P252:Q252"/>
    <mergeCell ref="R252:T252"/>
    <mergeCell ref="M253:O253"/>
    <mergeCell ref="P253:Q253"/>
    <mergeCell ref="R253:T253"/>
    <mergeCell ref="M254:O254"/>
    <mergeCell ref="P254:Q254"/>
    <mergeCell ref="R254:T254"/>
    <mergeCell ref="M255:O255"/>
    <mergeCell ref="P255:Q255"/>
    <mergeCell ref="R255:T255"/>
    <mergeCell ref="M256:O256"/>
    <mergeCell ref="P256:Q256"/>
    <mergeCell ref="R256:T256"/>
    <mergeCell ref="M257:O257"/>
    <mergeCell ref="P257:Q257"/>
    <mergeCell ref="R257:T257"/>
    <mergeCell ref="M258:O258"/>
    <mergeCell ref="P258:Q258"/>
    <mergeCell ref="R258:T258"/>
    <mergeCell ref="M259:O259"/>
    <mergeCell ref="P259:Q259"/>
    <mergeCell ref="A250:A251"/>
    <mergeCell ref="B250:B251"/>
    <mergeCell ref="C250:C251"/>
    <mergeCell ref="M250:O250"/>
    <mergeCell ref="P250:Q250"/>
    <mergeCell ref="R250:T250"/>
    <mergeCell ref="U250:U251"/>
    <mergeCell ref="M251:O251"/>
    <mergeCell ref="P251:Q251"/>
    <mergeCell ref="R251:T251"/>
    <mergeCell ref="B246:C246"/>
    <mergeCell ref="E246:F246"/>
    <mergeCell ref="G246:H246"/>
    <mergeCell ref="J246:L246"/>
    <mergeCell ref="M246:N246"/>
    <mergeCell ref="T246:U246"/>
    <mergeCell ref="A248:D248"/>
    <mergeCell ref="E248:H248"/>
    <mergeCell ref="J248:L248"/>
    <mergeCell ref="M248:N248"/>
    <mergeCell ref="T248:U248"/>
    <mergeCell ref="R240:T240"/>
    <mergeCell ref="M241:O241"/>
    <mergeCell ref="P241:Q241"/>
    <mergeCell ref="R241:T241"/>
    <mergeCell ref="M242:O242"/>
    <mergeCell ref="P242:Q242"/>
    <mergeCell ref="R242:T242"/>
    <mergeCell ref="N243:O243"/>
    <mergeCell ref="P243:Q243"/>
    <mergeCell ref="A233:A242"/>
    <mergeCell ref="M233:O233"/>
    <mergeCell ref="P233:Q233"/>
    <mergeCell ref="R233:T233"/>
    <mergeCell ref="M234:O234"/>
    <mergeCell ref="P234:Q234"/>
    <mergeCell ref="R234:T234"/>
    <mergeCell ref="M235:O235"/>
    <mergeCell ref="P235:Q235"/>
    <mergeCell ref="R235:T235"/>
    <mergeCell ref="M236:O236"/>
    <mergeCell ref="P236:Q236"/>
    <mergeCell ref="R236:T236"/>
    <mergeCell ref="M237:O237"/>
    <mergeCell ref="P237:Q237"/>
    <mergeCell ref="R237:T237"/>
    <mergeCell ref="M238:O238"/>
    <mergeCell ref="P238:Q238"/>
    <mergeCell ref="R238:T238"/>
    <mergeCell ref="M239:O239"/>
    <mergeCell ref="P239:Q239"/>
    <mergeCell ref="R239:T239"/>
    <mergeCell ref="M240:O240"/>
    <mergeCell ref="P240:Q240"/>
    <mergeCell ref="T227:U227"/>
    <mergeCell ref="A229:D229"/>
    <mergeCell ref="E229:H229"/>
    <mergeCell ref="J229:L229"/>
    <mergeCell ref="M229:N229"/>
    <mergeCell ref="T229:U229"/>
    <mergeCell ref="A231:A232"/>
    <mergeCell ref="B231:B232"/>
    <mergeCell ref="C231:C232"/>
    <mergeCell ref="M231:O231"/>
    <mergeCell ref="P231:Q231"/>
    <mergeCell ref="R231:T231"/>
    <mergeCell ref="U231:U232"/>
    <mergeCell ref="M232:O232"/>
    <mergeCell ref="P232:Q232"/>
    <mergeCell ref="R232:T232"/>
    <mergeCell ref="E6:K6"/>
    <mergeCell ref="E8:K8"/>
    <mergeCell ref="J15:M15"/>
    <mergeCell ref="N15:Q15"/>
    <mergeCell ref="B227:C227"/>
    <mergeCell ref="E227:F227"/>
    <mergeCell ref="G227:H227"/>
    <mergeCell ref="J227:L227"/>
    <mergeCell ref="M227:N227"/>
    <mergeCell ref="B55:C55"/>
    <mergeCell ref="E55:F55"/>
    <mergeCell ref="G55:H55"/>
    <mergeCell ref="J55:L55"/>
    <mergeCell ref="M55:N55"/>
    <mergeCell ref="A57:D57"/>
    <mergeCell ref="E57:H57"/>
    <mergeCell ref="J57:L57"/>
    <mergeCell ref="M57:N57"/>
    <mergeCell ref="A59:A60"/>
    <mergeCell ref="B59:B60"/>
    <mergeCell ref="C59:C60"/>
    <mergeCell ref="M59:O59"/>
    <mergeCell ref="P59:Q59"/>
    <mergeCell ref="A61:A70"/>
    <mergeCell ref="M223:O223"/>
    <mergeCell ref="P223:Q223"/>
    <mergeCell ref="R223:T223"/>
    <mergeCell ref="N224:O224"/>
    <mergeCell ref="P224:Q224"/>
    <mergeCell ref="M220:O220"/>
    <mergeCell ref="P220:Q220"/>
    <mergeCell ref="R220:T220"/>
    <mergeCell ref="M221:O221"/>
    <mergeCell ref="P221:Q221"/>
    <mergeCell ref="R221:T221"/>
    <mergeCell ref="M222:O222"/>
    <mergeCell ref="P222:Q222"/>
    <mergeCell ref="R222:T222"/>
    <mergeCell ref="P216:Q216"/>
    <mergeCell ref="R216:T216"/>
    <mergeCell ref="M217:O217"/>
    <mergeCell ref="P217:Q217"/>
    <mergeCell ref="R217:T217"/>
    <mergeCell ref="M218:O218"/>
    <mergeCell ref="P218:Q218"/>
    <mergeCell ref="R218:T218"/>
    <mergeCell ref="M219:O219"/>
    <mergeCell ref="P219:Q219"/>
    <mergeCell ref="R219:T219"/>
    <mergeCell ref="P203:Q203"/>
    <mergeCell ref="R203:T203"/>
    <mergeCell ref="M204:O204"/>
    <mergeCell ref="P204:Q204"/>
    <mergeCell ref="R204:T204"/>
    <mergeCell ref="N205:O205"/>
    <mergeCell ref="P205:Q205"/>
    <mergeCell ref="M212:O212"/>
    <mergeCell ref="P212:Q212"/>
    <mergeCell ref="R212:T212"/>
    <mergeCell ref="P199:Q199"/>
    <mergeCell ref="R199:T199"/>
    <mergeCell ref="M200:O200"/>
    <mergeCell ref="P200:Q200"/>
    <mergeCell ref="R200:T200"/>
    <mergeCell ref="M201:O201"/>
    <mergeCell ref="P201:Q201"/>
    <mergeCell ref="R201:T201"/>
    <mergeCell ref="M202:O202"/>
    <mergeCell ref="P202:Q202"/>
    <mergeCell ref="R202:T202"/>
    <mergeCell ref="P195:Q195"/>
    <mergeCell ref="R195:T195"/>
    <mergeCell ref="M196:O196"/>
    <mergeCell ref="P196:Q196"/>
    <mergeCell ref="R196:T196"/>
    <mergeCell ref="M197:O197"/>
    <mergeCell ref="P197:Q197"/>
    <mergeCell ref="R197:T197"/>
    <mergeCell ref="M198:O198"/>
    <mergeCell ref="P198:Q198"/>
    <mergeCell ref="R198:T198"/>
    <mergeCell ref="N186:O186"/>
    <mergeCell ref="P186:Q186"/>
    <mergeCell ref="M193:O193"/>
    <mergeCell ref="P193:Q193"/>
    <mergeCell ref="R193:T193"/>
    <mergeCell ref="U193:U194"/>
    <mergeCell ref="M194:O194"/>
    <mergeCell ref="P194:Q194"/>
    <mergeCell ref="R194:T194"/>
    <mergeCell ref="M183:O183"/>
    <mergeCell ref="P183:Q183"/>
    <mergeCell ref="R183:T183"/>
    <mergeCell ref="M184:O184"/>
    <mergeCell ref="P184:Q184"/>
    <mergeCell ref="R184:T184"/>
    <mergeCell ref="M185:O185"/>
    <mergeCell ref="P185:Q185"/>
    <mergeCell ref="R185:T185"/>
    <mergeCell ref="M180:O180"/>
    <mergeCell ref="P180:Q180"/>
    <mergeCell ref="R180:T180"/>
    <mergeCell ref="M181:O181"/>
    <mergeCell ref="P181:Q181"/>
    <mergeCell ref="R181:T181"/>
    <mergeCell ref="M182:O182"/>
    <mergeCell ref="P182:Q182"/>
    <mergeCell ref="R182:T182"/>
    <mergeCell ref="M177:O177"/>
    <mergeCell ref="P177:Q177"/>
    <mergeCell ref="R177:T177"/>
    <mergeCell ref="M178:O178"/>
    <mergeCell ref="P178:Q178"/>
    <mergeCell ref="R178:T178"/>
    <mergeCell ref="M179:O179"/>
    <mergeCell ref="P179:Q179"/>
    <mergeCell ref="R179:T179"/>
    <mergeCell ref="P165:Q165"/>
    <mergeCell ref="R165:T165"/>
    <mergeCell ref="M166:O166"/>
    <mergeCell ref="P166:Q166"/>
    <mergeCell ref="R166:T166"/>
    <mergeCell ref="N167:O167"/>
    <mergeCell ref="P167:Q167"/>
    <mergeCell ref="M174:O174"/>
    <mergeCell ref="P174:Q174"/>
    <mergeCell ref="R174:T174"/>
    <mergeCell ref="T170:U170"/>
    <mergeCell ref="P161:Q161"/>
    <mergeCell ref="R161:T161"/>
    <mergeCell ref="M162:O162"/>
    <mergeCell ref="P162:Q162"/>
    <mergeCell ref="R162:T162"/>
    <mergeCell ref="M163:O163"/>
    <mergeCell ref="P163:Q163"/>
    <mergeCell ref="R163:T163"/>
    <mergeCell ref="M164:O164"/>
    <mergeCell ref="P164:Q164"/>
    <mergeCell ref="R164:T164"/>
    <mergeCell ref="P157:Q157"/>
    <mergeCell ref="R157:T157"/>
    <mergeCell ref="M158:O158"/>
    <mergeCell ref="P158:Q158"/>
    <mergeCell ref="R158:T158"/>
    <mergeCell ref="M159:O159"/>
    <mergeCell ref="P159:Q159"/>
    <mergeCell ref="R159:T159"/>
    <mergeCell ref="M160:O160"/>
    <mergeCell ref="P160:Q160"/>
    <mergeCell ref="R160:T160"/>
    <mergeCell ref="N148:O148"/>
    <mergeCell ref="P148:Q148"/>
    <mergeCell ref="M155:O155"/>
    <mergeCell ref="P155:Q155"/>
    <mergeCell ref="R155:T155"/>
    <mergeCell ref="U155:U156"/>
    <mergeCell ref="M156:O156"/>
    <mergeCell ref="P156:Q156"/>
    <mergeCell ref="R156:T156"/>
    <mergeCell ref="M145:O145"/>
    <mergeCell ref="P145:Q145"/>
    <mergeCell ref="R145:T145"/>
    <mergeCell ref="M146:O146"/>
    <mergeCell ref="P146:Q146"/>
    <mergeCell ref="R146:T146"/>
    <mergeCell ref="M147:O147"/>
    <mergeCell ref="P147:Q147"/>
    <mergeCell ref="R147:T147"/>
    <mergeCell ref="M142:O142"/>
    <mergeCell ref="P142:Q142"/>
    <mergeCell ref="R142:T142"/>
    <mergeCell ref="M143:O143"/>
    <mergeCell ref="P143:Q143"/>
    <mergeCell ref="R143:T143"/>
    <mergeCell ref="M144:O144"/>
    <mergeCell ref="P144:Q144"/>
    <mergeCell ref="R144:T144"/>
    <mergeCell ref="M139:O139"/>
    <mergeCell ref="P139:Q139"/>
    <mergeCell ref="R139:T139"/>
    <mergeCell ref="M140:O140"/>
    <mergeCell ref="P140:Q140"/>
    <mergeCell ref="R140:T140"/>
    <mergeCell ref="M141:O141"/>
    <mergeCell ref="P141:Q141"/>
    <mergeCell ref="R141:T141"/>
    <mergeCell ref="P127:Q127"/>
    <mergeCell ref="R127:T127"/>
    <mergeCell ref="M128:O128"/>
    <mergeCell ref="P128:Q128"/>
    <mergeCell ref="R128:T128"/>
    <mergeCell ref="N129:O129"/>
    <mergeCell ref="P129:Q129"/>
    <mergeCell ref="M136:O136"/>
    <mergeCell ref="P136:Q136"/>
    <mergeCell ref="R136:T136"/>
    <mergeCell ref="T132:U132"/>
    <mergeCell ref="P123:Q123"/>
    <mergeCell ref="R123:T123"/>
    <mergeCell ref="M124:O124"/>
    <mergeCell ref="P124:Q124"/>
    <mergeCell ref="R124:T124"/>
    <mergeCell ref="M125:O125"/>
    <mergeCell ref="P125:Q125"/>
    <mergeCell ref="R125:T125"/>
    <mergeCell ref="M126:O126"/>
    <mergeCell ref="P126:Q126"/>
    <mergeCell ref="R126:T126"/>
    <mergeCell ref="P119:Q119"/>
    <mergeCell ref="R119:T119"/>
    <mergeCell ref="M120:O120"/>
    <mergeCell ref="P120:Q120"/>
    <mergeCell ref="R120:T120"/>
    <mergeCell ref="M121:O121"/>
    <mergeCell ref="P121:Q121"/>
    <mergeCell ref="R121:T121"/>
    <mergeCell ref="M122:O122"/>
    <mergeCell ref="P122:Q122"/>
    <mergeCell ref="R122:T122"/>
    <mergeCell ref="M109:O109"/>
    <mergeCell ref="P109:Q109"/>
    <mergeCell ref="R109:T109"/>
    <mergeCell ref="N110:O110"/>
    <mergeCell ref="P110:Q110"/>
    <mergeCell ref="M117:O117"/>
    <mergeCell ref="P117:Q117"/>
    <mergeCell ref="R117:T117"/>
    <mergeCell ref="U117:U118"/>
    <mergeCell ref="M118:O118"/>
    <mergeCell ref="P118:Q118"/>
    <mergeCell ref="R118:T118"/>
    <mergeCell ref="T113:U113"/>
    <mergeCell ref="T115:U115"/>
    <mergeCell ref="M106:O106"/>
    <mergeCell ref="P106:Q106"/>
    <mergeCell ref="R106:T106"/>
    <mergeCell ref="M107:O107"/>
    <mergeCell ref="P107:Q107"/>
    <mergeCell ref="R107:T107"/>
    <mergeCell ref="M108:O108"/>
    <mergeCell ref="P108:Q108"/>
    <mergeCell ref="R108:T108"/>
    <mergeCell ref="N91:O91"/>
    <mergeCell ref="P91:Q91"/>
    <mergeCell ref="M98:O98"/>
    <mergeCell ref="P98:Q98"/>
    <mergeCell ref="R98:T98"/>
    <mergeCell ref="U98:U99"/>
    <mergeCell ref="M99:O99"/>
    <mergeCell ref="P99:Q99"/>
    <mergeCell ref="R99:T99"/>
    <mergeCell ref="T94:U94"/>
    <mergeCell ref="M88:O88"/>
    <mergeCell ref="P88:Q88"/>
    <mergeCell ref="R88:T88"/>
    <mergeCell ref="M89:O89"/>
    <mergeCell ref="P89:Q89"/>
    <mergeCell ref="R89:T89"/>
    <mergeCell ref="M90:O90"/>
    <mergeCell ref="P90:Q90"/>
    <mergeCell ref="R90:T90"/>
    <mergeCell ref="M85:O85"/>
    <mergeCell ref="P85:Q85"/>
    <mergeCell ref="R85:T85"/>
    <mergeCell ref="M86:O86"/>
    <mergeCell ref="P86:Q86"/>
    <mergeCell ref="R86:T86"/>
    <mergeCell ref="M87:O87"/>
    <mergeCell ref="P87:Q87"/>
    <mergeCell ref="R87:T87"/>
    <mergeCell ref="M79:O79"/>
    <mergeCell ref="P79:Q79"/>
    <mergeCell ref="R79:T79"/>
    <mergeCell ref="M80:O80"/>
    <mergeCell ref="P80:Q80"/>
    <mergeCell ref="R80:T80"/>
    <mergeCell ref="M81:O81"/>
    <mergeCell ref="P81:Q81"/>
    <mergeCell ref="R81:T81"/>
    <mergeCell ref="T75:U75"/>
    <mergeCell ref="M69:O69"/>
    <mergeCell ref="P69:Q69"/>
    <mergeCell ref="R69:T69"/>
    <mergeCell ref="M70:O70"/>
    <mergeCell ref="P70:Q70"/>
    <mergeCell ref="R70:T70"/>
    <mergeCell ref="P71:Q71"/>
    <mergeCell ref="N71:O71"/>
    <mergeCell ref="M66:O66"/>
    <mergeCell ref="P66:Q66"/>
    <mergeCell ref="R66:T66"/>
    <mergeCell ref="M67:O67"/>
    <mergeCell ref="P67:Q67"/>
    <mergeCell ref="R67:T67"/>
    <mergeCell ref="M68:O68"/>
    <mergeCell ref="P68:Q68"/>
    <mergeCell ref="R68:T68"/>
    <mergeCell ref="N53:O53"/>
    <mergeCell ref="P53:Q53"/>
    <mergeCell ref="M60:O60"/>
    <mergeCell ref="P60:Q60"/>
    <mergeCell ref="R60:T60"/>
    <mergeCell ref="M61:O61"/>
    <mergeCell ref="P61:Q61"/>
    <mergeCell ref="R61:T61"/>
    <mergeCell ref="M62:O62"/>
    <mergeCell ref="P62:Q62"/>
    <mergeCell ref="R62:T62"/>
    <mergeCell ref="T55:U55"/>
    <mergeCell ref="T57:U57"/>
    <mergeCell ref="R59:T59"/>
    <mergeCell ref="U59:U60"/>
    <mergeCell ref="M50:O50"/>
    <mergeCell ref="P50:Q50"/>
    <mergeCell ref="R50:T50"/>
    <mergeCell ref="M51:O51"/>
    <mergeCell ref="P51:Q51"/>
    <mergeCell ref="R51:T51"/>
    <mergeCell ref="M52:O52"/>
    <mergeCell ref="P52:Q52"/>
    <mergeCell ref="R52:T52"/>
    <mergeCell ref="M47:O47"/>
    <mergeCell ref="P47:Q47"/>
    <mergeCell ref="R47:T47"/>
    <mergeCell ref="M48:O48"/>
    <mergeCell ref="P48:Q48"/>
    <mergeCell ref="R48:T48"/>
    <mergeCell ref="M49:O49"/>
    <mergeCell ref="P49:Q49"/>
    <mergeCell ref="R49:T49"/>
    <mergeCell ref="M44:O44"/>
    <mergeCell ref="P44:Q44"/>
    <mergeCell ref="R44:T44"/>
    <mergeCell ref="M45:O45"/>
    <mergeCell ref="P45:Q45"/>
    <mergeCell ref="R45:T45"/>
    <mergeCell ref="M46:O46"/>
    <mergeCell ref="P46:Q46"/>
    <mergeCell ref="R46:T46"/>
    <mergeCell ref="P34:Q34"/>
    <mergeCell ref="R23:T23"/>
    <mergeCell ref="R24:T24"/>
    <mergeCell ref="R25:T25"/>
    <mergeCell ref="R26:T26"/>
    <mergeCell ref="R27:T27"/>
    <mergeCell ref="R28:T28"/>
    <mergeCell ref="R29:T29"/>
    <mergeCell ref="R30:T30"/>
    <mergeCell ref="R31:T31"/>
    <mergeCell ref="R32:T32"/>
    <mergeCell ref="R33:T33"/>
    <mergeCell ref="P25:Q25"/>
    <mergeCell ref="P26:Q26"/>
    <mergeCell ref="P27:Q27"/>
    <mergeCell ref="P28:Q28"/>
    <mergeCell ref="P29:Q29"/>
    <mergeCell ref="P30:Q30"/>
    <mergeCell ref="P31:Q31"/>
    <mergeCell ref="P32:Q32"/>
    <mergeCell ref="P33:Q33"/>
    <mergeCell ref="A1:U1"/>
    <mergeCell ref="A3:U3"/>
    <mergeCell ref="A6:D6"/>
    <mergeCell ref="M6:O6"/>
    <mergeCell ref="P6:U6"/>
    <mergeCell ref="B18:C18"/>
    <mergeCell ref="E18:F18"/>
    <mergeCell ref="G18:H18"/>
    <mergeCell ref="J18:L18"/>
    <mergeCell ref="M18:N18"/>
    <mergeCell ref="T18:U18"/>
    <mergeCell ref="A10:U10"/>
    <mergeCell ref="A12:D13"/>
    <mergeCell ref="E12:H13"/>
    <mergeCell ref="J12:O12"/>
    <mergeCell ref="P12:Q13"/>
    <mergeCell ref="J13:O13"/>
    <mergeCell ref="A15:D15"/>
    <mergeCell ref="E15:H15"/>
    <mergeCell ref="A8:D8"/>
    <mergeCell ref="M8:O8"/>
    <mergeCell ref="P8:U8"/>
    <mergeCell ref="A20:D20"/>
    <mergeCell ref="E20:H20"/>
    <mergeCell ref="J20:L20"/>
    <mergeCell ref="M20:N20"/>
    <mergeCell ref="T20:U20"/>
    <mergeCell ref="A22:A23"/>
    <mergeCell ref="B22:B23"/>
    <mergeCell ref="C22:C23"/>
    <mergeCell ref="U22:U23"/>
    <mergeCell ref="M22:O22"/>
    <mergeCell ref="M23:O23"/>
    <mergeCell ref="R22:T22"/>
    <mergeCell ref="P22:Q22"/>
    <mergeCell ref="P23:Q23"/>
    <mergeCell ref="T37:U37"/>
    <mergeCell ref="A39:D39"/>
    <mergeCell ref="E39:H39"/>
    <mergeCell ref="J39:L39"/>
    <mergeCell ref="M39:N39"/>
    <mergeCell ref="T39:U39"/>
    <mergeCell ref="A24:A33"/>
    <mergeCell ref="B37:C37"/>
    <mergeCell ref="E37:F37"/>
    <mergeCell ref="G37:H37"/>
    <mergeCell ref="J37:L37"/>
    <mergeCell ref="M37:N37"/>
    <mergeCell ref="N34:O34"/>
    <mergeCell ref="M24:O24"/>
    <mergeCell ref="M25:O25"/>
    <mergeCell ref="M26:O26"/>
    <mergeCell ref="M27:O27"/>
    <mergeCell ref="M28:O28"/>
    <mergeCell ref="M29:O29"/>
    <mergeCell ref="M30:O30"/>
    <mergeCell ref="M31:O31"/>
    <mergeCell ref="M32:O32"/>
    <mergeCell ref="M33:O33"/>
    <mergeCell ref="P24:Q24"/>
    <mergeCell ref="A41:A42"/>
    <mergeCell ref="B41:B42"/>
    <mergeCell ref="C41:C42"/>
    <mergeCell ref="U41:U42"/>
    <mergeCell ref="A43:A52"/>
    <mergeCell ref="M41:O41"/>
    <mergeCell ref="P41:Q41"/>
    <mergeCell ref="R41:T41"/>
    <mergeCell ref="M42:O42"/>
    <mergeCell ref="P42:Q42"/>
    <mergeCell ref="R42:T42"/>
    <mergeCell ref="M43:O43"/>
    <mergeCell ref="P43:Q43"/>
    <mergeCell ref="R43:T43"/>
    <mergeCell ref="A77:D77"/>
    <mergeCell ref="E77:H77"/>
    <mergeCell ref="J77:L77"/>
    <mergeCell ref="M77:N77"/>
    <mergeCell ref="T77:U77"/>
    <mergeCell ref="B75:C75"/>
    <mergeCell ref="E75:F75"/>
    <mergeCell ref="G75:H75"/>
    <mergeCell ref="J75:L75"/>
    <mergeCell ref="M75:N75"/>
    <mergeCell ref="M63:O63"/>
    <mergeCell ref="P63:Q63"/>
    <mergeCell ref="R63:T63"/>
    <mergeCell ref="M64:O64"/>
    <mergeCell ref="P64:Q64"/>
    <mergeCell ref="R64:T64"/>
    <mergeCell ref="M65:O65"/>
    <mergeCell ref="P65:Q65"/>
    <mergeCell ref="R65:T65"/>
    <mergeCell ref="A96:D96"/>
    <mergeCell ref="E96:H96"/>
    <mergeCell ref="J96:L96"/>
    <mergeCell ref="M96:N96"/>
    <mergeCell ref="T96:U96"/>
    <mergeCell ref="A79:A80"/>
    <mergeCell ref="B79:B80"/>
    <mergeCell ref="C79:C80"/>
    <mergeCell ref="U79:U80"/>
    <mergeCell ref="A81:A90"/>
    <mergeCell ref="B94:C94"/>
    <mergeCell ref="E94:F94"/>
    <mergeCell ref="G94:H94"/>
    <mergeCell ref="J94:L94"/>
    <mergeCell ref="M94:N94"/>
    <mergeCell ref="M82:O82"/>
    <mergeCell ref="P82:Q82"/>
    <mergeCell ref="R82:T82"/>
    <mergeCell ref="M83:O83"/>
    <mergeCell ref="P83:Q83"/>
    <mergeCell ref="R83:T83"/>
    <mergeCell ref="M84:O84"/>
    <mergeCell ref="P84:Q84"/>
    <mergeCell ref="R84:T84"/>
    <mergeCell ref="A98:A99"/>
    <mergeCell ref="B98:B99"/>
    <mergeCell ref="C98:C99"/>
    <mergeCell ref="A100:A109"/>
    <mergeCell ref="B113:C113"/>
    <mergeCell ref="E113:F113"/>
    <mergeCell ref="M100:O100"/>
    <mergeCell ref="P100:Q100"/>
    <mergeCell ref="R100:T100"/>
    <mergeCell ref="M101:O101"/>
    <mergeCell ref="P101:Q101"/>
    <mergeCell ref="R101:T101"/>
    <mergeCell ref="M102:O102"/>
    <mergeCell ref="P102:Q102"/>
    <mergeCell ref="R102:T102"/>
    <mergeCell ref="M103:O103"/>
    <mergeCell ref="P103:Q103"/>
    <mergeCell ref="R103:T103"/>
    <mergeCell ref="M104:O104"/>
    <mergeCell ref="P104:Q104"/>
    <mergeCell ref="R104:T104"/>
    <mergeCell ref="M105:O105"/>
    <mergeCell ref="P105:Q105"/>
    <mergeCell ref="R105:T105"/>
    <mergeCell ref="A117:A118"/>
    <mergeCell ref="B117:B118"/>
    <mergeCell ref="C117:C118"/>
    <mergeCell ref="A119:A128"/>
    <mergeCell ref="B132:C132"/>
    <mergeCell ref="E132:F132"/>
    <mergeCell ref="G113:H113"/>
    <mergeCell ref="J113:L113"/>
    <mergeCell ref="M113:N113"/>
    <mergeCell ref="G132:H132"/>
    <mergeCell ref="J132:L132"/>
    <mergeCell ref="M132:N132"/>
    <mergeCell ref="M119:O119"/>
    <mergeCell ref="M123:O123"/>
    <mergeCell ref="M127:O127"/>
    <mergeCell ref="A115:D115"/>
    <mergeCell ref="E115:H115"/>
    <mergeCell ref="J115:L115"/>
    <mergeCell ref="M115:N115"/>
    <mergeCell ref="A134:D134"/>
    <mergeCell ref="E134:H134"/>
    <mergeCell ref="J134:L134"/>
    <mergeCell ref="M134:N134"/>
    <mergeCell ref="T134:U134"/>
    <mergeCell ref="T151:U151"/>
    <mergeCell ref="A153:D153"/>
    <mergeCell ref="E153:H153"/>
    <mergeCell ref="J153:L153"/>
    <mergeCell ref="M153:N153"/>
    <mergeCell ref="T153:U153"/>
    <mergeCell ref="A136:A137"/>
    <mergeCell ref="B136:B137"/>
    <mergeCell ref="C136:C137"/>
    <mergeCell ref="A138:A147"/>
    <mergeCell ref="B151:C151"/>
    <mergeCell ref="E151:F151"/>
    <mergeCell ref="U136:U137"/>
    <mergeCell ref="M137:O137"/>
    <mergeCell ref="P137:Q137"/>
    <mergeCell ref="R137:T137"/>
    <mergeCell ref="M138:O138"/>
    <mergeCell ref="P138:Q138"/>
    <mergeCell ref="R138:T138"/>
    <mergeCell ref="A155:A156"/>
    <mergeCell ref="B155:B156"/>
    <mergeCell ref="C155:C156"/>
    <mergeCell ref="A157:A166"/>
    <mergeCell ref="B170:C170"/>
    <mergeCell ref="E170:F170"/>
    <mergeCell ref="G151:H151"/>
    <mergeCell ref="J151:L151"/>
    <mergeCell ref="M151:N151"/>
    <mergeCell ref="G170:H170"/>
    <mergeCell ref="J170:L170"/>
    <mergeCell ref="M170:N170"/>
    <mergeCell ref="M157:O157"/>
    <mergeCell ref="M161:O161"/>
    <mergeCell ref="M165:O165"/>
    <mergeCell ref="A172:D172"/>
    <mergeCell ref="E172:H172"/>
    <mergeCell ref="J172:L172"/>
    <mergeCell ref="M172:N172"/>
    <mergeCell ref="T172:U172"/>
    <mergeCell ref="T189:U189"/>
    <mergeCell ref="A191:D191"/>
    <mergeCell ref="E191:H191"/>
    <mergeCell ref="J191:L191"/>
    <mergeCell ref="M191:N191"/>
    <mergeCell ref="T191:U191"/>
    <mergeCell ref="A174:A175"/>
    <mergeCell ref="B174:B175"/>
    <mergeCell ref="C174:C175"/>
    <mergeCell ref="A176:A185"/>
    <mergeCell ref="B189:C189"/>
    <mergeCell ref="E189:F189"/>
    <mergeCell ref="U174:U175"/>
    <mergeCell ref="M175:O175"/>
    <mergeCell ref="P175:Q175"/>
    <mergeCell ref="R175:T175"/>
    <mergeCell ref="M176:O176"/>
    <mergeCell ref="P176:Q176"/>
    <mergeCell ref="R176:T176"/>
    <mergeCell ref="A193:A194"/>
    <mergeCell ref="B193:B194"/>
    <mergeCell ref="C193:C194"/>
    <mergeCell ref="A195:A204"/>
    <mergeCell ref="B208:C208"/>
    <mergeCell ref="E208:F208"/>
    <mergeCell ref="G189:H189"/>
    <mergeCell ref="J189:L189"/>
    <mergeCell ref="M189:N189"/>
    <mergeCell ref="M195:O195"/>
    <mergeCell ref="M199:O199"/>
    <mergeCell ref="M203:O203"/>
    <mergeCell ref="A212:A213"/>
    <mergeCell ref="B212:B213"/>
    <mergeCell ref="C212:C213"/>
    <mergeCell ref="A214:A223"/>
    <mergeCell ref="G208:H208"/>
    <mergeCell ref="J208:L208"/>
    <mergeCell ref="M208:N208"/>
    <mergeCell ref="T208:U208"/>
    <mergeCell ref="A210:D210"/>
    <mergeCell ref="E210:H210"/>
    <mergeCell ref="J210:L210"/>
    <mergeCell ref="M210:N210"/>
    <mergeCell ref="T210:U210"/>
    <mergeCell ref="U212:U213"/>
    <mergeCell ref="M213:O213"/>
    <mergeCell ref="P213:Q213"/>
    <mergeCell ref="R213:T213"/>
    <mergeCell ref="M214:O214"/>
    <mergeCell ref="P214:Q214"/>
    <mergeCell ref="R214:T214"/>
    <mergeCell ref="M215:O215"/>
    <mergeCell ref="P215:Q215"/>
    <mergeCell ref="R215:T215"/>
    <mergeCell ref="M216:O216"/>
  </mergeCells>
  <dataValidations count="6">
    <dataValidation type="list" allowBlank="1" showInputMessage="1" showErrorMessage="1" sqref="B19:C19 B266:C266 B152:C152 B190:C190 B38:C38 B56:C56 B76:C76 B95:C95 B114:C114 B133:C133 B171:C171 B209:C209 B228:C228 B247:C247 B285:C285 B304:C304 B323:C323 B342:C342 B361:C361" xr:uid="{00000000-0002-0000-0400-000000000000}">
      <formula1>$D$22:$D$41</formula1>
    </dataValidation>
    <dataValidation type="list" allowBlank="1" showInputMessage="1" showErrorMessage="1" sqref="E24:E33 E119:E128 E138:E147 E157:E166 E271:E280 E195:E204 E43:E52 E61:E70 E81:E90 E100:E109 E176:E185 E214:E223 E233:E242 E252:E261 E290:E299 E309:E318 E328:E337 E347:E356 E366:E375" xr:uid="{00000000-0002-0000-0400-000002000000}">
      <formula1>"urbano,suburbano"</formula1>
    </dataValidation>
    <dataValidation allowBlank="1" showInputMessage="1" showErrorMessage="1" prompt="Inserire il riferimento corretto da piano di investimento (es.m1,e.1. ecc.)_x000a_" sqref="A269:A270 A117:A118 A136:A137 A193:A194 A59:A60 A41:A42 A155:A156 A22:A23 A79:A80 A98:A99 A174:A175 A212:A213 A231:A232 A250:A251 A288:A289 A307:A308 A326:A327 A345:A346 A364:A365" xr:uid="{00000000-0002-0000-0400-000003000000}"/>
    <dataValidation type="list" allowBlank="1" showInputMessage="1" showErrorMessage="1" sqref="H119:H128 H100:H109 H81:H90 H61:H70 H43:H52 H195:H204 H271:H280 H157:H166 H24:H33 H138:H147 H176:H185 H214:H223 H233:H242 H252:H261 H290:H299 H309:H318 H328:H337 H347:H356 H366:H375" xr:uid="{00000000-0002-0000-0400-000004000000}">
      <formula1>"idrogeno"</formula1>
    </dataValidation>
    <dataValidation type="list" allowBlank="1" showInputMessage="1" showErrorMessage="1" sqref="I24:I33 I157:I166 I271:I280 I195:I204 I43:I52 I61:I70 I81:I90 I100:I109 I119:I128 I138:I147 I176:I185 I214:I223 I233:I242 I252:I261 I290:I299 I309:I318 I328:I337 I347:I356 I366:I375" xr:uid="{00000000-0002-0000-0400-000005000000}">
      <formula1>"classe I, classe A"</formula1>
    </dataValidation>
    <dataValidation type="list" allowBlank="1" showInputMessage="1" showErrorMessage="1" sqref="R24:R33 R271:R280 R195:R204 R43:R52 R61:R70 R81:R90 R100:R109 R119:R128 R138:R147 R157:R166 R176:R185 R214:R223 R233:R242 R252:R261 R290:R299 R309:R318 R328:R337 R347:R356 R366:R375" xr:uid="{594DA45D-C792-46AF-A602-572EE42B2FCA}">
      <formula1>"si"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cegliere il comune beneficiario dal menù a tendina_x000a_" xr:uid="{00000000-0002-0000-0400-000007000000}">
          <x14:formula1>
            <xm:f>'dati cup e milestone'!$B$3:$B$57</xm:f>
          </x14:formula1>
          <xm:sqref>E6:E7 F7:K7</xm:sqref>
        </x14:dataValidation>
        <x14:dataValidation type="list" allowBlank="1" showInputMessage="1" showErrorMessage="1" prompt="Inserire OGV corrispondente al Piano di investimento esecutivo" xr:uid="{00000000-0002-0000-0400-000008000000}">
          <x14:formula1>
            <xm:f>'Urbano.Piano inv. forn'!$C$67:$C$86</xm:f>
          </x14:formula1>
          <xm:sqref>B151:C151 B18:C18 B265:C265 B132:C132 B189:C189 B37:C37 B55:C55 B75:C75 B94:C94 B113:C113 B170:C170 B208:C208 B227:C227 B246:C246 B284:C284 B303:C303 B322:C322 B341:C341 B360:C360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glio6">
    <tabColor rgb="FF99FFCC"/>
  </sheetPr>
  <dimension ref="A1:AC77"/>
  <sheetViews>
    <sheetView topLeftCell="A16" workbookViewId="0">
      <selection activeCell="A45" sqref="A1:XFD1048576"/>
    </sheetView>
  </sheetViews>
  <sheetFormatPr defaultColWidth="8.54296875" defaultRowHeight="14.5"/>
  <cols>
    <col min="1" max="1" width="8.54296875" style="27"/>
    <col min="2" max="2" width="32.54296875" style="27" bestFit="1" customWidth="1"/>
    <col min="3" max="3" width="21.54296875" style="27" bestFit="1" customWidth="1"/>
    <col min="4" max="4" width="15.453125" style="27" customWidth="1"/>
    <col min="5" max="5" width="16.81640625" style="27" customWidth="1"/>
    <col min="6" max="6" width="13.453125" style="27" bestFit="1" customWidth="1"/>
    <col min="7" max="7" width="17.81640625" style="27" customWidth="1"/>
    <col min="8" max="8" width="17.1796875" style="27" customWidth="1"/>
    <col min="9" max="9" width="11.453125" style="27" bestFit="1" customWidth="1"/>
    <col min="10" max="10" width="14" style="27" customWidth="1"/>
    <col min="11" max="12" width="12.1796875" style="27" bestFit="1" customWidth="1"/>
    <col min="13" max="13" width="18" style="27" customWidth="1"/>
    <col min="14" max="14" width="17.81640625" style="27" customWidth="1"/>
    <col min="15" max="15" width="13.54296875" style="27" bestFit="1" customWidth="1"/>
    <col min="16" max="16" width="11.453125" style="27" bestFit="1" customWidth="1"/>
    <col min="17" max="17" width="13.54296875" style="27" customWidth="1"/>
    <col min="18" max="18" width="16.81640625" style="27" customWidth="1"/>
    <col min="19" max="19" width="14.453125" style="27" customWidth="1"/>
    <col min="20" max="20" width="21.81640625" style="27" customWidth="1"/>
    <col min="21" max="16384" width="8.54296875" style="27"/>
  </cols>
  <sheetData>
    <row r="1" spans="1:29" ht="15" thickBot="1">
      <c r="A1" s="397"/>
      <c r="B1" s="353"/>
      <c r="C1" s="398"/>
      <c r="D1" s="399"/>
      <c r="E1" s="399"/>
      <c r="F1" s="399"/>
      <c r="G1" s="352"/>
      <c r="H1" s="494"/>
      <c r="I1" s="353"/>
      <c r="J1" s="353"/>
      <c r="K1" s="400"/>
      <c r="L1" s="400"/>
      <c r="M1" s="400"/>
      <c r="N1" s="400"/>
      <c r="O1" s="400"/>
      <c r="P1" s="398"/>
      <c r="Q1" s="353"/>
      <c r="R1" s="352"/>
      <c r="S1" s="353"/>
      <c r="T1" s="353"/>
      <c r="U1" s="353"/>
      <c r="V1" s="398"/>
      <c r="W1" s="398"/>
      <c r="X1" s="353"/>
      <c r="Y1" s="398"/>
      <c r="Z1" s="398"/>
      <c r="AA1" s="398"/>
      <c r="AB1" s="398"/>
      <c r="AC1" s="353"/>
    </row>
    <row r="2" spans="1:29" ht="36.75" customHeight="1" thickBot="1">
      <c r="A2" s="619" t="s">
        <v>0</v>
      </c>
      <c r="B2" s="620"/>
      <c r="C2" s="620"/>
      <c r="D2" s="620"/>
      <c r="E2" s="620"/>
      <c r="F2" s="620"/>
      <c r="G2" s="620"/>
      <c r="H2" s="620"/>
      <c r="I2" s="620"/>
      <c r="J2" s="620"/>
      <c r="K2" s="620"/>
      <c r="L2" s="620"/>
      <c r="M2" s="620"/>
      <c r="N2" s="620"/>
      <c r="O2" s="620"/>
      <c r="P2" s="620"/>
      <c r="Q2" s="620"/>
      <c r="R2" s="620"/>
      <c r="S2" s="620"/>
      <c r="T2" s="621"/>
      <c r="U2" s="28"/>
      <c r="V2" s="28"/>
      <c r="W2" s="28"/>
      <c r="X2" s="28"/>
      <c r="Y2" s="28"/>
      <c r="Z2" s="28"/>
      <c r="AA2" s="28"/>
      <c r="AB2" s="28"/>
      <c r="AC2" s="28"/>
    </row>
    <row r="3" spans="1:29" ht="23" thickBot="1">
      <c r="A3" s="401"/>
      <c r="C3" s="402"/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2"/>
      <c r="P3" s="402"/>
      <c r="Q3" s="402"/>
      <c r="R3" s="402"/>
      <c r="S3" s="402"/>
      <c r="T3" s="402"/>
      <c r="U3" s="402"/>
      <c r="V3" s="402"/>
      <c r="W3" s="402"/>
      <c r="X3" s="402"/>
      <c r="Y3" s="402"/>
      <c r="Z3" s="402"/>
      <c r="AA3" s="402"/>
      <c r="AB3" s="402"/>
      <c r="AC3" s="402"/>
    </row>
    <row r="4" spans="1:29" ht="18" thickBot="1">
      <c r="A4" s="616" t="s">
        <v>484</v>
      </c>
      <c r="B4" s="617"/>
      <c r="C4" s="617"/>
      <c r="D4" s="617"/>
      <c r="E4" s="617"/>
      <c r="F4" s="617"/>
      <c r="G4" s="617"/>
      <c r="H4" s="617"/>
      <c r="I4" s="617"/>
      <c r="J4" s="617"/>
      <c r="K4" s="617"/>
      <c r="L4" s="617"/>
      <c r="M4" s="617"/>
      <c r="N4" s="617"/>
      <c r="O4" s="617"/>
      <c r="P4" s="617"/>
      <c r="Q4" s="617"/>
      <c r="R4" s="618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</row>
    <row r="5" spans="1:29" ht="18" thickBot="1">
      <c r="A5" s="116"/>
      <c r="B5" s="17"/>
      <c r="C5" s="17"/>
      <c r="D5" s="17"/>
      <c r="E5" s="17"/>
      <c r="F5" s="17"/>
      <c r="G5" s="17"/>
      <c r="H5" s="17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</row>
    <row r="6" spans="1:29" ht="27.75" customHeight="1" thickBot="1">
      <c r="A6" s="944" t="s">
        <v>1</v>
      </c>
      <c r="B6" s="945"/>
      <c r="C6" s="946"/>
      <c r="D6" s="950" t="s">
        <v>323</v>
      </c>
      <c r="E6" s="950"/>
      <c r="F6" s="951"/>
      <c r="G6" s="13"/>
      <c r="H6" s="989" t="s">
        <v>203</v>
      </c>
      <c r="I6" s="990"/>
      <c r="J6" s="990"/>
      <c r="K6" s="991"/>
      <c r="L6" s="13"/>
      <c r="M6" s="989" t="s">
        <v>204</v>
      </c>
      <c r="N6" s="990"/>
      <c r="O6" s="990"/>
      <c r="P6" s="991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ht="15" customHeight="1" thickBot="1">
      <c r="A7" s="947"/>
      <c r="B7" s="948"/>
      <c r="C7" s="949"/>
      <c r="D7" s="952"/>
      <c r="E7" s="952"/>
      <c r="F7" s="953"/>
      <c r="H7" s="992" t="s">
        <v>205</v>
      </c>
      <c r="I7" s="993"/>
      <c r="J7" s="994"/>
      <c r="K7" s="115">
        <f>'urbano_PIANO_INV-INFR'!F58</f>
        <v>0</v>
      </c>
      <c r="L7" s="16"/>
      <c r="M7" s="992" t="s">
        <v>206</v>
      </c>
      <c r="N7" s="993"/>
      <c r="O7" s="994"/>
      <c r="P7" s="115">
        <f>M75</f>
        <v>0</v>
      </c>
    </row>
    <row r="8" spans="1:29" ht="12.75" customHeight="1" thickBot="1">
      <c r="A8" s="11"/>
      <c r="B8" s="11"/>
      <c r="C8" s="11"/>
      <c r="D8" s="11"/>
      <c r="E8" s="497"/>
      <c r="F8" s="497"/>
      <c r="H8" s="401"/>
      <c r="I8" s="497"/>
      <c r="J8" s="497"/>
      <c r="K8" s="523"/>
      <c r="L8" s="497"/>
      <c r="M8" s="401"/>
      <c r="N8" s="497"/>
      <c r="O8" s="497"/>
      <c r="P8" s="523"/>
      <c r="Q8" s="497"/>
      <c r="R8" s="497"/>
      <c r="S8" s="497"/>
      <c r="T8" s="497"/>
      <c r="U8" s="497"/>
      <c r="V8" s="498"/>
      <c r="W8" s="498"/>
      <c r="X8" s="498"/>
      <c r="Y8" s="403"/>
      <c r="Z8" s="499"/>
      <c r="AA8" s="12"/>
      <c r="AB8" s="12"/>
      <c r="AC8" s="12"/>
    </row>
    <row r="9" spans="1:29" ht="38.5" customHeight="1" thickBot="1">
      <c r="A9" s="963" t="s">
        <v>93</v>
      </c>
      <c r="B9" s="964"/>
      <c r="C9" s="964"/>
      <c r="D9" s="965" t="str">
        <f>'urbano_PIANO_INV-INFR'!H20</f>
        <v>B30J22000000001</v>
      </c>
      <c r="E9" s="965"/>
      <c r="F9" s="966"/>
      <c r="H9" s="958" t="s">
        <v>207</v>
      </c>
      <c r="I9" s="959"/>
      <c r="J9" s="960"/>
      <c r="K9" s="115">
        <f>'urbano_PIANO_INV-INFR'!G58</f>
        <v>0</v>
      </c>
      <c r="L9" s="25"/>
      <c r="M9" s="958" t="s">
        <v>208</v>
      </c>
      <c r="N9" s="959"/>
      <c r="O9" s="960"/>
      <c r="P9" s="115">
        <f>S75</f>
        <v>0</v>
      </c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</row>
    <row r="10" spans="1:29" ht="15" thickBot="1">
      <c r="H10" s="401"/>
      <c r="K10" s="524"/>
      <c r="M10" s="401"/>
      <c r="P10" s="524"/>
    </row>
    <row r="11" spans="1:29" ht="45" customHeight="1" thickBot="1">
      <c r="A11" s="967" t="s">
        <v>209</v>
      </c>
      <c r="B11" s="968"/>
      <c r="C11" s="968"/>
      <c r="D11" s="969"/>
      <c r="E11" s="969"/>
      <c r="F11" s="970"/>
      <c r="H11" s="958" t="s">
        <v>210</v>
      </c>
      <c r="I11" s="959"/>
      <c r="J11" s="960"/>
      <c r="K11" s="115">
        <f>K7-K9</f>
        <v>0</v>
      </c>
      <c r="L11" s="41"/>
      <c r="M11" s="958" t="s">
        <v>210</v>
      </c>
      <c r="N11" s="959"/>
      <c r="O11" s="960"/>
      <c r="P11" s="115">
        <f>P7-P9</f>
        <v>0</v>
      </c>
      <c r="Q11" s="41"/>
    </row>
    <row r="12" spans="1:29" ht="15" thickBot="1"/>
    <row r="13" spans="1:29" ht="36.65" customHeight="1" thickBot="1">
      <c r="A13" s="594" t="s">
        <v>92</v>
      </c>
      <c r="B13" s="595"/>
      <c r="C13" s="595"/>
      <c r="D13" s="595"/>
      <c r="E13" s="595"/>
      <c r="F13" s="595"/>
      <c r="G13" s="595"/>
      <c r="H13" s="595"/>
      <c r="I13" s="595"/>
      <c r="J13" s="595"/>
      <c r="K13" s="595"/>
      <c r="L13" s="595"/>
      <c r="M13" s="595"/>
      <c r="N13" s="595"/>
      <c r="O13" s="595"/>
      <c r="P13" s="595"/>
      <c r="Q13" s="595"/>
      <c r="R13" s="596"/>
      <c r="S13" s="128"/>
      <c r="T13" s="128"/>
    </row>
    <row r="14" spans="1:29" ht="15" thickBot="1">
      <c r="K14" s="33"/>
    </row>
    <row r="15" spans="1:29" ht="16" customHeight="1" thickBot="1">
      <c r="A15" s="974" t="s">
        <v>211</v>
      </c>
      <c r="B15" s="977" t="s">
        <v>212</v>
      </c>
      <c r="C15" s="980" t="s">
        <v>213</v>
      </c>
      <c r="D15" s="983" t="s">
        <v>214</v>
      </c>
      <c r="E15" s="984"/>
      <c r="F15" s="984"/>
      <c r="G15" s="984"/>
      <c r="H15" s="984"/>
      <c r="I15" s="984"/>
      <c r="J15" s="985"/>
      <c r="K15" s="986" t="s">
        <v>215</v>
      </c>
      <c r="L15" s="984"/>
      <c r="M15" s="984"/>
      <c r="N15" s="984"/>
      <c r="O15" s="984"/>
      <c r="P15" s="984"/>
      <c r="Q15" s="985"/>
      <c r="R15" s="987" t="s">
        <v>216</v>
      </c>
    </row>
    <row r="16" spans="1:29" ht="60.5">
      <c r="A16" s="975"/>
      <c r="B16" s="978"/>
      <c r="C16" s="981"/>
      <c r="D16" s="140" t="s">
        <v>217</v>
      </c>
      <c r="E16" s="129" t="s">
        <v>218</v>
      </c>
      <c r="F16" s="129" t="s">
        <v>219</v>
      </c>
      <c r="G16" s="129" t="s">
        <v>220</v>
      </c>
      <c r="H16" s="129" t="s">
        <v>214</v>
      </c>
      <c r="I16" s="129" t="s">
        <v>221</v>
      </c>
      <c r="J16" s="130" t="s">
        <v>222</v>
      </c>
      <c r="K16" s="131" t="s">
        <v>223</v>
      </c>
      <c r="L16" s="132" t="s">
        <v>224</v>
      </c>
      <c r="M16" s="132" t="s">
        <v>225</v>
      </c>
      <c r="N16" s="132" t="s">
        <v>226</v>
      </c>
      <c r="O16" s="132" t="s">
        <v>227</v>
      </c>
      <c r="P16" s="133" t="s">
        <v>221</v>
      </c>
      <c r="Q16" s="134" t="s">
        <v>222</v>
      </c>
      <c r="R16" s="988"/>
    </row>
    <row r="17" spans="1:18" ht="15" thickBot="1">
      <c r="A17" s="976"/>
      <c r="B17" s="979"/>
      <c r="C17" s="982"/>
      <c r="D17" s="141" t="s">
        <v>196</v>
      </c>
      <c r="E17" s="135" t="s">
        <v>196</v>
      </c>
      <c r="F17" s="135" t="s">
        <v>196</v>
      </c>
      <c r="G17" s="135" t="s">
        <v>196</v>
      </c>
      <c r="H17" s="135" t="s">
        <v>196</v>
      </c>
      <c r="I17" s="135" t="s">
        <v>196</v>
      </c>
      <c r="J17" s="136" t="s">
        <v>196</v>
      </c>
      <c r="K17" s="137" t="s">
        <v>196</v>
      </c>
      <c r="L17" s="135" t="s">
        <v>196</v>
      </c>
      <c r="M17" s="135" t="s">
        <v>196</v>
      </c>
      <c r="N17" s="135" t="s">
        <v>196</v>
      </c>
      <c r="O17" s="135" t="s">
        <v>196</v>
      </c>
      <c r="P17" s="135" t="s">
        <v>196</v>
      </c>
      <c r="Q17" s="136" t="s">
        <v>196</v>
      </c>
      <c r="R17" s="148" t="s">
        <v>228</v>
      </c>
    </row>
    <row r="18" spans="1:18">
      <c r="A18" s="105" t="s">
        <v>229</v>
      </c>
      <c r="B18" s="78"/>
      <c r="C18" s="145"/>
      <c r="D18" s="142"/>
      <c r="E18" s="85"/>
      <c r="F18" s="85"/>
      <c r="G18" s="85"/>
      <c r="H18" s="100">
        <f>G18+E18</f>
        <v>0</v>
      </c>
      <c r="I18" s="85">
        <f>H18*0.5%</f>
        <v>0</v>
      </c>
      <c r="J18" s="101">
        <f>H18-I18</f>
        <v>0</v>
      </c>
      <c r="K18" s="223"/>
      <c r="L18" s="224"/>
      <c r="M18" s="224"/>
      <c r="N18" s="224"/>
      <c r="O18" s="102">
        <f>N18+L18</f>
        <v>0</v>
      </c>
      <c r="P18" s="102">
        <f>O18*0.5%</f>
        <v>0</v>
      </c>
      <c r="Q18" s="103">
        <f>O18-P18</f>
        <v>0</v>
      </c>
      <c r="R18" s="525"/>
    </row>
    <row r="19" spans="1:18">
      <c r="A19" s="86" t="s">
        <v>230</v>
      </c>
      <c r="B19" s="78"/>
      <c r="C19" s="146"/>
      <c r="D19" s="143"/>
      <c r="E19" s="73"/>
      <c r="F19" s="73"/>
      <c r="G19" s="73"/>
      <c r="H19" s="95">
        <f>G19+E19</f>
        <v>0</v>
      </c>
      <c r="I19" s="73">
        <f>H19*0.5%</f>
        <v>0</v>
      </c>
      <c r="J19" s="96">
        <f>H19-I19</f>
        <v>0</v>
      </c>
      <c r="K19" s="225"/>
      <c r="L19" s="226"/>
      <c r="M19" s="226"/>
      <c r="N19" s="226"/>
      <c r="O19" s="97">
        <f t="shared" ref="O19:O34" si="0">N19+L19</f>
        <v>0</v>
      </c>
      <c r="P19" s="97">
        <f t="shared" ref="P19:P34" si="1">O19*0.5%</f>
        <v>0</v>
      </c>
      <c r="Q19" s="98">
        <f t="shared" ref="Q19:Q34" si="2">O19-P19</f>
        <v>0</v>
      </c>
      <c r="R19" s="526"/>
    </row>
    <row r="20" spans="1:18">
      <c r="A20" s="105" t="s">
        <v>519</v>
      </c>
      <c r="B20" s="78"/>
      <c r="C20" s="145"/>
      <c r="D20" s="142"/>
      <c r="E20" s="85"/>
      <c r="F20" s="85"/>
      <c r="G20" s="85"/>
      <c r="H20" s="100">
        <f t="shared" ref="H20:H31" si="3">G20+E20</f>
        <v>0</v>
      </c>
      <c r="I20" s="85">
        <f t="shared" ref="I20:I31" si="4">H20*0.5%</f>
        <v>0</v>
      </c>
      <c r="J20" s="101">
        <f t="shared" ref="J20:J31" si="5">H20-I20</f>
        <v>0</v>
      </c>
      <c r="K20" s="223"/>
      <c r="L20" s="224"/>
      <c r="M20" s="224"/>
      <c r="N20" s="224"/>
      <c r="O20" s="102">
        <f t="shared" si="0"/>
        <v>0</v>
      </c>
      <c r="P20" s="102">
        <f t="shared" si="1"/>
        <v>0</v>
      </c>
      <c r="Q20" s="103">
        <f t="shared" si="2"/>
        <v>0</v>
      </c>
      <c r="R20" s="525"/>
    </row>
    <row r="21" spans="1:18">
      <c r="A21" s="86" t="s">
        <v>520</v>
      </c>
      <c r="B21" s="78"/>
      <c r="C21" s="146"/>
      <c r="D21" s="143"/>
      <c r="E21" s="73"/>
      <c r="F21" s="73"/>
      <c r="G21" s="73"/>
      <c r="H21" s="95">
        <f t="shared" si="3"/>
        <v>0</v>
      </c>
      <c r="I21" s="73">
        <f t="shared" si="4"/>
        <v>0</v>
      </c>
      <c r="J21" s="96">
        <f t="shared" si="5"/>
        <v>0</v>
      </c>
      <c r="K21" s="225"/>
      <c r="L21" s="226"/>
      <c r="M21" s="226"/>
      <c r="N21" s="226"/>
      <c r="O21" s="97">
        <f t="shared" ref="O21:O31" si="6">N21+L21</f>
        <v>0</v>
      </c>
      <c r="P21" s="97">
        <f t="shared" ref="P21:P31" si="7">O21*0.5%</f>
        <v>0</v>
      </c>
      <c r="Q21" s="98">
        <f t="shared" ref="Q21:Q31" si="8">O21-P21</f>
        <v>0</v>
      </c>
      <c r="R21" s="526"/>
    </row>
    <row r="22" spans="1:18">
      <c r="A22" s="105" t="s">
        <v>521</v>
      </c>
      <c r="B22" s="78"/>
      <c r="C22" s="145"/>
      <c r="D22" s="142"/>
      <c r="E22" s="85"/>
      <c r="F22" s="85"/>
      <c r="G22" s="85"/>
      <c r="H22" s="100">
        <f t="shared" si="3"/>
        <v>0</v>
      </c>
      <c r="I22" s="85">
        <f t="shared" si="4"/>
        <v>0</v>
      </c>
      <c r="J22" s="101">
        <f t="shared" si="5"/>
        <v>0</v>
      </c>
      <c r="K22" s="223"/>
      <c r="L22" s="224"/>
      <c r="M22" s="224"/>
      <c r="N22" s="224"/>
      <c r="O22" s="102">
        <f t="shared" si="6"/>
        <v>0</v>
      </c>
      <c r="P22" s="102">
        <f t="shared" si="7"/>
        <v>0</v>
      </c>
      <c r="Q22" s="103">
        <f t="shared" si="8"/>
        <v>0</v>
      </c>
      <c r="R22" s="525"/>
    </row>
    <row r="23" spans="1:18">
      <c r="A23" s="86" t="s">
        <v>522</v>
      </c>
      <c r="B23" s="78"/>
      <c r="C23" s="146"/>
      <c r="D23" s="143"/>
      <c r="E23" s="73"/>
      <c r="F23" s="73"/>
      <c r="G23" s="73"/>
      <c r="H23" s="95">
        <f t="shared" si="3"/>
        <v>0</v>
      </c>
      <c r="I23" s="73">
        <f t="shared" si="4"/>
        <v>0</v>
      </c>
      <c r="J23" s="96">
        <f t="shared" si="5"/>
        <v>0</v>
      </c>
      <c r="K23" s="225"/>
      <c r="L23" s="226"/>
      <c r="M23" s="226"/>
      <c r="N23" s="226"/>
      <c r="O23" s="97">
        <f t="shared" si="6"/>
        <v>0</v>
      </c>
      <c r="P23" s="97">
        <f t="shared" si="7"/>
        <v>0</v>
      </c>
      <c r="Q23" s="98">
        <f t="shared" si="8"/>
        <v>0</v>
      </c>
      <c r="R23" s="526"/>
    </row>
    <row r="24" spans="1:18">
      <c r="A24" s="105" t="s">
        <v>523</v>
      </c>
      <c r="B24" s="78"/>
      <c r="C24" s="145"/>
      <c r="D24" s="142"/>
      <c r="E24" s="85"/>
      <c r="F24" s="85"/>
      <c r="G24" s="85"/>
      <c r="H24" s="100">
        <f t="shared" si="3"/>
        <v>0</v>
      </c>
      <c r="I24" s="85">
        <f t="shared" si="4"/>
        <v>0</v>
      </c>
      <c r="J24" s="101">
        <f t="shared" si="5"/>
        <v>0</v>
      </c>
      <c r="K24" s="223"/>
      <c r="L24" s="224"/>
      <c r="M24" s="224"/>
      <c r="N24" s="224"/>
      <c r="O24" s="102">
        <f t="shared" si="6"/>
        <v>0</v>
      </c>
      <c r="P24" s="102">
        <f t="shared" si="7"/>
        <v>0</v>
      </c>
      <c r="Q24" s="103">
        <f t="shared" si="8"/>
        <v>0</v>
      </c>
      <c r="R24" s="525"/>
    </row>
    <row r="25" spans="1:18">
      <c r="A25" s="86" t="s">
        <v>524</v>
      </c>
      <c r="B25" s="78"/>
      <c r="C25" s="146"/>
      <c r="D25" s="143"/>
      <c r="E25" s="73"/>
      <c r="F25" s="73"/>
      <c r="G25" s="73"/>
      <c r="H25" s="95">
        <f t="shared" si="3"/>
        <v>0</v>
      </c>
      <c r="I25" s="73">
        <f t="shared" si="4"/>
        <v>0</v>
      </c>
      <c r="J25" s="96">
        <f t="shared" si="5"/>
        <v>0</v>
      </c>
      <c r="K25" s="225"/>
      <c r="L25" s="226"/>
      <c r="M25" s="226"/>
      <c r="N25" s="226"/>
      <c r="O25" s="97">
        <f t="shared" si="6"/>
        <v>0</v>
      </c>
      <c r="P25" s="97">
        <f t="shared" si="7"/>
        <v>0</v>
      </c>
      <c r="Q25" s="98">
        <f t="shared" si="8"/>
        <v>0</v>
      </c>
      <c r="R25" s="526"/>
    </row>
    <row r="26" spans="1:18">
      <c r="A26" s="105" t="s">
        <v>525</v>
      </c>
      <c r="B26" s="78"/>
      <c r="C26" s="145"/>
      <c r="D26" s="142"/>
      <c r="E26" s="85"/>
      <c r="F26" s="85"/>
      <c r="G26" s="85"/>
      <c r="H26" s="100">
        <f t="shared" si="3"/>
        <v>0</v>
      </c>
      <c r="I26" s="85">
        <f t="shared" si="4"/>
        <v>0</v>
      </c>
      <c r="J26" s="101">
        <f t="shared" si="5"/>
        <v>0</v>
      </c>
      <c r="K26" s="223"/>
      <c r="L26" s="224"/>
      <c r="M26" s="224"/>
      <c r="N26" s="224"/>
      <c r="O26" s="102">
        <f t="shared" si="6"/>
        <v>0</v>
      </c>
      <c r="P26" s="102">
        <f t="shared" si="7"/>
        <v>0</v>
      </c>
      <c r="Q26" s="103">
        <f t="shared" si="8"/>
        <v>0</v>
      </c>
      <c r="R26" s="525"/>
    </row>
    <row r="27" spans="1:18">
      <c r="A27" s="86" t="s">
        <v>526</v>
      </c>
      <c r="B27" s="78"/>
      <c r="C27" s="146"/>
      <c r="D27" s="143"/>
      <c r="E27" s="73"/>
      <c r="F27" s="73"/>
      <c r="G27" s="73"/>
      <c r="H27" s="95">
        <f t="shared" si="3"/>
        <v>0</v>
      </c>
      <c r="I27" s="73">
        <f t="shared" si="4"/>
        <v>0</v>
      </c>
      <c r="J27" s="96">
        <f t="shared" si="5"/>
        <v>0</v>
      </c>
      <c r="K27" s="225"/>
      <c r="L27" s="226"/>
      <c r="M27" s="226"/>
      <c r="N27" s="226"/>
      <c r="O27" s="97">
        <f t="shared" si="6"/>
        <v>0</v>
      </c>
      <c r="P27" s="97">
        <f t="shared" si="7"/>
        <v>0</v>
      </c>
      <c r="Q27" s="98">
        <f t="shared" si="8"/>
        <v>0</v>
      </c>
      <c r="R27" s="526"/>
    </row>
    <row r="28" spans="1:18">
      <c r="A28" s="105" t="s">
        <v>527</v>
      </c>
      <c r="B28" s="78"/>
      <c r="C28" s="145"/>
      <c r="D28" s="142"/>
      <c r="E28" s="85"/>
      <c r="F28" s="85"/>
      <c r="G28" s="85"/>
      <c r="H28" s="100">
        <f t="shared" si="3"/>
        <v>0</v>
      </c>
      <c r="I28" s="85">
        <f t="shared" si="4"/>
        <v>0</v>
      </c>
      <c r="J28" s="101">
        <f t="shared" si="5"/>
        <v>0</v>
      </c>
      <c r="K28" s="223"/>
      <c r="L28" s="224"/>
      <c r="M28" s="224"/>
      <c r="N28" s="224"/>
      <c r="O28" s="102">
        <f t="shared" si="6"/>
        <v>0</v>
      </c>
      <c r="P28" s="102">
        <f t="shared" si="7"/>
        <v>0</v>
      </c>
      <c r="Q28" s="103">
        <f t="shared" si="8"/>
        <v>0</v>
      </c>
      <c r="R28" s="525"/>
    </row>
    <row r="29" spans="1:18">
      <c r="A29" s="86" t="s">
        <v>231</v>
      </c>
      <c r="B29" s="78"/>
      <c r="C29" s="146"/>
      <c r="D29" s="143"/>
      <c r="E29" s="73"/>
      <c r="F29" s="73"/>
      <c r="G29" s="73"/>
      <c r="H29" s="95">
        <f t="shared" si="3"/>
        <v>0</v>
      </c>
      <c r="I29" s="73">
        <f t="shared" si="4"/>
        <v>0</v>
      </c>
      <c r="J29" s="96">
        <f t="shared" si="5"/>
        <v>0</v>
      </c>
      <c r="K29" s="225"/>
      <c r="L29" s="226"/>
      <c r="M29" s="226"/>
      <c r="N29" s="226"/>
      <c r="O29" s="97">
        <f t="shared" si="6"/>
        <v>0</v>
      </c>
      <c r="P29" s="97">
        <f t="shared" si="7"/>
        <v>0</v>
      </c>
      <c r="Q29" s="98">
        <f t="shared" si="8"/>
        <v>0</v>
      </c>
      <c r="R29" s="526"/>
    </row>
    <row r="30" spans="1:18">
      <c r="A30" s="86" t="s">
        <v>229</v>
      </c>
      <c r="B30" s="78"/>
      <c r="C30" s="145"/>
      <c r="D30" s="142"/>
      <c r="E30" s="85"/>
      <c r="F30" s="85"/>
      <c r="G30" s="85"/>
      <c r="H30" s="100">
        <f t="shared" si="3"/>
        <v>0</v>
      </c>
      <c r="I30" s="85">
        <f t="shared" si="4"/>
        <v>0</v>
      </c>
      <c r="J30" s="101">
        <f t="shared" si="5"/>
        <v>0</v>
      </c>
      <c r="K30" s="223"/>
      <c r="L30" s="224"/>
      <c r="M30" s="224"/>
      <c r="N30" s="224"/>
      <c r="O30" s="102">
        <f t="shared" si="6"/>
        <v>0</v>
      </c>
      <c r="P30" s="102">
        <f t="shared" si="7"/>
        <v>0</v>
      </c>
      <c r="Q30" s="103">
        <f t="shared" si="8"/>
        <v>0</v>
      </c>
      <c r="R30" s="525"/>
    </row>
    <row r="31" spans="1:18">
      <c r="A31" s="86" t="s">
        <v>232</v>
      </c>
      <c r="B31" s="78"/>
      <c r="C31" s="146"/>
      <c r="D31" s="143"/>
      <c r="E31" s="73"/>
      <c r="F31" s="73"/>
      <c r="G31" s="73"/>
      <c r="H31" s="95">
        <f t="shared" si="3"/>
        <v>0</v>
      </c>
      <c r="I31" s="73">
        <f t="shared" si="4"/>
        <v>0</v>
      </c>
      <c r="J31" s="96">
        <f t="shared" si="5"/>
        <v>0</v>
      </c>
      <c r="K31" s="225"/>
      <c r="L31" s="226"/>
      <c r="M31" s="226"/>
      <c r="N31" s="226"/>
      <c r="O31" s="97">
        <f t="shared" si="6"/>
        <v>0</v>
      </c>
      <c r="P31" s="97">
        <f t="shared" si="7"/>
        <v>0</v>
      </c>
      <c r="Q31" s="98">
        <f t="shared" si="8"/>
        <v>0</v>
      </c>
      <c r="R31" s="526"/>
    </row>
    <row r="32" spans="1:18">
      <c r="A32" s="86" t="s">
        <v>233</v>
      </c>
      <c r="B32" s="78"/>
      <c r="C32" s="146"/>
      <c r="D32" s="143"/>
      <c r="E32" s="73"/>
      <c r="F32" s="73"/>
      <c r="G32" s="73"/>
      <c r="H32" s="95">
        <f t="shared" ref="H32:H34" si="9">G32+E32</f>
        <v>0</v>
      </c>
      <c r="I32" s="73">
        <f t="shared" ref="I32:I34" si="10">H32*0.5%</f>
        <v>0</v>
      </c>
      <c r="J32" s="96">
        <f t="shared" ref="J32:J34" si="11">H32-I32</f>
        <v>0</v>
      </c>
      <c r="K32" s="225"/>
      <c r="L32" s="226"/>
      <c r="M32" s="226"/>
      <c r="N32" s="226"/>
      <c r="O32" s="97">
        <f t="shared" si="0"/>
        <v>0</v>
      </c>
      <c r="P32" s="97">
        <f t="shared" si="1"/>
        <v>0</v>
      </c>
      <c r="Q32" s="98">
        <f t="shared" si="2"/>
        <v>0</v>
      </c>
      <c r="R32" s="526"/>
    </row>
    <row r="33" spans="1:20">
      <c r="A33" s="86" t="s">
        <v>234</v>
      </c>
      <c r="B33" s="78"/>
      <c r="C33" s="146"/>
      <c r="D33" s="143"/>
      <c r="E33" s="73"/>
      <c r="F33" s="73"/>
      <c r="G33" s="73"/>
      <c r="H33" s="95">
        <f t="shared" si="9"/>
        <v>0</v>
      </c>
      <c r="I33" s="73">
        <f t="shared" si="10"/>
        <v>0</v>
      </c>
      <c r="J33" s="96">
        <f t="shared" si="11"/>
        <v>0</v>
      </c>
      <c r="K33" s="225"/>
      <c r="L33" s="226"/>
      <c r="M33" s="226"/>
      <c r="N33" s="226"/>
      <c r="O33" s="97">
        <f t="shared" si="0"/>
        <v>0</v>
      </c>
      <c r="P33" s="97">
        <f t="shared" si="1"/>
        <v>0</v>
      </c>
      <c r="Q33" s="98">
        <f t="shared" si="2"/>
        <v>0</v>
      </c>
      <c r="R33" s="526"/>
    </row>
    <row r="34" spans="1:20" ht="15" thickBot="1">
      <c r="A34" s="156" t="s">
        <v>235</v>
      </c>
      <c r="B34" s="155"/>
      <c r="C34" s="147"/>
      <c r="D34" s="144"/>
      <c r="E34" s="117"/>
      <c r="F34" s="117"/>
      <c r="G34" s="117"/>
      <c r="H34" s="118">
        <f t="shared" si="9"/>
        <v>0</v>
      </c>
      <c r="I34" s="117">
        <f t="shared" si="10"/>
        <v>0</v>
      </c>
      <c r="J34" s="119">
        <f t="shared" si="11"/>
        <v>0</v>
      </c>
      <c r="K34" s="227"/>
      <c r="L34" s="228"/>
      <c r="M34" s="228"/>
      <c r="N34" s="228"/>
      <c r="O34" s="120">
        <f t="shared" si="0"/>
        <v>0</v>
      </c>
      <c r="P34" s="120">
        <f t="shared" si="1"/>
        <v>0</v>
      </c>
      <c r="Q34" s="121">
        <f t="shared" si="2"/>
        <v>0</v>
      </c>
      <c r="R34" s="527"/>
    </row>
    <row r="35" spans="1:20" ht="15" thickBot="1">
      <c r="B35" s="528"/>
      <c r="C35" s="229" t="s">
        <v>65</v>
      </c>
      <c r="D35" s="230">
        <f>MAXA(D18:D34)</f>
        <v>0</v>
      </c>
      <c r="E35" s="230">
        <f t="shared" ref="E35:Q35" si="12">SUM(E18:E34)</f>
        <v>0</v>
      </c>
      <c r="F35" s="230">
        <f>MAXA(F18:F34)</f>
        <v>0</v>
      </c>
      <c r="G35" s="230">
        <f>SUM(G18:G34)</f>
        <v>0</v>
      </c>
      <c r="H35" s="230">
        <f>MAXA(H18:H34)</f>
        <v>0</v>
      </c>
      <c r="I35" s="230">
        <f t="shared" si="12"/>
        <v>0</v>
      </c>
      <c r="J35" s="230">
        <f>SUM(J18:J34)</f>
        <v>0</v>
      </c>
      <c r="K35" s="230">
        <f>MAXA(K18:K34)</f>
        <v>0</v>
      </c>
      <c r="L35" s="230">
        <f t="shared" si="12"/>
        <v>0</v>
      </c>
      <c r="M35" s="230">
        <f>MAXA(M18:M34)</f>
        <v>0</v>
      </c>
      <c r="N35" s="230">
        <f t="shared" si="12"/>
        <v>0</v>
      </c>
      <c r="O35" s="230">
        <f t="shared" si="12"/>
        <v>0</v>
      </c>
      <c r="P35" s="230">
        <f t="shared" si="12"/>
        <v>0</v>
      </c>
      <c r="Q35" s="231">
        <f t="shared" si="12"/>
        <v>0</v>
      </c>
      <c r="R35" s="529"/>
    </row>
    <row r="37" spans="1:20" ht="15" thickBot="1"/>
    <row r="38" spans="1:20" ht="15.75" customHeight="1">
      <c r="A38" s="971" t="s">
        <v>236</v>
      </c>
      <c r="B38" s="972"/>
      <c r="C38" s="972"/>
      <c r="D38" s="972"/>
      <c r="E38" s="972"/>
      <c r="F38" s="972"/>
      <c r="G38" s="972"/>
      <c r="H38" s="972"/>
      <c r="I38" s="972"/>
      <c r="J38" s="972"/>
      <c r="K38" s="972"/>
      <c r="L38" s="972"/>
      <c r="M38" s="972"/>
      <c r="N38" s="972"/>
      <c r="O38" s="972"/>
      <c r="P38" s="972"/>
      <c r="Q38" s="972"/>
      <c r="R38" s="972"/>
      <c r="S38" s="972"/>
      <c r="T38" s="973"/>
    </row>
    <row r="39" spans="1:20" ht="71.25" customHeight="1">
      <c r="A39" s="954" t="s">
        <v>211</v>
      </c>
      <c r="B39" s="956" t="s">
        <v>237</v>
      </c>
      <c r="C39" s="169" t="s">
        <v>238</v>
      </c>
      <c r="D39" s="170" t="s">
        <v>9</v>
      </c>
      <c r="E39" s="169" t="s">
        <v>239</v>
      </c>
      <c r="F39" s="171" t="s">
        <v>240</v>
      </c>
      <c r="G39" s="171" t="s">
        <v>241</v>
      </c>
      <c r="H39" s="170" t="s">
        <v>242</v>
      </c>
      <c r="I39" s="170" t="s">
        <v>240</v>
      </c>
      <c r="J39" s="961" t="s">
        <v>243</v>
      </c>
      <c r="K39" s="172" t="s">
        <v>241</v>
      </c>
      <c r="L39" s="170" t="s">
        <v>244</v>
      </c>
      <c r="M39" s="172" t="s">
        <v>245</v>
      </c>
      <c r="N39" s="170" t="s">
        <v>246</v>
      </c>
      <c r="O39" s="172" t="s">
        <v>247</v>
      </c>
      <c r="P39" s="172" t="s">
        <v>248</v>
      </c>
      <c r="Q39" s="172" t="s">
        <v>249</v>
      </c>
      <c r="R39" s="169" t="s">
        <v>250</v>
      </c>
      <c r="S39" s="172" t="s">
        <v>251</v>
      </c>
      <c r="T39" s="172" t="s">
        <v>252</v>
      </c>
    </row>
    <row r="40" spans="1:20" ht="15" thickBot="1">
      <c r="A40" s="955"/>
      <c r="B40" s="957"/>
      <c r="C40" s="58" t="s">
        <v>253</v>
      </c>
      <c r="D40" s="135" t="s">
        <v>196</v>
      </c>
      <c r="E40" s="58" t="s">
        <v>254</v>
      </c>
      <c r="F40" s="58" t="s">
        <v>255</v>
      </c>
      <c r="G40" s="58" t="s">
        <v>196</v>
      </c>
      <c r="H40" s="139" t="s">
        <v>254</v>
      </c>
      <c r="I40" s="58" t="s">
        <v>255</v>
      </c>
      <c r="J40" s="962"/>
      <c r="K40" s="58" t="s">
        <v>196</v>
      </c>
      <c r="L40" s="58" t="s">
        <v>196</v>
      </c>
      <c r="M40" s="58" t="s">
        <v>196</v>
      </c>
      <c r="N40" s="58" t="s">
        <v>197</v>
      </c>
      <c r="O40" s="58" t="s">
        <v>197</v>
      </c>
      <c r="P40" s="58" t="s">
        <v>196</v>
      </c>
      <c r="Q40" s="173" t="s">
        <v>197</v>
      </c>
      <c r="R40" s="173" t="s">
        <v>228</v>
      </c>
      <c r="S40" s="58" t="s">
        <v>196</v>
      </c>
      <c r="T40" s="138" t="s">
        <v>228</v>
      </c>
    </row>
    <row r="41" spans="1:20">
      <c r="A41" s="105" t="s">
        <v>104</v>
      </c>
      <c r="B41" s="113" t="str">
        <f>VLOOKUP(A41,'urbano_PIANO_INV-INFR'!D$28:E$55,2,FALSE)</f>
        <v>SPECIFICARE______</v>
      </c>
      <c r="C41" s="112"/>
      <c r="D41" s="104"/>
      <c r="E41" s="105"/>
      <c r="F41" s="106"/>
      <c r="G41" s="107"/>
      <c r="H41" s="108"/>
      <c r="I41" s="109"/>
      <c r="J41" s="110"/>
      <c r="K41" s="99"/>
      <c r="L41" s="85"/>
      <c r="M41" s="100">
        <f>K41+L41</f>
        <v>0</v>
      </c>
      <c r="N41" s="111"/>
      <c r="O41" s="111"/>
      <c r="P41" s="77"/>
      <c r="Q41" s="78"/>
      <c r="R41" s="78"/>
      <c r="S41" s="85"/>
      <c r="T41" s="372"/>
    </row>
    <row r="42" spans="1:20">
      <c r="A42" s="114" t="s">
        <v>105</v>
      </c>
      <c r="B42" s="113" t="str">
        <f>VLOOKUP(A42,'urbano_PIANO_INV-INFR'!D$28:E$55,2,FALSE)</f>
        <v>A. Totale lavori</v>
      </c>
      <c r="C42" s="92"/>
      <c r="D42" s="93"/>
      <c r="E42" s="87"/>
      <c r="F42" s="79"/>
      <c r="G42" s="90"/>
      <c r="H42" s="88"/>
      <c r="I42" s="74"/>
      <c r="J42" s="75"/>
      <c r="K42" s="72"/>
      <c r="L42" s="73"/>
      <c r="M42" s="100">
        <f t="shared" ref="M42:M74" si="13">K42+L42</f>
        <v>0</v>
      </c>
      <c r="N42" s="76"/>
      <c r="O42" s="76"/>
      <c r="P42" s="80"/>
      <c r="Q42" s="38"/>
      <c r="R42" s="38"/>
      <c r="S42" s="73"/>
      <c r="T42" s="372"/>
    </row>
    <row r="43" spans="1:20">
      <c r="A43" s="114" t="s">
        <v>105</v>
      </c>
      <c r="B43" s="113" t="str">
        <f>VLOOKUP(A43,'urbano_PIANO_INV-INFR'!D$28:E$55,2,FALSE)</f>
        <v>A. Totale lavori</v>
      </c>
      <c r="C43" s="94"/>
      <c r="D43" s="90"/>
      <c r="E43" s="86"/>
      <c r="F43" s="74"/>
      <c r="G43" s="91"/>
      <c r="H43" s="89"/>
      <c r="I43" s="83"/>
      <c r="J43" s="84"/>
      <c r="K43" s="81"/>
      <c r="L43" s="85"/>
      <c r="M43" s="100">
        <f t="shared" si="13"/>
        <v>0</v>
      </c>
      <c r="N43" s="76"/>
      <c r="O43" s="38"/>
      <c r="P43" s="73"/>
      <c r="Q43" s="38"/>
      <c r="R43" s="38"/>
      <c r="S43" s="73"/>
      <c r="T43" s="359"/>
    </row>
    <row r="44" spans="1:20">
      <c r="A44" s="114" t="s">
        <v>105</v>
      </c>
      <c r="B44" s="113" t="str">
        <f>VLOOKUP(A44,'urbano_PIANO_INV-INFR'!D$28:E$55,2,FALSE)</f>
        <v>A. Totale lavori</v>
      </c>
      <c r="C44" s="94"/>
      <c r="D44" s="90"/>
      <c r="E44" s="86"/>
      <c r="F44" s="74"/>
      <c r="G44" s="91"/>
      <c r="H44" s="89"/>
      <c r="I44" s="83"/>
      <c r="J44" s="84"/>
      <c r="K44" s="81"/>
      <c r="L44" s="85"/>
      <c r="M44" s="100">
        <f t="shared" si="13"/>
        <v>0</v>
      </c>
      <c r="N44" s="76"/>
      <c r="O44" s="38"/>
      <c r="P44" s="73"/>
      <c r="Q44" s="38"/>
      <c r="R44" s="38"/>
      <c r="S44" s="73"/>
      <c r="T44" s="359"/>
    </row>
    <row r="45" spans="1:20">
      <c r="A45" s="86" t="s">
        <v>111</v>
      </c>
      <c r="B45" s="113" t="str">
        <f>VLOOKUP(A45,'urbano_PIANO_INV-INFR'!D$28:E$55,2,FALSE)</f>
        <v>SPECIFICARE______</v>
      </c>
      <c r="C45" s="94"/>
      <c r="D45" s="90"/>
      <c r="E45" s="86"/>
      <c r="F45" s="74"/>
      <c r="G45" s="91"/>
      <c r="H45" s="89"/>
      <c r="I45" s="83"/>
      <c r="J45" s="84"/>
      <c r="K45" s="81"/>
      <c r="L45" s="85"/>
      <c r="M45" s="100">
        <f t="shared" si="13"/>
        <v>0</v>
      </c>
      <c r="N45" s="76"/>
      <c r="O45" s="38"/>
      <c r="P45" s="73"/>
      <c r="Q45" s="38"/>
      <c r="R45" s="38"/>
      <c r="S45" s="73"/>
      <c r="T45" s="359"/>
    </row>
    <row r="46" spans="1:20">
      <c r="A46" s="86" t="s">
        <v>112</v>
      </c>
      <c r="B46" s="113" t="str">
        <f>VLOOKUP(A46,'urbano_PIANO_INV-INFR'!D$28:E$55,2,FALSE)</f>
        <v>SPECIFICARE______</v>
      </c>
      <c r="C46" s="94"/>
      <c r="D46" s="90"/>
      <c r="E46" s="86"/>
      <c r="F46" s="74"/>
      <c r="G46" s="91"/>
      <c r="H46" s="89"/>
      <c r="I46" s="83"/>
      <c r="J46" s="84"/>
      <c r="K46" s="81"/>
      <c r="L46" s="85"/>
      <c r="M46" s="100">
        <f t="shared" si="13"/>
        <v>0</v>
      </c>
      <c r="N46" s="76"/>
      <c r="O46" s="38"/>
      <c r="P46" s="73"/>
      <c r="Q46" s="38"/>
      <c r="R46" s="38"/>
      <c r="S46" s="73"/>
      <c r="T46" s="359"/>
    </row>
    <row r="47" spans="1:20">
      <c r="A47" s="86" t="s">
        <v>113</v>
      </c>
      <c r="B47" s="113" t="str">
        <f>VLOOKUP(A47,'urbano_PIANO_INV-INFR'!D$28:E$55,2,FALSE)</f>
        <v>SPECIFICARE______</v>
      </c>
      <c r="C47" s="94"/>
      <c r="D47" s="90"/>
      <c r="E47" s="86"/>
      <c r="F47" s="74"/>
      <c r="G47" s="91"/>
      <c r="H47" s="89"/>
      <c r="I47" s="83"/>
      <c r="J47" s="84"/>
      <c r="K47" s="81"/>
      <c r="L47" s="85"/>
      <c r="M47" s="100">
        <f t="shared" si="13"/>
        <v>0</v>
      </c>
      <c r="N47" s="76"/>
      <c r="O47" s="38"/>
      <c r="P47" s="73"/>
      <c r="Q47" s="38"/>
      <c r="R47" s="38"/>
      <c r="S47" s="73"/>
      <c r="T47" s="359"/>
    </row>
    <row r="48" spans="1:20">
      <c r="A48" s="86" t="s">
        <v>498</v>
      </c>
      <c r="B48" s="113" t="str">
        <f>VLOOKUP(A48,'urbano_PIANO_INV-INFR'!D$28:E$55,2,FALSE)</f>
        <v>SPECIFICARE______</v>
      </c>
      <c r="C48" s="94"/>
      <c r="D48" s="90"/>
      <c r="E48" s="86"/>
      <c r="F48" s="74"/>
      <c r="G48" s="91"/>
      <c r="H48" s="89"/>
      <c r="I48" s="83"/>
      <c r="J48" s="84"/>
      <c r="K48" s="81"/>
      <c r="L48" s="85"/>
      <c r="M48" s="100">
        <f t="shared" ref="M48:M70" si="14">K48+L48</f>
        <v>0</v>
      </c>
      <c r="N48" s="76"/>
      <c r="O48" s="38"/>
      <c r="P48" s="73"/>
      <c r="Q48" s="38"/>
      <c r="R48" s="38"/>
      <c r="S48" s="73"/>
      <c r="T48" s="359"/>
    </row>
    <row r="49" spans="1:20">
      <c r="A49" s="86" t="s">
        <v>499</v>
      </c>
      <c r="B49" s="113" t="str">
        <f>VLOOKUP(A49,'urbano_PIANO_INV-INFR'!D$28:E$55,2,FALSE)</f>
        <v>SPECIFICARE______</v>
      </c>
      <c r="C49" s="94"/>
      <c r="D49" s="90"/>
      <c r="E49" s="86"/>
      <c r="F49" s="74"/>
      <c r="G49" s="91"/>
      <c r="H49" s="89"/>
      <c r="I49" s="83"/>
      <c r="J49" s="84"/>
      <c r="K49" s="81"/>
      <c r="L49" s="85"/>
      <c r="M49" s="100">
        <f t="shared" si="14"/>
        <v>0</v>
      </c>
      <c r="N49" s="76"/>
      <c r="O49" s="38"/>
      <c r="P49" s="73"/>
      <c r="Q49" s="38"/>
      <c r="R49" s="38"/>
      <c r="S49" s="73"/>
      <c r="T49" s="359"/>
    </row>
    <row r="50" spans="1:20" ht="15" thickBot="1">
      <c r="A50" s="86" t="s">
        <v>500</v>
      </c>
      <c r="B50" s="157" t="str">
        <f>VLOOKUP(A50,'urbano_PIANO_INV-INFR'!D$28:E$55,2,FALSE)</f>
        <v>SPECIFICARE______</v>
      </c>
      <c r="C50" s="94"/>
      <c r="D50" s="90"/>
      <c r="E50" s="123"/>
      <c r="F50" s="83"/>
      <c r="G50" s="91"/>
      <c r="H50" s="89"/>
      <c r="I50" s="83"/>
      <c r="J50" s="84"/>
      <c r="K50" s="81"/>
      <c r="L50" s="124"/>
      <c r="M50" s="125">
        <f t="shared" si="14"/>
        <v>0</v>
      </c>
      <c r="N50" s="126"/>
      <c r="O50" s="82"/>
      <c r="P50" s="117"/>
      <c r="Q50" s="82"/>
      <c r="R50" s="82"/>
      <c r="S50" s="117"/>
      <c r="T50" s="530"/>
    </row>
    <row r="51" spans="1:20">
      <c r="A51" s="86" t="s">
        <v>501</v>
      </c>
      <c r="B51" s="113" t="str">
        <f>VLOOKUP(A51,'urbano_PIANO_INV-INFR'!D$28:E$55,2,FALSE)</f>
        <v>SPECIFICARE______</v>
      </c>
      <c r="C51" s="94"/>
      <c r="D51" s="90"/>
      <c r="E51" s="86"/>
      <c r="F51" s="74"/>
      <c r="G51" s="91"/>
      <c r="H51" s="89"/>
      <c r="I51" s="83"/>
      <c r="J51" s="84"/>
      <c r="K51" s="81"/>
      <c r="L51" s="85"/>
      <c r="M51" s="100">
        <f t="shared" si="14"/>
        <v>0</v>
      </c>
      <c r="N51" s="76"/>
      <c r="O51" s="38"/>
      <c r="P51" s="73"/>
      <c r="Q51" s="38"/>
      <c r="R51" s="38"/>
      <c r="S51" s="73"/>
      <c r="T51" s="359"/>
    </row>
    <row r="52" spans="1:20">
      <c r="A52" s="86" t="s">
        <v>502</v>
      </c>
      <c r="B52" s="113" t="str">
        <f>VLOOKUP(A52,'urbano_PIANO_INV-INFR'!D$28:E$55,2,FALSE)</f>
        <v>SPECIFICARE______</v>
      </c>
      <c r="C52" s="94"/>
      <c r="D52" s="90"/>
      <c r="E52" s="86"/>
      <c r="F52" s="74"/>
      <c r="G52" s="91"/>
      <c r="H52" s="89"/>
      <c r="I52" s="83"/>
      <c r="J52" s="84"/>
      <c r="K52" s="81"/>
      <c r="L52" s="85"/>
      <c r="M52" s="100">
        <f t="shared" si="14"/>
        <v>0</v>
      </c>
      <c r="N52" s="76"/>
      <c r="O52" s="38"/>
      <c r="P52" s="73"/>
      <c r="Q52" s="38"/>
      <c r="R52" s="38"/>
      <c r="S52" s="73"/>
      <c r="T52" s="359"/>
    </row>
    <row r="53" spans="1:20">
      <c r="A53" s="86" t="s">
        <v>503</v>
      </c>
      <c r="B53" s="113" t="str">
        <f>VLOOKUP(A53,'urbano_PIANO_INV-INFR'!D$28:E$55,2,FALSE)</f>
        <v>SPECIFICARE______</v>
      </c>
      <c r="C53" s="94"/>
      <c r="D53" s="90"/>
      <c r="E53" s="86"/>
      <c r="F53" s="74"/>
      <c r="G53" s="91"/>
      <c r="H53" s="89"/>
      <c r="I53" s="83"/>
      <c r="J53" s="84"/>
      <c r="K53" s="81"/>
      <c r="L53" s="85"/>
      <c r="M53" s="100">
        <f t="shared" si="14"/>
        <v>0</v>
      </c>
      <c r="N53" s="76"/>
      <c r="O53" s="38"/>
      <c r="P53" s="73"/>
      <c r="Q53" s="38"/>
      <c r="R53" s="38"/>
      <c r="S53" s="73"/>
      <c r="T53" s="359"/>
    </row>
    <row r="54" spans="1:20" ht="15" thickBot="1">
      <c r="A54" s="86" t="s">
        <v>504</v>
      </c>
      <c r="B54" s="157" t="str">
        <f>VLOOKUP(A54,'urbano_PIANO_INV-INFR'!D$28:E$55,2,FALSE)</f>
        <v>SPECIFICARE______</v>
      </c>
      <c r="C54" s="94"/>
      <c r="D54" s="90"/>
      <c r="E54" s="123"/>
      <c r="F54" s="83"/>
      <c r="G54" s="91"/>
      <c r="H54" s="89"/>
      <c r="I54" s="83"/>
      <c r="J54" s="84"/>
      <c r="K54" s="81"/>
      <c r="L54" s="124"/>
      <c r="M54" s="125">
        <f t="shared" si="14"/>
        <v>0</v>
      </c>
      <c r="N54" s="126"/>
      <c r="O54" s="82"/>
      <c r="P54" s="117"/>
      <c r="Q54" s="82"/>
      <c r="R54" s="82"/>
      <c r="S54" s="117"/>
      <c r="T54" s="530"/>
    </row>
    <row r="55" spans="1:20">
      <c r="A55" s="86" t="s">
        <v>505</v>
      </c>
      <c r="B55" s="113" t="str">
        <f>VLOOKUP(A55,'urbano_PIANO_INV-INFR'!D$28:E$55,2,FALSE)</f>
        <v>SPECIFICARE______</v>
      </c>
      <c r="C55" s="94"/>
      <c r="D55" s="90"/>
      <c r="E55" s="86"/>
      <c r="F55" s="74"/>
      <c r="G55" s="91"/>
      <c r="H55" s="89"/>
      <c r="I55" s="83"/>
      <c r="J55" s="84"/>
      <c r="K55" s="81"/>
      <c r="L55" s="85"/>
      <c r="M55" s="100">
        <f t="shared" si="14"/>
        <v>0</v>
      </c>
      <c r="N55" s="76"/>
      <c r="O55" s="38"/>
      <c r="P55" s="73"/>
      <c r="Q55" s="38"/>
      <c r="R55" s="38"/>
      <c r="S55" s="73"/>
      <c r="T55" s="359"/>
    </row>
    <row r="56" spans="1:20">
      <c r="A56" s="86" t="s">
        <v>118</v>
      </c>
      <c r="B56" s="113" t="str">
        <f>VLOOKUP(A56,'urbano_PIANO_INV-INFR'!D$28:E$55,2,FALSE)</f>
        <v>SPECIFICARE______</v>
      </c>
      <c r="C56" s="94"/>
      <c r="D56" s="90"/>
      <c r="E56" s="86"/>
      <c r="F56" s="74"/>
      <c r="G56" s="91"/>
      <c r="H56" s="89"/>
      <c r="I56" s="83"/>
      <c r="J56" s="84"/>
      <c r="K56" s="81"/>
      <c r="L56" s="85"/>
      <c r="M56" s="100">
        <f t="shared" si="14"/>
        <v>0</v>
      </c>
      <c r="N56" s="76"/>
      <c r="O56" s="38"/>
      <c r="P56" s="73"/>
      <c r="Q56" s="38"/>
      <c r="R56" s="38"/>
      <c r="S56" s="73"/>
      <c r="T56" s="359"/>
    </row>
    <row r="57" spans="1:20">
      <c r="A57" s="86" t="s">
        <v>117</v>
      </c>
      <c r="B57" s="113" t="str">
        <f>VLOOKUP(A57,'urbano_PIANO_INV-INFR'!D$28:E$55,2,FALSE)</f>
        <v>SPECIFICARE______</v>
      </c>
      <c r="C57" s="94"/>
      <c r="D57" s="90"/>
      <c r="E57" s="86"/>
      <c r="F57" s="74"/>
      <c r="G57" s="91"/>
      <c r="H57" s="89"/>
      <c r="I57" s="83"/>
      <c r="J57" s="84"/>
      <c r="K57" s="81"/>
      <c r="L57" s="85"/>
      <c r="M57" s="100">
        <f t="shared" si="14"/>
        <v>0</v>
      </c>
      <c r="N57" s="76"/>
      <c r="O57" s="38"/>
      <c r="P57" s="73"/>
      <c r="Q57" s="38"/>
      <c r="R57" s="38"/>
      <c r="S57" s="73"/>
      <c r="T57" s="359"/>
    </row>
    <row r="58" spans="1:20" ht="15" thickBot="1">
      <c r="A58" s="86" t="s">
        <v>116</v>
      </c>
      <c r="B58" s="157" t="str">
        <f>VLOOKUP(A58,'urbano_PIANO_INV-INFR'!D$28:E$55,2,FALSE)</f>
        <v>SPECIFICARE______</v>
      </c>
      <c r="C58" s="94"/>
      <c r="D58" s="90"/>
      <c r="E58" s="123"/>
      <c r="F58" s="83"/>
      <c r="G58" s="91"/>
      <c r="H58" s="89"/>
      <c r="I58" s="83"/>
      <c r="J58" s="84"/>
      <c r="K58" s="81"/>
      <c r="L58" s="124"/>
      <c r="M58" s="125">
        <f t="shared" si="14"/>
        <v>0</v>
      </c>
      <c r="N58" s="126"/>
      <c r="O58" s="82"/>
      <c r="P58" s="117"/>
      <c r="Q58" s="82"/>
      <c r="R58" s="82"/>
      <c r="S58" s="117"/>
      <c r="T58" s="530"/>
    </row>
    <row r="59" spans="1:20">
      <c r="A59" s="86" t="s">
        <v>115</v>
      </c>
      <c r="B59" s="113" t="str">
        <f>VLOOKUP(A59,'urbano_PIANO_INV-INFR'!D$28:E$55,2,FALSE)</f>
        <v>SPECIFICARE______</v>
      </c>
      <c r="C59" s="94"/>
      <c r="D59" s="90"/>
      <c r="E59" s="86"/>
      <c r="F59" s="74"/>
      <c r="G59" s="91"/>
      <c r="H59" s="89"/>
      <c r="I59" s="83"/>
      <c r="J59" s="84"/>
      <c r="K59" s="81"/>
      <c r="L59" s="85"/>
      <c r="M59" s="100">
        <f t="shared" si="14"/>
        <v>0</v>
      </c>
      <c r="N59" s="76"/>
      <c r="O59" s="38"/>
      <c r="P59" s="73"/>
      <c r="Q59" s="38"/>
      <c r="R59" s="38"/>
      <c r="S59" s="73"/>
      <c r="T59" s="359"/>
    </row>
    <row r="60" spans="1:20">
      <c r="A60" s="86" t="s">
        <v>114</v>
      </c>
      <c r="B60" s="113" t="str">
        <f>VLOOKUP(A60,'urbano_PIANO_INV-INFR'!D$28:E$55,2,FALSE)</f>
        <v>SPECIFICARE______</v>
      </c>
      <c r="C60" s="94"/>
      <c r="D60" s="90"/>
      <c r="E60" s="86"/>
      <c r="F60" s="74"/>
      <c r="G60" s="91"/>
      <c r="H60" s="89"/>
      <c r="I60" s="83"/>
      <c r="J60" s="84"/>
      <c r="K60" s="81"/>
      <c r="L60" s="85"/>
      <c r="M60" s="100">
        <f t="shared" si="14"/>
        <v>0</v>
      </c>
      <c r="N60" s="76"/>
      <c r="O60" s="38"/>
      <c r="P60" s="73"/>
      <c r="Q60" s="38"/>
      <c r="R60" s="38"/>
      <c r="S60" s="73"/>
      <c r="T60" s="359"/>
    </row>
    <row r="61" spans="1:20">
      <c r="A61" s="86" t="s">
        <v>113</v>
      </c>
      <c r="B61" s="113" t="str">
        <f>VLOOKUP(A61,'urbano_PIANO_INV-INFR'!D$28:E$55,2,FALSE)</f>
        <v>SPECIFICARE______</v>
      </c>
      <c r="C61" s="94"/>
      <c r="D61" s="90"/>
      <c r="E61" s="86"/>
      <c r="F61" s="74"/>
      <c r="G61" s="91"/>
      <c r="H61" s="89"/>
      <c r="I61" s="83"/>
      <c r="J61" s="84"/>
      <c r="K61" s="81"/>
      <c r="L61" s="85"/>
      <c r="M61" s="100">
        <f t="shared" si="14"/>
        <v>0</v>
      </c>
      <c r="N61" s="76"/>
      <c r="O61" s="38"/>
      <c r="P61" s="73"/>
      <c r="Q61" s="38"/>
      <c r="R61" s="38"/>
      <c r="S61" s="73"/>
      <c r="T61" s="359"/>
    </row>
    <row r="62" spans="1:20" ht="15" thickBot="1">
      <c r="A62" s="86" t="s">
        <v>112</v>
      </c>
      <c r="B62" s="157" t="str">
        <f>VLOOKUP(A62,'urbano_PIANO_INV-INFR'!D$28:E$55,2,FALSE)</f>
        <v>SPECIFICARE______</v>
      </c>
      <c r="C62" s="94"/>
      <c r="D62" s="90"/>
      <c r="E62" s="123"/>
      <c r="F62" s="83"/>
      <c r="G62" s="91"/>
      <c r="H62" s="89"/>
      <c r="I62" s="83"/>
      <c r="J62" s="84"/>
      <c r="K62" s="81"/>
      <c r="L62" s="124"/>
      <c r="M62" s="125">
        <f t="shared" si="14"/>
        <v>0</v>
      </c>
      <c r="N62" s="126"/>
      <c r="O62" s="82"/>
      <c r="P62" s="117"/>
      <c r="Q62" s="82"/>
      <c r="R62" s="82"/>
      <c r="S62" s="117"/>
      <c r="T62" s="530"/>
    </row>
    <row r="63" spans="1:20">
      <c r="A63" s="86" t="s">
        <v>111</v>
      </c>
      <c r="B63" s="113" t="str">
        <f>VLOOKUP(A63,'urbano_PIANO_INV-INFR'!D$28:E$55,2,FALSE)</f>
        <v>SPECIFICARE______</v>
      </c>
      <c r="C63" s="94"/>
      <c r="D63" s="90"/>
      <c r="E63" s="86"/>
      <c r="F63" s="74"/>
      <c r="G63" s="91"/>
      <c r="H63" s="89"/>
      <c r="I63" s="83"/>
      <c r="J63" s="84"/>
      <c r="K63" s="81"/>
      <c r="L63" s="85"/>
      <c r="M63" s="100">
        <f t="shared" si="14"/>
        <v>0</v>
      </c>
      <c r="N63" s="76"/>
      <c r="O63" s="38"/>
      <c r="P63" s="73"/>
      <c r="Q63" s="38"/>
      <c r="R63" s="38"/>
      <c r="S63" s="73"/>
      <c r="T63" s="359"/>
    </row>
    <row r="64" spans="1:20">
      <c r="A64" s="86" t="s">
        <v>112</v>
      </c>
      <c r="B64" s="113" t="str">
        <f>VLOOKUP(A64,'urbano_PIANO_INV-INFR'!D$28:E$55,2,FALSE)</f>
        <v>SPECIFICARE______</v>
      </c>
      <c r="C64" s="94"/>
      <c r="D64" s="90"/>
      <c r="E64" s="86"/>
      <c r="F64" s="74"/>
      <c r="G64" s="91"/>
      <c r="H64" s="89"/>
      <c r="I64" s="83"/>
      <c r="J64" s="84"/>
      <c r="K64" s="81"/>
      <c r="L64" s="85"/>
      <c r="M64" s="100">
        <f t="shared" si="14"/>
        <v>0</v>
      </c>
      <c r="N64" s="76"/>
      <c r="O64" s="38"/>
      <c r="P64" s="73"/>
      <c r="Q64" s="38"/>
      <c r="R64" s="38"/>
      <c r="S64" s="73"/>
      <c r="T64" s="359"/>
    </row>
    <row r="65" spans="1:20">
      <c r="A65" s="86" t="s">
        <v>113</v>
      </c>
      <c r="B65" s="113" t="str">
        <f>VLOOKUP(A65,'urbano_PIANO_INV-INFR'!D$28:E$55,2,FALSE)</f>
        <v>SPECIFICARE______</v>
      </c>
      <c r="C65" s="94"/>
      <c r="D65" s="90"/>
      <c r="E65" s="86"/>
      <c r="F65" s="74"/>
      <c r="G65" s="91"/>
      <c r="H65" s="89"/>
      <c r="I65" s="83"/>
      <c r="J65" s="84"/>
      <c r="K65" s="81"/>
      <c r="L65" s="85"/>
      <c r="M65" s="100">
        <f t="shared" si="14"/>
        <v>0</v>
      </c>
      <c r="N65" s="76"/>
      <c r="O65" s="38"/>
      <c r="P65" s="73"/>
      <c r="Q65" s="38"/>
      <c r="R65" s="38"/>
      <c r="S65" s="73"/>
      <c r="T65" s="359"/>
    </row>
    <row r="66" spans="1:20" ht="15" thickBot="1">
      <c r="A66" s="86" t="s">
        <v>114</v>
      </c>
      <c r="B66" s="157" t="str">
        <f>VLOOKUP(A66,'urbano_PIANO_INV-INFR'!D$28:E$55,2,FALSE)</f>
        <v>SPECIFICARE______</v>
      </c>
      <c r="C66" s="94"/>
      <c r="D66" s="90"/>
      <c r="E66" s="123"/>
      <c r="F66" s="83"/>
      <c r="G66" s="91"/>
      <c r="H66" s="89"/>
      <c r="I66" s="83"/>
      <c r="J66" s="84"/>
      <c r="K66" s="81"/>
      <c r="L66" s="124"/>
      <c r="M66" s="125">
        <f t="shared" si="14"/>
        <v>0</v>
      </c>
      <c r="N66" s="126"/>
      <c r="O66" s="82"/>
      <c r="P66" s="117"/>
      <c r="Q66" s="82"/>
      <c r="R66" s="82"/>
      <c r="S66" s="117"/>
      <c r="T66" s="530"/>
    </row>
    <row r="67" spans="1:20">
      <c r="A67" s="86" t="s">
        <v>502</v>
      </c>
      <c r="B67" s="113" t="str">
        <f>VLOOKUP(A67,'urbano_PIANO_INV-INFR'!D$28:E$55,2,FALSE)</f>
        <v>SPECIFICARE______</v>
      </c>
      <c r="C67" s="94"/>
      <c r="D67" s="90"/>
      <c r="E67" s="86"/>
      <c r="F67" s="74"/>
      <c r="G67" s="91"/>
      <c r="H67" s="89"/>
      <c r="I67" s="83"/>
      <c r="J67" s="84"/>
      <c r="K67" s="81"/>
      <c r="L67" s="85"/>
      <c r="M67" s="100">
        <f t="shared" si="14"/>
        <v>0</v>
      </c>
      <c r="N67" s="76"/>
      <c r="O67" s="38"/>
      <c r="P67" s="73"/>
      <c r="Q67" s="38"/>
      <c r="R67" s="38"/>
      <c r="S67" s="73"/>
      <c r="T67" s="359"/>
    </row>
    <row r="68" spans="1:20">
      <c r="A68" s="86" t="s">
        <v>116</v>
      </c>
      <c r="B68" s="113" t="str">
        <f>VLOOKUP(A68,'urbano_PIANO_INV-INFR'!D$28:E$55,2,FALSE)</f>
        <v>SPECIFICARE______</v>
      </c>
      <c r="C68" s="94"/>
      <c r="D68" s="90"/>
      <c r="E68" s="86"/>
      <c r="F68" s="74"/>
      <c r="G68" s="91"/>
      <c r="H68" s="89"/>
      <c r="I68" s="83"/>
      <c r="J68" s="84"/>
      <c r="K68" s="81"/>
      <c r="L68" s="85"/>
      <c r="M68" s="100">
        <f t="shared" si="14"/>
        <v>0</v>
      </c>
      <c r="N68" s="76"/>
      <c r="O68" s="38"/>
      <c r="P68" s="73"/>
      <c r="Q68" s="38"/>
      <c r="R68" s="38"/>
      <c r="S68" s="73"/>
      <c r="T68" s="359"/>
    </row>
    <row r="69" spans="1:20">
      <c r="A69" s="86" t="s">
        <v>117</v>
      </c>
      <c r="B69" s="113" t="str">
        <f>VLOOKUP(A69,'urbano_PIANO_INV-INFR'!D$28:E$55,2,FALSE)</f>
        <v>SPECIFICARE______</v>
      </c>
      <c r="C69" s="94"/>
      <c r="D69" s="90"/>
      <c r="E69" s="86"/>
      <c r="F69" s="74"/>
      <c r="G69" s="91"/>
      <c r="H69" s="89"/>
      <c r="I69" s="83"/>
      <c r="J69" s="84"/>
      <c r="K69" s="81"/>
      <c r="L69" s="85"/>
      <c r="M69" s="100">
        <f t="shared" si="14"/>
        <v>0</v>
      </c>
      <c r="N69" s="76"/>
      <c r="O69" s="38"/>
      <c r="P69" s="73"/>
      <c r="Q69" s="38"/>
      <c r="R69" s="38"/>
      <c r="S69" s="73"/>
      <c r="T69" s="359"/>
    </row>
    <row r="70" spans="1:20" ht="15" thickBot="1">
      <c r="A70" s="86" t="s">
        <v>118</v>
      </c>
      <c r="B70" s="157" t="str">
        <f>VLOOKUP(A70,'urbano_PIANO_INV-INFR'!D$28:E$55,2,FALSE)</f>
        <v>SPECIFICARE______</v>
      </c>
      <c r="C70" s="94"/>
      <c r="D70" s="90"/>
      <c r="E70" s="123"/>
      <c r="F70" s="83"/>
      <c r="G70" s="91"/>
      <c r="H70" s="89"/>
      <c r="I70" s="83"/>
      <c r="J70" s="84"/>
      <c r="K70" s="81"/>
      <c r="L70" s="124"/>
      <c r="M70" s="125">
        <f t="shared" si="14"/>
        <v>0</v>
      </c>
      <c r="N70" s="126"/>
      <c r="O70" s="82"/>
      <c r="P70" s="117"/>
      <c r="Q70" s="82"/>
      <c r="R70" s="82"/>
      <c r="S70" s="117"/>
      <c r="T70" s="530"/>
    </row>
    <row r="71" spans="1:20">
      <c r="A71" s="86" t="s">
        <v>115</v>
      </c>
      <c r="B71" s="113" t="str">
        <f>VLOOKUP(A71,'urbano_PIANO_INV-INFR'!D$28:E$55,2,FALSE)</f>
        <v>SPECIFICARE______</v>
      </c>
      <c r="C71" s="94"/>
      <c r="D71" s="90"/>
      <c r="E71" s="86"/>
      <c r="F71" s="74"/>
      <c r="G71" s="91"/>
      <c r="H71" s="89"/>
      <c r="I71" s="83"/>
      <c r="J71" s="84"/>
      <c r="K71" s="81"/>
      <c r="L71" s="85"/>
      <c r="M71" s="100">
        <f t="shared" si="13"/>
        <v>0</v>
      </c>
      <c r="N71" s="76"/>
      <c r="O71" s="38"/>
      <c r="P71" s="73"/>
      <c r="Q71" s="38"/>
      <c r="R71" s="38"/>
      <c r="S71" s="73"/>
      <c r="T71" s="359"/>
    </row>
    <row r="72" spans="1:20">
      <c r="A72" s="86" t="s">
        <v>116</v>
      </c>
      <c r="B72" s="113" t="str">
        <f>VLOOKUP(A72,'urbano_PIANO_INV-INFR'!D$28:E$55,2,FALSE)</f>
        <v>SPECIFICARE______</v>
      </c>
      <c r="C72" s="94"/>
      <c r="D72" s="90"/>
      <c r="E72" s="86"/>
      <c r="F72" s="74"/>
      <c r="G72" s="91"/>
      <c r="H72" s="89"/>
      <c r="I72" s="83"/>
      <c r="J72" s="84"/>
      <c r="K72" s="81"/>
      <c r="L72" s="85"/>
      <c r="M72" s="100">
        <f t="shared" si="13"/>
        <v>0</v>
      </c>
      <c r="N72" s="76"/>
      <c r="O72" s="38"/>
      <c r="P72" s="73"/>
      <c r="Q72" s="38"/>
      <c r="R72" s="38"/>
      <c r="S72" s="73"/>
      <c r="T72" s="359"/>
    </row>
    <row r="73" spans="1:20">
      <c r="A73" s="86" t="s">
        <v>117</v>
      </c>
      <c r="B73" s="113" t="str">
        <f>VLOOKUP(A73,'urbano_PIANO_INV-INFR'!D$28:E$55,2,FALSE)</f>
        <v>SPECIFICARE______</v>
      </c>
      <c r="C73" s="94"/>
      <c r="D73" s="90"/>
      <c r="E73" s="86"/>
      <c r="F73" s="74"/>
      <c r="G73" s="91"/>
      <c r="H73" s="89"/>
      <c r="I73" s="83"/>
      <c r="J73" s="84"/>
      <c r="K73" s="81"/>
      <c r="L73" s="85"/>
      <c r="M73" s="100">
        <f t="shared" si="13"/>
        <v>0</v>
      </c>
      <c r="N73" s="76"/>
      <c r="O73" s="38"/>
      <c r="P73" s="73"/>
      <c r="Q73" s="38"/>
      <c r="R73" s="38"/>
      <c r="S73" s="73"/>
      <c r="T73" s="359"/>
    </row>
    <row r="74" spans="1:20" ht="15" thickBot="1">
      <c r="A74" s="86" t="s">
        <v>118</v>
      </c>
      <c r="B74" s="157" t="str">
        <f>VLOOKUP(A74,'urbano_PIANO_INV-INFR'!D$28:E$55,2,FALSE)</f>
        <v>SPECIFICARE______</v>
      </c>
      <c r="C74" s="94"/>
      <c r="D74" s="90"/>
      <c r="E74" s="123"/>
      <c r="F74" s="83"/>
      <c r="G74" s="91"/>
      <c r="H74" s="89"/>
      <c r="I74" s="83"/>
      <c r="J74" s="84"/>
      <c r="K74" s="81"/>
      <c r="L74" s="124"/>
      <c r="M74" s="125">
        <f t="shared" si="13"/>
        <v>0</v>
      </c>
      <c r="N74" s="126"/>
      <c r="O74" s="82"/>
      <c r="P74" s="117"/>
      <c r="Q74" s="82"/>
      <c r="R74" s="82"/>
      <c r="S74" s="117"/>
      <c r="T74" s="530"/>
    </row>
    <row r="75" spans="1:20" ht="15" thickBot="1">
      <c r="C75" s="159" t="s">
        <v>256</v>
      </c>
      <c r="D75" s="158">
        <f>SUM(D41:D74)</f>
        <v>0</v>
      </c>
      <c r="E75" s="531"/>
      <c r="F75" s="531"/>
      <c r="G75" s="122">
        <f>SUM(G41:G74)</f>
        <v>0</v>
      </c>
      <c r="H75" s="127" t="s">
        <v>256</v>
      </c>
      <c r="I75" s="127"/>
      <c r="J75" s="122"/>
      <c r="K75" s="122">
        <f>SUM(K41:K74)</f>
        <v>0</v>
      </c>
      <c r="L75" s="122">
        <f t="shared" ref="L75:M75" si="15">SUM(L41:L74)</f>
        <v>0</v>
      </c>
      <c r="M75" s="122">
        <f t="shared" si="15"/>
        <v>0</v>
      </c>
      <c r="N75" s="122"/>
      <c r="O75" s="122"/>
      <c r="P75" s="122">
        <f>SUM(P41:P74)</f>
        <v>0</v>
      </c>
      <c r="Q75" s="531"/>
      <c r="R75" s="531"/>
      <c r="S75" s="122">
        <f>SUM(S41:S74)</f>
        <v>0</v>
      </c>
      <c r="T75" s="532"/>
    </row>
    <row r="76" spans="1:20" ht="15" thickBot="1">
      <c r="G76" s="391"/>
    </row>
    <row r="77" spans="1:20" ht="47.25" customHeight="1" thickBot="1">
      <c r="A77" s="941" t="s">
        <v>16</v>
      </c>
      <c r="B77" s="942"/>
      <c r="C77" s="942"/>
      <c r="D77" s="942"/>
      <c r="E77" s="942"/>
      <c r="F77" s="942"/>
      <c r="G77" s="942"/>
      <c r="H77" s="942"/>
      <c r="I77" s="942"/>
      <c r="J77" s="942"/>
      <c r="K77" s="942"/>
      <c r="L77" s="942"/>
      <c r="M77" s="942"/>
      <c r="N77" s="942"/>
      <c r="O77" s="942"/>
      <c r="P77" s="942"/>
      <c r="Q77" s="942"/>
      <c r="R77" s="942"/>
      <c r="S77" s="942"/>
      <c r="T77" s="943"/>
    </row>
  </sheetData>
  <sheetProtection algorithmName="SHA-512" hashValue="+dI46mG51EhFlnkQkbEri1pg8J6sPisgqGiZxElJf89Lz9auuXc/6WF09xbHBiRsvKG+aTe/uefkHl4usoNPzw==" saltValue="KkHGTAsmaKWSDAo+1eABfw==" spinCount="100000" sheet="1" objects="1" scenarios="1"/>
  <mergeCells count="28">
    <mergeCell ref="A4:R4"/>
    <mergeCell ref="A15:A17"/>
    <mergeCell ref="B15:B17"/>
    <mergeCell ref="C15:C17"/>
    <mergeCell ref="D15:J15"/>
    <mergeCell ref="K15:Q15"/>
    <mergeCell ref="A13:R13"/>
    <mergeCell ref="R15:R16"/>
    <mergeCell ref="H6:K6"/>
    <mergeCell ref="M6:P6"/>
    <mergeCell ref="H7:J7"/>
    <mergeCell ref="M7:O7"/>
    <mergeCell ref="A2:T2"/>
    <mergeCell ref="A77:T77"/>
    <mergeCell ref="A6:C7"/>
    <mergeCell ref="D6:F7"/>
    <mergeCell ref="A39:A40"/>
    <mergeCell ref="B39:B40"/>
    <mergeCell ref="M11:O11"/>
    <mergeCell ref="J39:J40"/>
    <mergeCell ref="A9:C9"/>
    <mergeCell ref="D9:F9"/>
    <mergeCell ref="H9:J9"/>
    <mergeCell ref="M9:O9"/>
    <mergeCell ref="A11:C11"/>
    <mergeCell ref="D11:F11"/>
    <mergeCell ref="H11:J11"/>
    <mergeCell ref="A38:T38"/>
  </mergeCells>
  <phoneticPr fontId="30" type="noConversion"/>
  <dataValidations count="5">
    <dataValidation type="list" allowBlank="1" showInputMessage="1" showErrorMessage="1" sqref="N41:N74" xr:uid="{00000000-0002-0000-0500-000000000000}">
      <formula1>$B$18:$B$34</formula1>
    </dataValidation>
    <dataValidation type="list" allowBlank="1" showInputMessage="1" showErrorMessage="1" sqref="T41:T74 R18:R34" xr:uid="{00000000-0002-0000-0500-000001000000}">
      <formula1>"si"</formula1>
    </dataValidation>
    <dataValidation type="list" allowBlank="1" showInputMessage="1" showErrorMessage="1" sqref="R41:R74" xr:uid="{00000000-0002-0000-0500-000002000000}">
      <formula1>"si,"</formula1>
    </dataValidation>
    <dataValidation allowBlank="1" showErrorMessage="1" prompt="_x000a_" sqref="K7" xr:uid="{00000000-0002-0000-0500-000003000000}"/>
    <dataValidation allowBlank="1" showErrorMessage="1" prompt="Scegliere il comune beneficiario dal menù a tendina_x000a_" sqref="K9:K11 P7:P9" xr:uid="{00000000-0002-0000-0500-000004000000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Scegliere il comune beneficiario dal menù a tendina_x000a_" xr:uid="{00000000-0002-0000-0500-000005000000}">
          <x14:formula1>
            <xm:f>'dati cup e milestone'!$B$3:$B$57</xm:f>
          </x14:formula1>
          <xm:sqref>D6:F7</xm:sqref>
        </x14:dataValidation>
        <x14:dataValidation type="list" allowBlank="1" showInputMessage="1" showErrorMessage="1" prompt="Inserire riferimento voce di spesa da piano di investimento esecutivo infrastrutture_x000a__x000a_" xr:uid="{00000000-0002-0000-0500-000006000000}">
          <x14:formula1>
            <xm:f>'urbano_PIANO_INV-INFR'!$D$28:$D$55</xm:f>
          </x14:formula1>
          <xm:sqref>A41:A74</xm:sqref>
        </x14:dataValidation>
        <x14:dataValidation type="list" allowBlank="1" showInputMessage="1" showErrorMessage="1" xr:uid="{00000000-0002-0000-0500-000007000000}">
          <x14:formula1>
            <xm:f>'urbano_PIANO_INV-INFR'!$D$28:$D$55</xm:f>
          </x14:formula1>
          <xm:sqref>A18:A34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glio7">
    <tabColor theme="2" tint="-0.499984740745262"/>
  </sheetPr>
  <dimension ref="A1:AC66"/>
  <sheetViews>
    <sheetView topLeftCell="A46" zoomScale="80" zoomScaleNormal="80" workbookViewId="0">
      <selection activeCell="D6" sqref="D6:F7"/>
    </sheetView>
  </sheetViews>
  <sheetFormatPr defaultColWidth="8.54296875" defaultRowHeight="14.5"/>
  <cols>
    <col min="1" max="1" width="8.54296875" style="27"/>
    <col min="2" max="2" width="26.1796875" style="27" customWidth="1"/>
    <col min="3" max="3" width="21.54296875" style="27" bestFit="1" customWidth="1"/>
    <col min="4" max="4" width="15.453125" style="27" customWidth="1"/>
    <col min="5" max="5" width="14.81640625" style="27" customWidth="1"/>
    <col min="6" max="6" width="13.453125" style="27" bestFit="1" customWidth="1"/>
    <col min="7" max="7" width="17.81640625" style="27" customWidth="1"/>
    <col min="8" max="8" width="17.1796875" style="27" customWidth="1"/>
    <col min="9" max="9" width="11.453125" style="27" bestFit="1" customWidth="1"/>
    <col min="10" max="10" width="14" style="27" customWidth="1"/>
    <col min="11" max="12" width="12.1796875" style="27" bestFit="1" customWidth="1"/>
    <col min="13" max="13" width="18" style="27" customWidth="1"/>
    <col min="14" max="14" width="17.81640625" style="27" customWidth="1"/>
    <col min="15" max="15" width="13.54296875" style="27" bestFit="1" customWidth="1"/>
    <col min="16" max="16" width="11.453125" style="27" bestFit="1" customWidth="1"/>
    <col min="17" max="17" width="13.54296875" style="27" customWidth="1"/>
    <col min="18" max="18" width="16.81640625" style="27" customWidth="1"/>
    <col min="19" max="19" width="14.453125" style="27" customWidth="1"/>
    <col min="20" max="20" width="22.54296875" style="27" customWidth="1"/>
    <col min="21" max="16384" width="8.54296875" style="27"/>
  </cols>
  <sheetData>
    <row r="1" spans="1:29" ht="15" thickBot="1">
      <c r="A1" s="397"/>
      <c r="B1" s="353"/>
      <c r="C1" s="398"/>
      <c r="D1" s="399"/>
      <c r="E1" s="399"/>
      <c r="F1" s="399"/>
      <c r="G1" s="352"/>
      <c r="H1" s="494"/>
      <c r="I1" s="353"/>
      <c r="J1" s="353"/>
      <c r="K1" s="400"/>
      <c r="L1" s="400"/>
      <c r="M1" s="400"/>
      <c r="N1" s="400"/>
      <c r="O1" s="400"/>
      <c r="P1" s="398"/>
      <c r="Q1" s="353"/>
      <c r="R1" s="352"/>
      <c r="S1" s="353"/>
      <c r="T1" s="353"/>
      <c r="U1" s="353"/>
      <c r="V1" s="398"/>
      <c r="W1" s="398"/>
      <c r="X1" s="353"/>
      <c r="Y1" s="398"/>
      <c r="Z1" s="398"/>
      <c r="AA1" s="398"/>
      <c r="AB1" s="398"/>
      <c r="AC1" s="353"/>
    </row>
    <row r="2" spans="1:29" ht="36.75" customHeight="1" thickBot="1">
      <c r="A2" s="1019" t="s">
        <v>0</v>
      </c>
      <c r="B2" s="1020"/>
      <c r="C2" s="1020"/>
      <c r="D2" s="1020"/>
      <c r="E2" s="1020"/>
      <c r="F2" s="1020"/>
      <c r="G2" s="1020"/>
      <c r="H2" s="1020"/>
      <c r="I2" s="1020"/>
      <c r="J2" s="1020"/>
      <c r="K2" s="1020"/>
      <c r="L2" s="1020"/>
      <c r="M2" s="1020"/>
      <c r="N2" s="1020"/>
      <c r="O2" s="1020"/>
      <c r="P2" s="1020"/>
      <c r="Q2" s="1020"/>
      <c r="R2" s="1021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</row>
    <row r="3" spans="1:29" ht="23" thickBot="1">
      <c r="A3" s="401"/>
      <c r="C3" s="402"/>
      <c r="D3" s="402"/>
      <c r="E3" s="402"/>
      <c r="F3" s="402"/>
      <c r="G3" s="402"/>
      <c r="H3" s="402"/>
      <c r="I3" s="402"/>
      <c r="J3" s="402"/>
      <c r="K3" s="402"/>
      <c r="L3" s="402"/>
      <c r="M3" s="402"/>
      <c r="N3" s="402"/>
      <c r="O3" s="402"/>
      <c r="P3" s="402"/>
      <c r="Q3" s="402"/>
      <c r="R3" s="402"/>
      <c r="S3" s="402"/>
      <c r="T3" s="402"/>
      <c r="U3" s="402"/>
      <c r="V3" s="402"/>
      <c r="W3" s="402"/>
      <c r="X3" s="402"/>
      <c r="Y3" s="402"/>
      <c r="Z3" s="402"/>
      <c r="AA3" s="402"/>
      <c r="AB3" s="402"/>
      <c r="AC3" s="402"/>
    </row>
    <row r="4" spans="1:29" ht="18" thickBot="1">
      <c r="A4" s="616" t="s">
        <v>490</v>
      </c>
      <c r="B4" s="617"/>
      <c r="C4" s="617"/>
      <c r="D4" s="617"/>
      <c r="E4" s="617"/>
      <c r="F4" s="617"/>
      <c r="G4" s="617"/>
      <c r="H4" s="617"/>
      <c r="I4" s="617"/>
      <c r="J4" s="617"/>
      <c r="K4" s="617"/>
      <c r="L4" s="617"/>
      <c r="M4" s="617"/>
      <c r="N4" s="617"/>
      <c r="O4" s="617"/>
      <c r="P4" s="617"/>
      <c r="Q4" s="617"/>
      <c r="R4" s="618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</row>
    <row r="5" spans="1:29" ht="18" thickBot="1">
      <c r="A5" s="116"/>
      <c r="B5" s="17"/>
      <c r="C5" s="17"/>
      <c r="D5" s="17"/>
      <c r="E5" s="17"/>
      <c r="F5" s="17"/>
      <c r="G5" s="17"/>
      <c r="H5" s="17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</row>
    <row r="6" spans="1:29" ht="28" thickBot="1">
      <c r="A6" s="944" t="s">
        <v>1</v>
      </c>
      <c r="B6" s="945"/>
      <c r="C6" s="946"/>
      <c r="D6" s="950" t="s">
        <v>292</v>
      </c>
      <c r="E6" s="950"/>
      <c r="F6" s="951"/>
      <c r="G6" s="13"/>
      <c r="H6" s="989" t="s">
        <v>203</v>
      </c>
      <c r="I6" s="990"/>
      <c r="J6" s="990"/>
      <c r="K6" s="991"/>
      <c r="L6" s="13"/>
      <c r="M6" s="989" t="s">
        <v>204</v>
      </c>
      <c r="N6" s="990"/>
      <c r="O6" s="990"/>
      <c r="P6" s="991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ht="15" customHeight="1" thickBot="1">
      <c r="A7" s="947"/>
      <c r="B7" s="948"/>
      <c r="C7" s="949"/>
      <c r="D7" s="952"/>
      <c r="E7" s="952"/>
      <c r="F7" s="953"/>
      <c r="H7" s="992" t="s">
        <v>205</v>
      </c>
      <c r="I7" s="993"/>
      <c r="J7" s="994"/>
      <c r="K7" s="115">
        <f>'urbano_PIANO_INV-INFR'!F93</f>
        <v>0</v>
      </c>
      <c r="L7" s="16"/>
      <c r="M7" s="992" t="s">
        <v>206</v>
      </c>
      <c r="N7" s="993"/>
      <c r="O7" s="994"/>
      <c r="P7" s="115">
        <f>M64</f>
        <v>0</v>
      </c>
    </row>
    <row r="8" spans="1:29" ht="12.75" customHeight="1" thickBot="1">
      <c r="A8" s="11"/>
      <c r="B8" s="11"/>
      <c r="C8" s="11"/>
      <c r="D8" s="11"/>
      <c r="E8" s="497"/>
      <c r="F8" s="497"/>
      <c r="H8" s="401"/>
      <c r="I8" s="497"/>
      <c r="J8" s="497"/>
      <c r="K8" s="523"/>
      <c r="L8" s="497"/>
      <c r="M8" s="401"/>
      <c r="N8" s="497"/>
      <c r="O8" s="497"/>
      <c r="P8" s="523"/>
      <c r="Q8" s="497"/>
      <c r="R8" s="497"/>
      <c r="S8" s="497"/>
      <c r="T8" s="497"/>
      <c r="U8" s="497"/>
      <c r="V8" s="498"/>
      <c r="W8" s="498"/>
      <c r="X8" s="498"/>
      <c r="Y8" s="403"/>
      <c r="Z8" s="499"/>
      <c r="AA8" s="12"/>
      <c r="AB8" s="12"/>
      <c r="AC8" s="12"/>
    </row>
    <row r="9" spans="1:29" ht="38.5" customHeight="1" thickBot="1">
      <c r="A9" s="963" t="s">
        <v>258</v>
      </c>
      <c r="B9" s="964"/>
      <c r="C9" s="964"/>
      <c r="D9" s="965" t="str">
        <f>'urbano_PIANO_INV-INFR'!H60</f>
        <v>D60J22000000006</v>
      </c>
      <c r="E9" s="965"/>
      <c r="F9" s="966"/>
      <c r="H9" s="958" t="s">
        <v>207</v>
      </c>
      <c r="I9" s="959"/>
      <c r="J9" s="960"/>
      <c r="K9" s="115">
        <f>'urbano_PIANO_INV-INFR'!G93</f>
        <v>0</v>
      </c>
      <c r="L9" s="25"/>
      <c r="M9" s="958" t="s">
        <v>208</v>
      </c>
      <c r="N9" s="959"/>
      <c r="O9" s="960"/>
      <c r="P9" s="115">
        <f>S64</f>
        <v>0</v>
      </c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</row>
    <row r="10" spans="1:29" ht="15" thickBot="1">
      <c r="H10" s="401"/>
      <c r="K10" s="524"/>
      <c r="M10" s="401"/>
      <c r="P10" s="524"/>
    </row>
    <row r="11" spans="1:29" ht="47.25" customHeight="1" thickBot="1">
      <c r="A11" s="967" t="s">
        <v>209</v>
      </c>
      <c r="B11" s="968"/>
      <c r="C11" s="968"/>
      <c r="D11" s="969"/>
      <c r="E11" s="969"/>
      <c r="F11" s="970"/>
      <c r="H11" s="958" t="s">
        <v>210</v>
      </c>
      <c r="I11" s="959"/>
      <c r="J11" s="960"/>
      <c r="K11" s="115">
        <f>K7-K9</f>
        <v>0</v>
      </c>
      <c r="L11" s="41"/>
      <c r="M11" s="958" t="s">
        <v>210</v>
      </c>
      <c r="N11" s="959"/>
      <c r="O11" s="960"/>
      <c r="P11" s="115">
        <f>P7-P9</f>
        <v>0</v>
      </c>
      <c r="Q11" s="41"/>
    </row>
    <row r="12" spans="1:29" ht="15" thickBot="1"/>
    <row r="13" spans="1:29" ht="36.65" customHeight="1" thickBot="1">
      <c r="A13" s="786" t="s">
        <v>121</v>
      </c>
      <c r="B13" s="787"/>
      <c r="C13" s="787"/>
      <c r="D13" s="787"/>
      <c r="E13" s="787"/>
      <c r="F13" s="787"/>
      <c r="G13" s="787"/>
      <c r="H13" s="787"/>
      <c r="I13" s="787"/>
      <c r="J13" s="787"/>
      <c r="K13" s="787"/>
      <c r="L13" s="787"/>
      <c r="M13" s="787"/>
      <c r="N13" s="787"/>
      <c r="O13" s="787"/>
      <c r="P13" s="787"/>
      <c r="Q13" s="787"/>
      <c r="R13" s="788"/>
      <c r="S13" s="128"/>
      <c r="T13" s="128"/>
    </row>
    <row r="14" spans="1:29" ht="15" thickBot="1">
      <c r="K14" s="33"/>
    </row>
    <row r="15" spans="1:29" ht="16" customHeight="1" thickBot="1">
      <c r="A15" s="1002" t="s">
        <v>211</v>
      </c>
      <c r="B15" s="1005" t="s">
        <v>212</v>
      </c>
      <c r="C15" s="1008" t="s">
        <v>213</v>
      </c>
      <c r="D15" s="1011" t="s">
        <v>214</v>
      </c>
      <c r="E15" s="1012"/>
      <c r="F15" s="1012"/>
      <c r="G15" s="1012"/>
      <c r="H15" s="1012"/>
      <c r="I15" s="1012"/>
      <c r="J15" s="1013"/>
      <c r="K15" s="1014" t="s">
        <v>215</v>
      </c>
      <c r="L15" s="1012"/>
      <c r="M15" s="1012"/>
      <c r="N15" s="1012"/>
      <c r="O15" s="1012"/>
      <c r="P15" s="1012"/>
      <c r="Q15" s="1013"/>
      <c r="R15" s="1015" t="s">
        <v>216</v>
      </c>
    </row>
    <row r="16" spans="1:29" ht="60.5">
      <c r="A16" s="1003"/>
      <c r="B16" s="1006"/>
      <c r="C16" s="1009"/>
      <c r="D16" s="203" t="s">
        <v>259</v>
      </c>
      <c r="E16" s="204" t="s">
        <v>260</v>
      </c>
      <c r="F16" s="204" t="s">
        <v>261</v>
      </c>
      <c r="G16" s="204" t="s">
        <v>262</v>
      </c>
      <c r="H16" s="204" t="s">
        <v>263</v>
      </c>
      <c r="I16" s="204" t="s">
        <v>221</v>
      </c>
      <c r="J16" s="205" t="s">
        <v>222</v>
      </c>
      <c r="K16" s="206" t="s">
        <v>223</v>
      </c>
      <c r="L16" s="207" t="s">
        <v>224</v>
      </c>
      <c r="M16" s="207" t="s">
        <v>225</v>
      </c>
      <c r="N16" s="207" t="s">
        <v>226</v>
      </c>
      <c r="O16" s="207" t="s">
        <v>264</v>
      </c>
      <c r="P16" s="208" t="s">
        <v>221</v>
      </c>
      <c r="Q16" s="209" t="s">
        <v>222</v>
      </c>
      <c r="R16" s="1016"/>
    </row>
    <row r="17" spans="1:18" ht="15" thickBot="1">
      <c r="A17" s="1004"/>
      <c r="B17" s="1007"/>
      <c r="C17" s="1010"/>
      <c r="D17" s="210" t="s">
        <v>196</v>
      </c>
      <c r="E17" s="211" t="s">
        <v>196</v>
      </c>
      <c r="F17" s="211" t="s">
        <v>196</v>
      </c>
      <c r="G17" s="211" t="s">
        <v>196</v>
      </c>
      <c r="H17" s="211" t="s">
        <v>196</v>
      </c>
      <c r="I17" s="211" t="s">
        <v>196</v>
      </c>
      <c r="J17" s="212" t="s">
        <v>196</v>
      </c>
      <c r="K17" s="213" t="s">
        <v>196</v>
      </c>
      <c r="L17" s="211" t="s">
        <v>196</v>
      </c>
      <c r="M17" s="211" t="s">
        <v>196</v>
      </c>
      <c r="N17" s="211" t="s">
        <v>196</v>
      </c>
      <c r="O17" s="211" t="s">
        <v>196</v>
      </c>
      <c r="P17" s="211" t="s">
        <v>196</v>
      </c>
      <c r="Q17" s="212" t="s">
        <v>196</v>
      </c>
      <c r="R17" s="214" t="s">
        <v>228</v>
      </c>
    </row>
    <row r="18" spans="1:18">
      <c r="A18" s="105" t="s">
        <v>125</v>
      </c>
      <c r="B18" s="78"/>
      <c r="C18" s="145"/>
      <c r="D18" s="142"/>
      <c r="E18" s="85"/>
      <c r="F18" s="85"/>
      <c r="G18" s="85"/>
      <c r="H18" s="100">
        <f>F18+D18</f>
        <v>0</v>
      </c>
      <c r="I18" s="100">
        <f>H18*0.5%</f>
        <v>0</v>
      </c>
      <c r="J18" s="101">
        <f>H18-I18</f>
        <v>0</v>
      </c>
      <c r="K18" s="223"/>
      <c r="L18" s="224"/>
      <c r="M18" s="224"/>
      <c r="N18" s="224"/>
      <c r="O18" s="102">
        <f>N18+L18</f>
        <v>0</v>
      </c>
      <c r="P18" s="102">
        <f>O18*0.5%</f>
        <v>0</v>
      </c>
      <c r="Q18" s="103">
        <f>O18-P18</f>
        <v>0</v>
      </c>
      <c r="R18" s="525"/>
    </row>
    <row r="19" spans="1:18">
      <c r="A19" s="86" t="s">
        <v>128</v>
      </c>
      <c r="B19" s="78"/>
      <c r="C19" s="146"/>
      <c r="D19" s="143"/>
      <c r="E19" s="73"/>
      <c r="F19" s="73"/>
      <c r="G19" s="73"/>
      <c r="H19" s="100">
        <f t="shared" ref="H19:H33" si="0">F19+D19</f>
        <v>0</v>
      </c>
      <c r="I19" s="95">
        <f>H19*0.5%</f>
        <v>0</v>
      </c>
      <c r="J19" s="96">
        <f>H19-I19</f>
        <v>0</v>
      </c>
      <c r="K19" s="225"/>
      <c r="L19" s="226"/>
      <c r="M19" s="226"/>
      <c r="N19" s="226"/>
      <c r="O19" s="97">
        <f t="shared" ref="O19:O33" si="1">N19+L19</f>
        <v>0</v>
      </c>
      <c r="P19" s="97">
        <f t="shared" ref="P19:P33" si="2">O19*0.5%</f>
        <v>0</v>
      </c>
      <c r="Q19" s="98">
        <f t="shared" ref="Q19:Q33" si="3">O19-P19</f>
        <v>0</v>
      </c>
      <c r="R19" s="526"/>
    </row>
    <row r="20" spans="1:18">
      <c r="A20" s="105" t="s">
        <v>126</v>
      </c>
      <c r="B20" s="78"/>
      <c r="C20" s="145"/>
      <c r="D20" s="142"/>
      <c r="E20" s="85"/>
      <c r="F20" s="85"/>
      <c r="G20" s="85"/>
      <c r="H20" s="100">
        <f t="shared" si="0"/>
        <v>0</v>
      </c>
      <c r="I20" s="100">
        <f t="shared" ref="I20:I28" si="4">H20*0.5%</f>
        <v>0</v>
      </c>
      <c r="J20" s="101">
        <f t="shared" ref="J20:J28" si="5">H20-I20</f>
        <v>0</v>
      </c>
      <c r="K20" s="223"/>
      <c r="L20" s="224"/>
      <c r="M20" s="224"/>
      <c r="N20" s="224"/>
      <c r="O20" s="102">
        <f t="shared" si="1"/>
        <v>0</v>
      </c>
      <c r="P20" s="102">
        <f t="shared" si="2"/>
        <v>0</v>
      </c>
      <c r="Q20" s="103">
        <f t="shared" si="3"/>
        <v>0</v>
      </c>
      <c r="R20" s="525"/>
    </row>
    <row r="21" spans="1:18">
      <c r="A21" s="86" t="s">
        <v>128</v>
      </c>
      <c r="B21" s="78"/>
      <c r="C21" s="146"/>
      <c r="D21" s="143"/>
      <c r="E21" s="73"/>
      <c r="F21" s="73"/>
      <c r="G21" s="73"/>
      <c r="H21" s="100">
        <f t="shared" ref="H21:H28" si="6">F21+D21</f>
        <v>0</v>
      </c>
      <c r="I21" s="95">
        <f t="shared" si="4"/>
        <v>0</v>
      </c>
      <c r="J21" s="96">
        <f t="shared" si="5"/>
        <v>0</v>
      </c>
      <c r="K21" s="225"/>
      <c r="L21" s="226"/>
      <c r="M21" s="226"/>
      <c r="N21" s="226"/>
      <c r="O21" s="97">
        <f t="shared" ref="O21:O28" si="7">N21+L21</f>
        <v>0</v>
      </c>
      <c r="P21" s="97">
        <f t="shared" ref="P21:P28" si="8">O21*0.5%</f>
        <v>0</v>
      </c>
      <c r="Q21" s="98">
        <f t="shared" ref="Q21:Q28" si="9">O21-P21</f>
        <v>0</v>
      </c>
      <c r="R21" s="526"/>
    </row>
    <row r="22" spans="1:18">
      <c r="A22" s="105" t="s">
        <v>127</v>
      </c>
      <c r="B22" s="78"/>
      <c r="C22" s="145"/>
      <c r="D22" s="142"/>
      <c r="E22" s="85"/>
      <c r="F22" s="85"/>
      <c r="G22" s="85"/>
      <c r="H22" s="100">
        <f t="shared" si="6"/>
        <v>0</v>
      </c>
      <c r="I22" s="100">
        <f t="shared" si="4"/>
        <v>0</v>
      </c>
      <c r="J22" s="101">
        <f t="shared" si="5"/>
        <v>0</v>
      </c>
      <c r="K22" s="223"/>
      <c r="L22" s="224"/>
      <c r="M22" s="224"/>
      <c r="N22" s="224"/>
      <c r="O22" s="102">
        <f t="shared" si="7"/>
        <v>0</v>
      </c>
      <c r="P22" s="102">
        <f t="shared" si="8"/>
        <v>0</v>
      </c>
      <c r="Q22" s="103">
        <f t="shared" si="9"/>
        <v>0</v>
      </c>
      <c r="R22" s="525"/>
    </row>
    <row r="23" spans="1:18">
      <c r="A23" s="86" t="s">
        <v>128</v>
      </c>
      <c r="B23" s="78"/>
      <c r="C23" s="146"/>
      <c r="D23" s="143"/>
      <c r="E23" s="73"/>
      <c r="F23" s="73"/>
      <c r="G23" s="73"/>
      <c r="H23" s="100">
        <f t="shared" si="6"/>
        <v>0</v>
      </c>
      <c r="I23" s="95">
        <f t="shared" si="4"/>
        <v>0</v>
      </c>
      <c r="J23" s="96">
        <f t="shared" si="5"/>
        <v>0</v>
      </c>
      <c r="K23" s="225"/>
      <c r="L23" s="226"/>
      <c r="M23" s="226"/>
      <c r="N23" s="226"/>
      <c r="O23" s="97">
        <f t="shared" si="7"/>
        <v>0</v>
      </c>
      <c r="P23" s="97">
        <f t="shared" si="8"/>
        <v>0</v>
      </c>
      <c r="Q23" s="98">
        <f t="shared" si="9"/>
        <v>0</v>
      </c>
      <c r="R23" s="526"/>
    </row>
    <row r="24" spans="1:18">
      <c r="A24" s="105" t="s">
        <v>514</v>
      </c>
      <c r="B24" s="78"/>
      <c r="C24" s="145"/>
      <c r="D24" s="142"/>
      <c r="E24" s="85"/>
      <c r="F24" s="85"/>
      <c r="G24" s="85"/>
      <c r="H24" s="100">
        <f t="shared" si="6"/>
        <v>0</v>
      </c>
      <c r="I24" s="100">
        <f t="shared" si="4"/>
        <v>0</v>
      </c>
      <c r="J24" s="101">
        <f t="shared" si="5"/>
        <v>0</v>
      </c>
      <c r="K24" s="223"/>
      <c r="L24" s="224"/>
      <c r="M24" s="224"/>
      <c r="N24" s="224"/>
      <c r="O24" s="102">
        <f t="shared" si="7"/>
        <v>0</v>
      </c>
      <c r="P24" s="102">
        <f t="shared" si="8"/>
        <v>0</v>
      </c>
      <c r="Q24" s="103">
        <f t="shared" si="9"/>
        <v>0</v>
      </c>
      <c r="R24" s="525"/>
    </row>
    <row r="25" spans="1:18">
      <c r="A25" s="86" t="s">
        <v>128</v>
      </c>
      <c r="B25" s="78"/>
      <c r="C25" s="146"/>
      <c r="D25" s="143"/>
      <c r="E25" s="73"/>
      <c r="F25" s="73"/>
      <c r="G25" s="73"/>
      <c r="H25" s="100">
        <f t="shared" si="6"/>
        <v>0</v>
      </c>
      <c r="I25" s="95">
        <f t="shared" si="4"/>
        <v>0</v>
      </c>
      <c r="J25" s="96">
        <f t="shared" si="5"/>
        <v>0</v>
      </c>
      <c r="K25" s="225"/>
      <c r="L25" s="226"/>
      <c r="M25" s="226"/>
      <c r="N25" s="226"/>
      <c r="O25" s="97">
        <f t="shared" si="7"/>
        <v>0</v>
      </c>
      <c r="P25" s="97">
        <f t="shared" si="8"/>
        <v>0</v>
      </c>
      <c r="Q25" s="98">
        <f t="shared" si="9"/>
        <v>0</v>
      </c>
      <c r="R25" s="526"/>
    </row>
    <row r="26" spans="1:18">
      <c r="A26" s="105" t="s">
        <v>515</v>
      </c>
      <c r="B26" s="78"/>
      <c r="C26" s="145"/>
      <c r="D26" s="142"/>
      <c r="E26" s="85"/>
      <c r="F26" s="85"/>
      <c r="G26" s="85"/>
      <c r="H26" s="100">
        <f t="shared" si="6"/>
        <v>0</v>
      </c>
      <c r="I26" s="100">
        <f t="shared" si="4"/>
        <v>0</v>
      </c>
      <c r="J26" s="101">
        <f t="shared" si="5"/>
        <v>0</v>
      </c>
      <c r="K26" s="223"/>
      <c r="L26" s="224"/>
      <c r="M26" s="224"/>
      <c r="N26" s="224"/>
      <c r="O26" s="102">
        <f t="shared" si="7"/>
        <v>0</v>
      </c>
      <c r="P26" s="102">
        <f t="shared" si="8"/>
        <v>0</v>
      </c>
      <c r="Q26" s="103">
        <f t="shared" si="9"/>
        <v>0</v>
      </c>
      <c r="R26" s="525"/>
    </row>
    <row r="27" spans="1:18">
      <c r="A27" s="86" t="s">
        <v>134</v>
      </c>
      <c r="B27" s="78"/>
      <c r="C27" s="146"/>
      <c r="D27" s="143"/>
      <c r="E27" s="73"/>
      <c r="F27" s="73"/>
      <c r="G27" s="73"/>
      <c r="H27" s="100">
        <f t="shared" si="6"/>
        <v>0</v>
      </c>
      <c r="I27" s="95">
        <f t="shared" si="4"/>
        <v>0</v>
      </c>
      <c r="J27" s="96">
        <f t="shared" si="5"/>
        <v>0</v>
      </c>
      <c r="K27" s="225"/>
      <c r="L27" s="226"/>
      <c r="M27" s="226"/>
      <c r="N27" s="226"/>
      <c r="O27" s="97">
        <f t="shared" si="7"/>
        <v>0</v>
      </c>
      <c r="P27" s="97">
        <f t="shared" si="8"/>
        <v>0</v>
      </c>
      <c r="Q27" s="98">
        <f t="shared" si="9"/>
        <v>0</v>
      </c>
      <c r="R27" s="526"/>
    </row>
    <row r="28" spans="1:18">
      <c r="A28" s="105" t="s">
        <v>516</v>
      </c>
      <c r="B28" s="78"/>
      <c r="C28" s="145"/>
      <c r="D28" s="142"/>
      <c r="E28" s="85"/>
      <c r="F28" s="85"/>
      <c r="G28" s="85"/>
      <c r="H28" s="100">
        <f t="shared" si="6"/>
        <v>0</v>
      </c>
      <c r="I28" s="100">
        <f t="shared" si="4"/>
        <v>0</v>
      </c>
      <c r="J28" s="101">
        <f t="shared" si="5"/>
        <v>0</v>
      </c>
      <c r="K28" s="223"/>
      <c r="L28" s="224"/>
      <c r="M28" s="224"/>
      <c r="N28" s="224"/>
      <c r="O28" s="102">
        <f t="shared" si="7"/>
        <v>0</v>
      </c>
      <c r="P28" s="102">
        <f t="shared" si="8"/>
        <v>0</v>
      </c>
      <c r="Q28" s="103">
        <f t="shared" si="9"/>
        <v>0</v>
      </c>
      <c r="R28" s="525"/>
    </row>
    <row r="29" spans="1:18">
      <c r="A29" s="86" t="s">
        <v>126</v>
      </c>
      <c r="B29" s="78"/>
      <c r="C29" s="146"/>
      <c r="D29" s="143"/>
      <c r="E29" s="73"/>
      <c r="F29" s="73"/>
      <c r="G29" s="73"/>
      <c r="H29" s="100">
        <f t="shared" si="0"/>
        <v>0</v>
      </c>
      <c r="I29" s="95">
        <f t="shared" ref="I29:I33" si="10">H29*0.5%</f>
        <v>0</v>
      </c>
      <c r="J29" s="96">
        <f t="shared" ref="J29:J33" si="11">H29-I29</f>
        <v>0</v>
      </c>
      <c r="K29" s="225"/>
      <c r="L29" s="226"/>
      <c r="M29" s="226"/>
      <c r="N29" s="226"/>
      <c r="O29" s="97">
        <f t="shared" si="1"/>
        <v>0</v>
      </c>
      <c r="P29" s="97">
        <f t="shared" si="2"/>
        <v>0</v>
      </c>
      <c r="Q29" s="98">
        <f t="shared" si="3"/>
        <v>0</v>
      </c>
      <c r="R29" s="526"/>
    </row>
    <row r="30" spans="1:18">
      <c r="A30" s="86" t="s">
        <v>131</v>
      </c>
      <c r="B30" s="78"/>
      <c r="C30" s="146"/>
      <c r="D30" s="143"/>
      <c r="E30" s="73"/>
      <c r="F30" s="73"/>
      <c r="G30" s="73"/>
      <c r="H30" s="100">
        <f t="shared" si="0"/>
        <v>0</v>
      </c>
      <c r="I30" s="95">
        <f t="shared" si="10"/>
        <v>0</v>
      </c>
      <c r="J30" s="96">
        <f t="shared" si="11"/>
        <v>0</v>
      </c>
      <c r="K30" s="225"/>
      <c r="L30" s="226"/>
      <c r="M30" s="226"/>
      <c r="N30" s="226"/>
      <c r="O30" s="97">
        <f t="shared" si="1"/>
        <v>0</v>
      </c>
      <c r="P30" s="97">
        <f t="shared" si="2"/>
        <v>0</v>
      </c>
      <c r="Q30" s="98">
        <f t="shared" si="3"/>
        <v>0</v>
      </c>
      <c r="R30" s="526"/>
    </row>
    <row r="31" spans="1:18">
      <c r="A31" s="86" t="s">
        <v>132</v>
      </c>
      <c r="B31" s="78"/>
      <c r="C31" s="146"/>
      <c r="D31" s="143"/>
      <c r="E31" s="73"/>
      <c r="F31" s="73"/>
      <c r="G31" s="73"/>
      <c r="H31" s="100">
        <f t="shared" si="0"/>
        <v>0</v>
      </c>
      <c r="I31" s="95">
        <f t="shared" si="10"/>
        <v>0</v>
      </c>
      <c r="J31" s="96">
        <f t="shared" si="11"/>
        <v>0</v>
      </c>
      <c r="K31" s="225"/>
      <c r="L31" s="226"/>
      <c r="M31" s="226"/>
      <c r="N31" s="226"/>
      <c r="O31" s="97">
        <f t="shared" si="1"/>
        <v>0</v>
      </c>
      <c r="P31" s="97">
        <f t="shared" si="2"/>
        <v>0</v>
      </c>
      <c r="Q31" s="98">
        <f t="shared" si="3"/>
        <v>0</v>
      </c>
      <c r="R31" s="526"/>
    </row>
    <row r="32" spans="1:18">
      <c r="A32" s="86" t="s">
        <v>126</v>
      </c>
      <c r="B32" s="78"/>
      <c r="C32" s="146"/>
      <c r="D32" s="143"/>
      <c r="E32" s="73"/>
      <c r="F32" s="73"/>
      <c r="G32" s="73"/>
      <c r="H32" s="100">
        <f t="shared" si="0"/>
        <v>0</v>
      </c>
      <c r="I32" s="95">
        <f t="shared" si="10"/>
        <v>0</v>
      </c>
      <c r="J32" s="96">
        <f t="shared" si="11"/>
        <v>0</v>
      </c>
      <c r="K32" s="225"/>
      <c r="L32" s="226"/>
      <c r="M32" s="226"/>
      <c r="N32" s="226"/>
      <c r="O32" s="97">
        <f t="shared" si="1"/>
        <v>0</v>
      </c>
      <c r="P32" s="97">
        <f t="shared" si="2"/>
        <v>0</v>
      </c>
      <c r="Q32" s="98">
        <f t="shared" si="3"/>
        <v>0</v>
      </c>
      <c r="R32" s="526"/>
    </row>
    <row r="33" spans="1:20" ht="15" thickBot="1">
      <c r="A33" s="156" t="s">
        <v>131</v>
      </c>
      <c r="B33" s="155"/>
      <c r="C33" s="147"/>
      <c r="D33" s="144"/>
      <c r="E33" s="117"/>
      <c r="F33" s="117"/>
      <c r="G33" s="117"/>
      <c r="H33" s="100">
        <f t="shared" si="0"/>
        <v>0</v>
      </c>
      <c r="I33" s="118">
        <f t="shared" si="10"/>
        <v>0</v>
      </c>
      <c r="J33" s="119">
        <f t="shared" si="11"/>
        <v>0</v>
      </c>
      <c r="K33" s="227"/>
      <c r="L33" s="228"/>
      <c r="M33" s="228"/>
      <c r="N33" s="228"/>
      <c r="O33" s="120">
        <f t="shared" si="1"/>
        <v>0</v>
      </c>
      <c r="P33" s="120">
        <f t="shared" si="2"/>
        <v>0</v>
      </c>
      <c r="Q33" s="121">
        <f t="shared" si="3"/>
        <v>0</v>
      </c>
      <c r="R33" s="527"/>
    </row>
    <row r="34" spans="1:20" ht="15" thickBot="1">
      <c r="B34" s="528"/>
      <c r="C34" s="229" t="s">
        <v>65</v>
      </c>
      <c r="D34" s="230">
        <f>MAXA(D18:D33)</f>
        <v>0</v>
      </c>
      <c r="E34" s="230">
        <f t="shared" ref="E34:Q34" si="12">SUM(E18:E33)</f>
        <v>0</v>
      </c>
      <c r="F34" s="230">
        <f>MAXA(F18:F33)</f>
        <v>0</v>
      </c>
      <c r="G34" s="230">
        <f>SUM(G18:G33)</f>
        <v>0</v>
      </c>
      <c r="H34" s="230">
        <f>MAXA(H18:H33)</f>
        <v>0</v>
      </c>
      <c r="I34" s="230">
        <f t="shared" si="12"/>
        <v>0</v>
      </c>
      <c r="J34" s="230">
        <f>MAXA(J18:J33)</f>
        <v>0</v>
      </c>
      <c r="K34" s="230">
        <f>MAXA(K18:K33)</f>
        <v>0</v>
      </c>
      <c r="L34" s="230">
        <f t="shared" si="12"/>
        <v>0</v>
      </c>
      <c r="M34" s="230">
        <f>MAXA(M18:M33)</f>
        <v>0</v>
      </c>
      <c r="N34" s="230">
        <f t="shared" si="12"/>
        <v>0</v>
      </c>
      <c r="O34" s="230">
        <f t="shared" si="12"/>
        <v>0</v>
      </c>
      <c r="P34" s="230">
        <f t="shared" si="12"/>
        <v>0</v>
      </c>
      <c r="Q34" s="231">
        <f t="shared" si="12"/>
        <v>0</v>
      </c>
      <c r="R34" s="533"/>
    </row>
    <row r="36" spans="1:20" ht="15" thickBot="1"/>
    <row r="37" spans="1:20" ht="15.75" customHeight="1">
      <c r="A37" s="995" t="s">
        <v>236</v>
      </c>
      <c r="B37" s="996"/>
      <c r="C37" s="996"/>
      <c r="D37" s="996"/>
      <c r="E37" s="996"/>
      <c r="F37" s="996"/>
      <c r="G37" s="996"/>
      <c r="H37" s="996"/>
      <c r="I37" s="996"/>
      <c r="J37" s="996"/>
      <c r="K37" s="996"/>
      <c r="L37" s="996"/>
      <c r="M37" s="996"/>
      <c r="N37" s="996"/>
      <c r="O37" s="996"/>
      <c r="P37" s="996"/>
      <c r="Q37" s="996"/>
      <c r="R37" s="996"/>
      <c r="S37" s="996"/>
      <c r="T37" s="997"/>
    </row>
    <row r="38" spans="1:20" ht="78" customHeight="1">
      <c r="A38" s="998" t="s">
        <v>211</v>
      </c>
      <c r="B38" s="1000" t="s">
        <v>237</v>
      </c>
      <c r="C38" s="215" t="s">
        <v>238</v>
      </c>
      <c r="D38" s="216" t="s">
        <v>9</v>
      </c>
      <c r="E38" s="215" t="s">
        <v>239</v>
      </c>
      <c r="F38" s="217" t="s">
        <v>240</v>
      </c>
      <c r="G38" s="217" t="s">
        <v>241</v>
      </c>
      <c r="H38" s="216" t="s">
        <v>242</v>
      </c>
      <c r="I38" s="216" t="s">
        <v>240</v>
      </c>
      <c r="J38" s="1017" t="s">
        <v>243</v>
      </c>
      <c r="K38" s="218" t="s">
        <v>241</v>
      </c>
      <c r="L38" s="216" t="s">
        <v>244</v>
      </c>
      <c r="M38" s="218" t="s">
        <v>245</v>
      </c>
      <c r="N38" s="216" t="s">
        <v>246</v>
      </c>
      <c r="O38" s="218" t="s">
        <v>247</v>
      </c>
      <c r="P38" s="218" t="s">
        <v>248</v>
      </c>
      <c r="Q38" s="218" t="s">
        <v>249</v>
      </c>
      <c r="R38" s="218" t="s">
        <v>250</v>
      </c>
      <c r="S38" s="218" t="s">
        <v>251</v>
      </c>
      <c r="T38" s="219" t="s">
        <v>265</v>
      </c>
    </row>
    <row r="39" spans="1:20" ht="15" thickBot="1">
      <c r="A39" s="999"/>
      <c r="B39" s="1001"/>
      <c r="C39" s="534" t="s">
        <v>253</v>
      </c>
      <c r="D39" s="535" t="s">
        <v>196</v>
      </c>
      <c r="E39" s="534" t="s">
        <v>254</v>
      </c>
      <c r="F39" s="534" t="s">
        <v>255</v>
      </c>
      <c r="G39" s="534" t="s">
        <v>196</v>
      </c>
      <c r="H39" s="536" t="s">
        <v>254</v>
      </c>
      <c r="I39" s="534" t="s">
        <v>255</v>
      </c>
      <c r="J39" s="1018"/>
      <c r="K39" s="534" t="s">
        <v>196</v>
      </c>
      <c r="L39" s="534" t="s">
        <v>196</v>
      </c>
      <c r="M39" s="534" t="s">
        <v>196</v>
      </c>
      <c r="N39" s="534" t="s">
        <v>197</v>
      </c>
      <c r="O39" s="534" t="s">
        <v>197</v>
      </c>
      <c r="P39" s="534" t="s">
        <v>196</v>
      </c>
      <c r="Q39" s="221" t="s">
        <v>197</v>
      </c>
      <c r="R39" s="221" t="s">
        <v>228</v>
      </c>
      <c r="S39" s="220" t="s">
        <v>196</v>
      </c>
      <c r="T39" s="222" t="s">
        <v>228</v>
      </c>
    </row>
    <row r="40" spans="1:20">
      <c r="A40" s="38" t="s">
        <v>126</v>
      </c>
      <c r="B40" s="537" t="str">
        <f>VLOOKUP(A40,'urbano_PIANO_INV-INFR'!D$68:E$90,2,FALSE)</f>
        <v>SPECIFICARE______</v>
      </c>
      <c r="C40" s="538"/>
      <c r="D40" s="539"/>
      <c r="E40" s="38"/>
      <c r="F40" s="74"/>
      <c r="G40" s="73"/>
      <c r="H40" s="540"/>
      <c r="I40" s="541"/>
      <c r="J40" s="75"/>
      <c r="K40" s="72"/>
      <c r="L40" s="73"/>
      <c r="M40" s="95">
        <f>K40+L40</f>
        <v>0</v>
      </c>
      <c r="N40" s="76"/>
      <c r="O40" s="76"/>
      <c r="P40" s="73"/>
      <c r="Q40" s="78"/>
      <c r="R40" s="78"/>
      <c r="S40" s="85"/>
      <c r="T40" s="372"/>
    </row>
    <row r="41" spans="1:20">
      <c r="A41" s="542" t="s">
        <v>131</v>
      </c>
      <c r="B41" s="537" t="str">
        <f>VLOOKUP(A41,'urbano_PIANO_INV-INFR'!D$68:E$90,2,FALSE)</f>
        <v>SPECIFICARE______</v>
      </c>
      <c r="C41" s="543"/>
      <c r="D41" s="544"/>
      <c r="E41" s="543"/>
      <c r="F41" s="79"/>
      <c r="G41" s="539"/>
      <c r="H41" s="545"/>
      <c r="I41" s="74"/>
      <c r="J41" s="75"/>
      <c r="K41" s="72"/>
      <c r="L41" s="73"/>
      <c r="M41" s="95">
        <f t="shared" ref="M41:M63" si="13">K41+L41</f>
        <v>0</v>
      </c>
      <c r="N41" s="76"/>
      <c r="O41" s="76"/>
      <c r="P41" s="73"/>
      <c r="Q41" s="38"/>
      <c r="R41" s="38"/>
      <c r="S41" s="73"/>
      <c r="T41" s="372"/>
    </row>
    <row r="42" spans="1:20">
      <c r="A42" s="38" t="s">
        <v>127</v>
      </c>
      <c r="B42" s="537" t="str">
        <f>VLOOKUP(A42,'urbano_PIANO_INV-INFR'!D$68:E$90,2,FALSE)</f>
        <v>SPECIFICARE______</v>
      </c>
      <c r="C42" s="538"/>
      <c r="D42" s="539"/>
      <c r="E42" s="38"/>
      <c r="F42" s="74"/>
      <c r="G42" s="73"/>
      <c r="H42" s="540"/>
      <c r="I42" s="541"/>
      <c r="J42" s="75"/>
      <c r="K42" s="72"/>
      <c r="L42" s="73"/>
      <c r="M42" s="95">
        <f t="shared" si="13"/>
        <v>0</v>
      </c>
      <c r="N42" s="76"/>
      <c r="O42" s="76"/>
      <c r="P42" s="73"/>
      <c r="Q42" s="78"/>
      <c r="R42" s="78"/>
      <c r="S42" s="85"/>
      <c r="T42" s="372"/>
    </row>
    <row r="43" spans="1:20">
      <c r="A43" s="542" t="s">
        <v>132</v>
      </c>
      <c r="B43" s="537" t="str">
        <f>VLOOKUP(A43,'urbano_PIANO_INV-INFR'!D$68:E$90,2,FALSE)</f>
        <v>SPECIFICARE______</v>
      </c>
      <c r="C43" s="543"/>
      <c r="D43" s="544"/>
      <c r="E43" s="543"/>
      <c r="F43" s="79"/>
      <c r="G43" s="539"/>
      <c r="H43" s="545"/>
      <c r="I43" s="74"/>
      <c r="J43" s="75"/>
      <c r="K43" s="72"/>
      <c r="L43" s="73"/>
      <c r="M43" s="95">
        <f t="shared" ref="M43:M53" si="14">K43+L43</f>
        <v>0</v>
      </c>
      <c r="N43" s="76"/>
      <c r="O43" s="76"/>
      <c r="P43" s="73"/>
      <c r="Q43" s="38"/>
      <c r="R43" s="38"/>
      <c r="S43" s="73"/>
      <c r="T43" s="372"/>
    </row>
    <row r="44" spans="1:20">
      <c r="A44" s="38" t="s">
        <v>514</v>
      </c>
      <c r="B44" s="537" t="str">
        <f>VLOOKUP(A44,'urbano_PIANO_INV-INFR'!D$68:E$90,2,FALSE)</f>
        <v>SPECIFICARE______</v>
      </c>
      <c r="C44" s="538"/>
      <c r="D44" s="539"/>
      <c r="E44" s="38"/>
      <c r="F44" s="74"/>
      <c r="G44" s="73"/>
      <c r="H44" s="540"/>
      <c r="I44" s="541"/>
      <c r="J44" s="75"/>
      <c r="K44" s="72"/>
      <c r="L44" s="73"/>
      <c r="M44" s="95">
        <f t="shared" si="14"/>
        <v>0</v>
      </c>
      <c r="N44" s="76"/>
      <c r="O44" s="76"/>
      <c r="P44" s="73"/>
      <c r="Q44" s="78"/>
      <c r="R44" s="78"/>
      <c r="S44" s="85"/>
      <c r="T44" s="372"/>
    </row>
    <row r="45" spans="1:20">
      <c r="A45" s="542" t="s">
        <v>133</v>
      </c>
      <c r="B45" s="537" t="str">
        <f>VLOOKUP(A45,'urbano_PIANO_INV-INFR'!D$68:E$90,2,FALSE)</f>
        <v>SPECIFICARE______</v>
      </c>
      <c r="C45" s="543"/>
      <c r="D45" s="544"/>
      <c r="E45" s="543"/>
      <c r="F45" s="79"/>
      <c r="G45" s="539"/>
      <c r="H45" s="545"/>
      <c r="I45" s="74"/>
      <c r="J45" s="75"/>
      <c r="K45" s="72"/>
      <c r="L45" s="73"/>
      <c r="M45" s="95">
        <f t="shared" si="14"/>
        <v>0</v>
      </c>
      <c r="N45" s="76"/>
      <c r="O45" s="76"/>
      <c r="P45" s="73"/>
      <c r="Q45" s="38"/>
      <c r="R45" s="38"/>
      <c r="S45" s="73"/>
      <c r="T45" s="372"/>
    </row>
    <row r="46" spans="1:20">
      <c r="A46" s="38" t="s">
        <v>515</v>
      </c>
      <c r="B46" s="537" t="str">
        <f>VLOOKUP(A46,'urbano_PIANO_INV-INFR'!D$68:E$90,2,FALSE)</f>
        <v>SPECIFICARE______</v>
      </c>
      <c r="C46" s="538"/>
      <c r="D46" s="539"/>
      <c r="E46" s="38"/>
      <c r="F46" s="74"/>
      <c r="G46" s="73"/>
      <c r="H46" s="540"/>
      <c r="I46" s="541"/>
      <c r="J46" s="75"/>
      <c r="K46" s="72"/>
      <c r="L46" s="73"/>
      <c r="M46" s="95">
        <f t="shared" si="14"/>
        <v>0</v>
      </c>
      <c r="N46" s="76"/>
      <c r="O46" s="76"/>
      <c r="P46" s="73"/>
      <c r="Q46" s="78"/>
      <c r="R46" s="78"/>
      <c r="S46" s="85"/>
      <c r="T46" s="372"/>
    </row>
    <row r="47" spans="1:20">
      <c r="A47" s="542" t="s">
        <v>134</v>
      </c>
      <c r="B47" s="537" t="str">
        <f>VLOOKUP(A47,'urbano_PIANO_INV-INFR'!D$68:E$90,2,FALSE)</f>
        <v>SPECIFICARE______</v>
      </c>
      <c r="C47" s="543"/>
      <c r="D47" s="544"/>
      <c r="E47" s="543"/>
      <c r="F47" s="79"/>
      <c r="G47" s="539"/>
      <c r="H47" s="545"/>
      <c r="I47" s="74"/>
      <c r="J47" s="75"/>
      <c r="K47" s="72"/>
      <c r="L47" s="73"/>
      <c r="M47" s="95">
        <f t="shared" si="14"/>
        <v>0</v>
      </c>
      <c r="N47" s="76"/>
      <c r="O47" s="76"/>
      <c r="P47" s="73"/>
      <c r="Q47" s="38"/>
      <c r="R47" s="38"/>
      <c r="S47" s="73"/>
      <c r="T47" s="372"/>
    </row>
    <row r="48" spans="1:20">
      <c r="A48" s="38" t="s">
        <v>516</v>
      </c>
      <c r="B48" s="537" t="str">
        <f>VLOOKUP(A48,'urbano_PIANO_INV-INFR'!D$68:E$90,2,FALSE)</f>
        <v>SPECIFICARE______</v>
      </c>
      <c r="C48" s="538"/>
      <c r="D48" s="539"/>
      <c r="E48" s="38"/>
      <c r="F48" s="74"/>
      <c r="G48" s="73"/>
      <c r="H48" s="540"/>
      <c r="I48" s="541"/>
      <c r="J48" s="75"/>
      <c r="K48" s="72"/>
      <c r="L48" s="73"/>
      <c r="M48" s="95">
        <f t="shared" si="14"/>
        <v>0</v>
      </c>
      <c r="N48" s="76"/>
      <c r="O48" s="76"/>
      <c r="P48" s="73"/>
      <c r="Q48" s="78"/>
      <c r="R48" s="78"/>
      <c r="S48" s="85"/>
      <c r="T48" s="372"/>
    </row>
    <row r="49" spans="1:20">
      <c r="A49" s="542" t="s">
        <v>135</v>
      </c>
      <c r="B49" s="537" t="str">
        <f>VLOOKUP(A49,'urbano_PIANO_INV-INFR'!D$68:E$90,2,FALSE)</f>
        <v>SPECIFICARE______</v>
      </c>
      <c r="C49" s="543"/>
      <c r="D49" s="544"/>
      <c r="E49" s="543"/>
      <c r="F49" s="79"/>
      <c r="G49" s="539"/>
      <c r="H49" s="545"/>
      <c r="I49" s="74"/>
      <c r="J49" s="75"/>
      <c r="K49" s="72"/>
      <c r="L49" s="73"/>
      <c r="M49" s="95">
        <f t="shared" si="14"/>
        <v>0</v>
      </c>
      <c r="N49" s="76"/>
      <c r="O49" s="76"/>
      <c r="P49" s="73"/>
      <c r="Q49" s="38"/>
      <c r="R49" s="38"/>
      <c r="S49" s="73"/>
      <c r="T49" s="372"/>
    </row>
    <row r="50" spans="1:20">
      <c r="A50" s="38" t="s">
        <v>517</v>
      </c>
      <c r="B50" s="537" t="str">
        <f>VLOOKUP(A50,'urbano_PIANO_INV-INFR'!D$68:E$90,2,FALSE)</f>
        <v>SPECIFICARE______</v>
      </c>
      <c r="C50" s="538"/>
      <c r="D50" s="539"/>
      <c r="E50" s="38"/>
      <c r="F50" s="74"/>
      <c r="G50" s="73"/>
      <c r="H50" s="540"/>
      <c r="I50" s="541"/>
      <c r="J50" s="75"/>
      <c r="K50" s="72"/>
      <c r="L50" s="73"/>
      <c r="M50" s="95">
        <f t="shared" si="14"/>
        <v>0</v>
      </c>
      <c r="N50" s="76"/>
      <c r="O50" s="76"/>
      <c r="P50" s="73"/>
      <c r="Q50" s="78"/>
      <c r="R50" s="78"/>
      <c r="S50" s="85"/>
      <c r="T50" s="372"/>
    </row>
    <row r="51" spans="1:20">
      <c r="A51" s="542" t="s">
        <v>136</v>
      </c>
      <c r="B51" s="537" t="str">
        <f>VLOOKUP(A51,'urbano_PIANO_INV-INFR'!D$68:E$90,2,FALSE)</f>
        <v>SPECIFICARE______</v>
      </c>
      <c r="C51" s="543"/>
      <c r="D51" s="544"/>
      <c r="E51" s="543"/>
      <c r="F51" s="79"/>
      <c r="G51" s="539"/>
      <c r="H51" s="545"/>
      <c r="I51" s="74"/>
      <c r="J51" s="75"/>
      <c r="K51" s="72"/>
      <c r="L51" s="73"/>
      <c r="M51" s="95">
        <f t="shared" si="14"/>
        <v>0</v>
      </c>
      <c r="N51" s="76"/>
      <c r="O51" s="76"/>
      <c r="P51" s="73"/>
      <c r="Q51" s="38"/>
      <c r="R51" s="38"/>
      <c r="S51" s="73"/>
      <c r="T51" s="372"/>
    </row>
    <row r="52" spans="1:20">
      <c r="A52" s="38" t="s">
        <v>518</v>
      </c>
      <c r="B52" s="537" t="str">
        <f>VLOOKUP(A52,'urbano_PIANO_INV-INFR'!D$68:E$90,2,FALSE)</f>
        <v>SPECIFICARE______</v>
      </c>
      <c r="C52" s="538"/>
      <c r="D52" s="539"/>
      <c r="E52" s="38"/>
      <c r="F52" s="74"/>
      <c r="G52" s="73"/>
      <c r="H52" s="540"/>
      <c r="I52" s="541"/>
      <c r="J52" s="75"/>
      <c r="K52" s="72"/>
      <c r="L52" s="73"/>
      <c r="M52" s="95">
        <f t="shared" si="14"/>
        <v>0</v>
      </c>
      <c r="N52" s="76"/>
      <c r="O52" s="76"/>
      <c r="P52" s="73"/>
      <c r="Q52" s="78"/>
      <c r="R52" s="78"/>
      <c r="S52" s="85"/>
      <c r="T52" s="372"/>
    </row>
    <row r="53" spans="1:20">
      <c r="A53" s="542" t="s">
        <v>137</v>
      </c>
      <c r="B53" s="537" t="str">
        <f>VLOOKUP(A53,'urbano_PIANO_INV-INFR'!D$68:E$90,2,FALSE)</f>
        <v>SPECIFICARE______</v>
      </c>
      <c r="C53" s="543"/>
      <c r="D53" s="544"/>
      <c r="E53" s="543"/>
      <c r="F53" s="79"/>
      <c r="G53" s="539"/>
      <c r="H53" s="545"/>
      <c r="I53" s="74"/>
      <c r="J53" s="75"/>
      <c r="K53" s="72"/>
      <c r="L53" s="73"/>
      <c r="M53" s="95">
        <f t="shared" si="14"/>
        <v>0</v>
      </c>
      <c r="N53" s="76"/>
      <c r="O53" s="76"/>
      <c r="P53" s="73"/>
      <c r="Q53" s="38"/>
      <c r="R53" s="38"/>
      <c r="S53" s="73"/>
      <c r="T53" s="372"/>
    </row>
    <row r="54" spans="1:20">
      <c r="A54" s="542" t="s">
        <v>132</v>
      </c>
      <c r="B54" s="537" t="str">
        <f>VLOOKUP(A54,'urbano_PIANO_INV-INFR'!D$68:E$90,2,FALSE)</f>
        <v>SPECIFICARE______</v>
      </c>
      <c r="C54" s="32"/>
      <c r="D54" s="539"/>
      <c r="E54" s="38"/>
      <c r="F54" s="74"/>
      <c r="G54" s="72"/>
      <c r="H54" s="38"/>
      <c r="I54" s="74"/>
      <c r="J54" s="75"/>
      <c r="K54" s="72"/>
      <c r="L54" s="73"/>
      <c r="M54" s="95">
        <f t="shared" si="13"/>
        <v>0</v>
      </c>
      <c r="N54" s="76"/>
      <c r="O54" s="38"/>
      <c r="P54" s="73"/>
      <c r="Q54" s="38"/>
      <c r="R54" s="38"/>
      <c r="S54" s="73"/>
      <c r="T54" s="359"/>
    </row>
    <row r="55" spans="1:20">
      <c r="A55" s="114" t="s">
        <v>133</v>
      </c>
      <c r="B55" s="113" t="str">
        <f>VLOOKUP(A55,'urbano_PIANO_INV-INFR'!D$68:E$90,2,FALSE)</f>
        <v>SPECIFICARE______</v>
      </c>
      <c r="C55" s="94"/>
      <c r="D55" s="90"/>
      <c r="E55" s="86"/>
      <c r="F55" s="74"/>
      <c r="G55" s="91"/>
      <c r="H55" s="89"/>
      <c r="I55" s="83"/>
      <c r="J55" s="84"/>
      <c r="K55" s="81"/>
      <c r="L55" s="85"/>
      <c r="M55" s="100">
        <f t="shared" si="13"/>
        <v>0</v>
      </c>
      <c r="N55" s="76"/>
      <c r="O55" s="38"/>
      <c r="P55" s="73"/>
      <c r="Q55" s="38"/>
      <c r="R55" s="38"/>
      <c r="S55" s="73"/>
      <c r="T55" s="359"/>
    </row>
    <row r="56" spans="1:20">
      <c r="A56" s="114" t="s">
        <v>134</v>
      </c>
      <c r="B56" s="113" t="str">
        <f>VLOOKUP(A56,'urbano_PIANO_INV-INFR'!D$68:E$90,2,FALSE)</f>
        <v>SPECIFICARE______</v>
      </c>
      <c r="C56" s="94"/>
      <c r="D56" s="90"/>
      <c r="E56" s="86"/>
      <c r="F56" s="74"/>
      <c r="G56" s="91"/>
      <c r="H56" s="89"/>
      <c r="I56" s="83"/>
      <c r="J56" s="84"/>
      <c r="K56" s="81"/>
      <c r="L56" s="85"/>
      <c r="M56" s="100">
        <f t="shared" si="13"/>
        <v>0</v>
      </c>
      <c r="N56" s="76"/>
      <c r="O56" s="38"/>
      <c r="P56" s="73"/>
      <c r="Q56" s="38"/>
      <c r="R56" s="38"/>
      <c r="S56" s="73"/>
      <c r="T56" s="359"/>
    </row>
    <row r="57" spans="1:20">
      <c r="A57" s="114" t="s">
        <v>135</v>
      </c>
      <c r="B57" s="113" t="str">
        <f>VLOOKUP(A57,'urbano_PIANO_INV-INFR'!D$68:E$90,2,FALSE)</f>
        <v>SPECIFICARE______</v>
      </c>
      <c r="C57" s="94"/>
      <c r="D57" s="90"/>
      <c r="E57" s="86"/>
      <c r="F57" s="74"/>
      <c r="G57" s="91"/>
      <c r="H57" s="89"/>
      <c r="I57" s="83"/>
      <c r="J57" s="84"/>
      <c r="K57" s="81"/>
      <c r="L57" s="85"/>
      <c r="M57" s="100">
        <f t="shared" si="13"/>
        <v>0</v>
      </c>
      <c r="N57" s="76"/>
      <c r="O57" s="38"/>
      <c r="P57" s="73"/>
      <c r="Q57" s="38"/>
      <c r="R57" s="38"/>
      <c r="S57" s="73"/>
      <c r="T57" s="359"/>
    </row>
    <row r="58" spans="1:20">
      <c r="A58" s="114" t="s">
        <v>136</v>
      </c>
      <c r="B58" s="113" t="str">
        <f>VLOOKUP(A58,'urbano_PIANO_INV-INFR'!D$68:E$90,2,FALSE)</f>
        <v>SPECIFICARE______</v>
      </c>
      <c r="C58" s="94"/>
      <c r="D58" s="90"/>
      <c r="E58" s="86"/>
      <c r="F58" s="74"/>
      <c r="G58" s="91"/>
      <c r="H58" s="89"/>
      <c r="I58" s="83"/>
      <c r="J58" s="84"/>
      <c r="K58" s="81"/>
      <c r="L58" s="85"/>
      <c r="M58" s="100">
        <f t="shared" si="13"/>
        <v>0</v>
      </c>
      <c r="N58" s="76"/>
      <c r="O58" s="38"/>
      <c r="P58" s="73"/>
      <c r="Q58" s="38"/>
      <c r="R58" s="38"/>
      <c r="S58" s="73"/>
      <c r="T58" s="359"/>
    </row>
    <row r="59" spans="1:20">
      <c r="A59" s="114" t="s">
        <v>137</v>
      </c>
      <c r="B59" s="113" t="str">
        <f>VLOOKUP(A59,'urbano_PIANO_INV-INFR'!D$68:E$90,2,FALSE)</f>
        <v>SPECIFICARE______</v>
      </c>
      <c r="C59" s="94"/>
      <c r="D59" s="90"/>
      <c r="E59" s="86"/>
      <c r="F59" s="74"/>
      <c r="G59" s="91"/>
      <c r="H59" s="89"/>
      <c r="I59" s="83"/>
      <c r="J59" s="84"/>
      <c r="K59" s="81"/>
      <c r="L59" s="85"/>
      <c r="M59" s="100">
        <f t="shared" si="13"/>
        <v>0</v>
      </c>
      <c r="N59" s="76"/>
      <c r="O59" s="38"/>
      <c r="P59" s="73"/>
      <c r="Q59" s="38"/>
      <c r="R59" s="38"/>
      <c r="S59" s="73"/>
      <c r="T59" s="359"/>
    </row>
    <row r="60" spans="1:20">
      <c r="A60" s="114" t="s">
        <v>133</v>
      </c>
      <c r="B60" s="113" t="str">
        <f>VLOOKUP(A60,'urbano_PIANO_INV-INFR'!D$68:E$90,2,FALSE)</f>
        <v>SPECIFICARE______</v>
      </c>
      <c r="C60" s="94"/>
      <c r="D60" s="90"/>
      <c r="E60" s="86"/>
      <c r="F60" s="74"/>
      <c r="G60" s="91"/>
      <c r="H60" s="89"/>
      <c r="I60" s="83"/>
      <c r="J60" s="84"/>
      <c r="K60" s="81"/>
      <c r="L60" s="85"/>
      <c r="M60" s="100">
        <f t="shared" si="13"/>
        <v>0</v>
      </c>
      <c r="N60" s="76"/>
      <c r="O60" s="38"/>
      <c r="P60" s="73"/>
      <c r="Q60" s="38"/>
      <c r="R60" s="38"/>
      <c r="S60" s="73"/>
      <c r="T60" s="359"/>
    </row>
    <row r="61" spans="1:20">
      <c r="A61" s="86" t="s">
        <v>131</v>
      </c>
      <c r="B61" s="113" t="str">
        <f>VLOOKUP(A61,'urbano_PIANO_INV-INFR'!D$68:E$90,2,FALSE)</f>
        <v>SPECIFICARE______</v>
      </c>
      <c r="C61" s="94"/>
      <c r="D61" s="90"/>
      <c r="E61" s="86"/>
      <c r="F61" s="74"/>
      <c r="G61" s="91"/>
      <c r="H61" s="89"/>
      <c r="I61" s="83"/>
      <c r="J61" s="84"/>
      <c r="K61" s="81"/>
      <c r="L61" s="85"/>
      <c r="M61" s="100">
        <f t="shared" si="13"/>
        <v>0</v>
      </c>
      <c r="N61" s="76"/>
      <c r="O61" s="38"/>
      <c r="P61" s="73"/>
      <c r="Q61" s="38"/>
      <c r="R61" s="38"/>
      <c r="S61" s="73"/>
      <c r="T61" s="359"/>
    </row>
    <row r="62" spans="1:20">
      <c r="A62" s="86" t="s">
        <v>126</v>
      </c>
      <c r="B62" s="113" t="str">
        <f>VLOOKUP(A62,'urbano_PIANO_INV-INFR'!D$68:E$90,2,FALSE)</f>
        <v>SPECIFICARE______</v>
      </c>
      <c r="C62" s="94"/>
      <c r="D62" s="90"/>
      <c r="E62" s="86"/>
      <c r="F62" s="74"/>
      <c r="G62" s="91"/>
      <c r="H62" s="89"/>
      <c r="I62" s="83"/>
      <c r="J62" s="84"/>
      <c r="K62" s="81"/>
      <c r="L62" s="85"/>
      <c r="M62" s="100">
        <f t="shared" si="13"/>
        <v>0</v>
      </c>
      <c r="N62" s="76"/>
      <c r="O62" s="38"/>
      <c r="P62" s="73"/>
      <c r="Q62" s="38"/>
      <c r="R62" s="38"/>
      <c r="S62" s="73"/>
      <c r="T62" s="359"/>
    </row>
    <row r="63" spans="1:20" ht="15" thickBot="1">
      <c r="A63" s="156" t="s">
        <v>125</v>
      </c>
      <c r="B63" s="157" t="str">
        <f>VLOOKUP(A63,'urbano_PIANO_INV-INFR'!D$68:E$90,2,FALSE)</f>
        <v>SPECIFICARE______</v>
      </c>
      <c r="C63" s="94"/>
      <c r="D63" s="90"/>
      <c r="E63" s="123"/>
      <c r="F63" s="83"/>
      <c r="G63" s="91"/>
      <c r="H63" s="89"/>
      <c r="I63" s="83"/>
      <c r="J63" s="84"/>
      <c r="K63" s="81"/>
      <c r="L63" s="124"/>
      <c r="M63" s="125">
        <f t="shared" si="13"/>
        <v>0</v>
      </c>
      <c r="N63" s="126"/>
      <c r="O63" s="82"/>
      <c r="P63" s="117"/>
      <c r="Q63" s="82"/>
      <c r="R63" s="82"/>
      <c r="S63" s="117"/>
      <c r="T63" s="530"/>
    </row>
    <row r="64" spans="1:20" ht="15" thickBot="1">
      <c r="C64" s="159" t="s">
        <v>256</v>
      </c>
      <c r="D64" s="158">
        <f>SUM(D40:D63)</f>
        <v>0</v>
      </c>
      <c r="E64" s="531"/>
      <c r="F64" s="531"/>
      <c r="G64" s="122">
        <f>SUM(G40:G63)</f>
        <v>0</v>
      </c>
      <c r="H64" s="127" t="s">
        <v>256</v>
      </c>
      <c r="I64" s="127"/>
      <c r="J64" s="122"/>
      <c r="K64" s="122">
        <f>SUM(K40:K63)</f>
        <v>0</v>
      </c>
      <c r="L64" s="122">
        <f t="shared" ref="L64:M64" si="15">SUM(L40:L63)</f>
        <v>0</v>
      </c>
      <c r="M64" s="122">
        <f t="shared" si="15"/>
        <v>0</v>
      </c>
      <c r="N64" s="122"/>
      <c r="O64" s="122"/>
      <c r="P64" s="122">
        <f>SUM(P40:P63)</f>
        <v>0</v>
      </c>
      <c r="Q64" s="531"/>
      <c r="R64" s="531"/>
      <c r="S64" s="122">
        <f>SUM(S40:S63)</f>
        <v>0</v>
      </c>
      <c r="T64" s="532"/>
    </row>
    <row r="65" spans="1:20" ht="15" thickBot="1">
      <c r="G65" s="391"/>
    </row>
    <row r="66" spans="1:20" ht="47.25" customHeight="1" thickBot="1">
      <c r="A66" s="941" t="s">
        <v>16</v>
      </c>
      <c r="B66" s="942"/>
      <c r="C66" s="942"/>
      <c r="D66" s="942"/>
      <c r="E66" s="942"/>
      <c r="F66" s="942"/>
      <c r="G66" s="942"/>
      <c r="H66" s="942"/>
      <c r="I66" s="942"/>
      <c r="J66" s="942"/>
      <c r="K66" s="942"/>
      <c r="L66" s="942"/>
      <c r="M66" s="942"/>
      <c r="N66" s="942"/>
      <c r="O66" s="942"/>
      <c r="P66" s="942"/>
      <c r="Q66" s="942"/>
      <c r="R66" s="942"/>
      <c r="S66" s="942"/>
      <c r="T66" s="943"/>
    </row>
  </sheetData>
  <sheetProtection algorithmName="SHA-512" hashValue="9RkaspLqJgYdppPWDPd3wl2rdJ+cWaQr1Hos/AOpbXX6W9b8GTYZlGpF+E7EbKYw8mWoZocfla4rHH5/xR1f3w==" saltValue="lOSYxyytTJc7oTeT/e4vKg==" spinCount="100000" sheet="1" objects="1" scenarios="1"/>
  <mergeCells count="28">
    <mergeCell ref="A2:R2"/>
    <mergeCell ref="A4:R4"/>
    <mergeCell ref="A6:C7"/>
    <mergeCell ref="D6:F7"/>
    <mergeCell ref="H6:K6"/>
    <mergeCell ref="M6:P6"/>
    <mergeCell ref="H7:J7"/>
    <mergeCell ref="M7:O7"/>
    <mergeCell ref="A9:C9"/>
    <mergeCell ref="D9:F9"/>
    <mergeCell ref="H9:J9"/>
    <mergeCell ref="M9:O9"/>
    <mergeCell ref="A11:C11"/>
    <mergeCell ref="D11:F11"/>
    <mergeCell ref="H11:J11"/>
    <mergeCell ref="M11:O11"/>
    <mergeCell ref="A37:T37"/>
    <mergeCell ref="A38:A39"/>
    <mergeCell ref="B38:B39"/>
    <mergeCell ref="A66:T66"/>
    <mergeCell ref="A13:R13"/>
    <mergeCell ref="A15:A17"/>
    <mergeCell ref="B15:B17"/>
    <mergeCell ref="C15:C17"/>
    <mergeCell ref="D15:J15"/>
    <mergeCell ref="K15:Q15"/>
    <mergeCell ref="R15:R16"/>
    <mergeCell ref="J38:J39"/>
  </mergeCells>
  <phoneticPr fontId="30" type="noConversion"/>
  <dataValidations count="9">
    <dataValidation allowBlank="1" showErrorMessage="1" prompt="Scegliere il comune beneficiario dal menù a tendina_x000a_" sqref="K9:K11 P7:P9" xr:uid="{00000000-0002-0000-0600-000000000000}"/>
    <dataValidation allowBlank="1" showErrorMessage="1" prompt="_x000a_" sqref="K7" xr:uid="{00000000-0002-0000-0600-000001000000}"/>
    <dataValidation type="list" allowBlank="1" showInputMessage="1" showErrorMessage="1" sqref="R40:R63" xr:uid="{00000000-0002-0000-0600-000002000000}">
      <formula1>"si,"</formula1>
    </dataValidation>
    <dataValidation type="list" allowBlank="1" showInputMessage="1" showErrorMessage="1" sqref="R18:R33 T40:T63" xr:uid="{00000000-0002-0000-0600-000003000000}">
      <formula1>"si"</formula1>
    </dataValidation>
    <dataValidation type="list" allowBlank="1" showInputMessage="1" showErrorMessage="1" sqref="N40:N63" xr:uid="{00000000-0002-0000-0600-000004000000}">
      <formula1>$B$18:$B$33</formula1>
    </dataValidation>
    <dataValidation allowBlank="1" showInputMessage="1" showErrorMessage="1" prompt=" è la differenza tra l'importo degli onoeri della sicurezza i del Sal (esclusivamente legato alle infrastrutture di supporto) e il precedente" sqref="N18:N33" xr:uid="{00000000-0002-0000-0600-000005000000}"/>
    <dataValidation allowBlank="1" showInputMessage="1" showErrorMessage="1" promptTitle="ATTENZIONE:" prompt=" è la differenza tra l'importo dei lavori del Sal (esclusivamente legato alle infrastrutture di supporto) e il precedente" sqref="L18:L33" xr:uid="{00000000-0002-0000-0600-000006000000}"/>
    <dataValidation allowBlank="1" showInputMessage="1" showErrorMessage="1" promptTitle="ATTENZIONE" prompt="è la differenza tra l'importo dei lavori del Sal e il precedente" sqref="E18:E33" xr:uid="{00000000-0002-0000-0600-000007000000}"/>
    <dataValidation allowBlank="1" showInputMessage="1" showErrorMessage="1" promptTitle="ATTENZIONE" prompt="è la differenza tra l'importo degli oneri della sicurezza del SAL e il precedente" sqref="G18:G33" xr:uid="{00000000-0002-0000-0600-000008000000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Scegliere il comune beneficiario dal menù a tendina_x000a_" xr:uid="{00000000-0002-0000-0600-000009000000}">
          <x14:formula1>
            <xm:f>'dati cup e milestone'!$B$3:$B$57</xm:f>
          </x14:formula1>
          <xm:sqref>D6:F7</xm:sqref>
        </x14:dataValidation>
        <x14:dataValidation type="list" allowBlank="1" showInputMessage="1" showErrorMessage="1" xr:uid="{00000000-0002-0000-0600-00000A000000}">
          <x14:formula1>
            <xm:f>'urbano_PIANO_INV-INFR'!$D$69:$D$91</xm:f>
          </x14:formula1>
          <xm:sqref>A18:A33</xm:sqref>
        </x14:dataValidation>
        <x14:dataValidation type="list" allowBlank="1" showInputMessage="1" showErrorMessage="1" prompt="Inserire riferimento voce di spesa da piano di investimento esecutivo infrastrutture_x000a__x000a_" xr:uid="{00000000-0002-0000-0600-00000B000000}">
          <x14:formula1>
            <xm:f>'urbano_PIANO_INV-INFR'!$D$69:$D$91</xm:f>
          </x14:formula1>
          <xm:sqref>A40:A63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glio8"/>
  <dimension ref="A1:K61"/>
  <sheetViews>
    <sheetView topLeftCell="A36" workbookViewId="0">
      <selection activeCell="B9" sqref="B9:G9"/>
    </sheetView>
  </sheetViews>
  <sheetFormatPr defaultRowHeight="14.5"/>
  <cols>
    <col min="1" max="1" width="2.81640625" bestFit="1" customWidth="1"/>
    <col min="2" max="2" width="23.453125" bestFit="1" customWidth="1"/>
    <col min="3" max="3" width="16.54296875" bestFit="1" customWidth="1"/>
    <col min="4" max="4" width="23.453125" customWidth="1"/>
    <col min="5" max="5" width="19.1796875" customWidth="1"/>
    <col min="6" max="6" width="13" bestFit="1" customWidth="1"/>
    <col min="7" max="7" width="18.1796875" customWidth="1"/>
    <col min="8" max="8" width="10.54296875" customWidth="1"/>
    <col min="9" max="9" width="10.1796875" customWidth="1"/>
  </cols>
  <sheetData>
    <row r="1" spans="1:9" ht="62.15" customHeight="1">
      <c r="A1" s="1024" t="s">
        <v>266</v>
      </c>
      <c r="B1" s="1024"/>
      <c r="C1" s="1024" t="s">
        <v>267</v>
      </c>
      <c r="D1" s="1024" t="s">
        <v>30</v>
      </c>
      <c r="E1" s="1024"/>
      <c r="F1" s="1024"/>
      <c r="G1" s="1024"/>
      <c r="H1" s="1025" t="s">
        <v>268</v>
      </c>
      <c r="I1" s="1022" t="s">
        <v>269</v>
      </c>
    </row>
    <row r="2" spans="1:9" ht="58" customHeight="1">
      <c r="A2" s="1024"/>
      <c r="B2" s="1024"/>
      <c r="C2" s="1024"/>
      <c r="D2" s="232">
        <v>1</v>
      </c>
      <c r="E2" s="232">
        <v>2</v>
      </c>
      <c r="F2" s="232">
        <v>3</v>
      </c>
      <c r="G2" s="232">
        <v>4</v>
      </c>
      <c r="H2" s="1025"/>
      <c r="I2" s="1022"/>
    </row>
    <row r="3" spans="1:9">
      <c r="A3" s="233">
        <v>1</v>
      </c>
      <c r="B3" s="234" t="s">
        <v>2</v>
      </c>
      <c r="C3" s="235">
        <v>6835827</v>
      </c>
      <c r="D3" s="234" t="s">
        <v>68</v>
      </c>
      <c r="E3" s="234"/>
      <c r="F3" s="234"/>
      <c r="G3" s="234"/>
      <c r="H3" s="234">
        <v>3</v>
      </c>
      <c r="I3" s="234">
        <v>10</v>
      </c>
    </row>
    <row r="4" spans="1:9">
      <c r="A4" s="234">
        <v>2</v>
      </c>
      <c r="B4" s="234" t="s">
        <v>270</v>
      </c>
      <c r="C4" s="235">
        <v>3836349</v>
      </c>
      <c r="D4" s="234" t="s">
        <v>271</v>
      </c>
      <c r="E4" s="234"/>
      <c r="F4" s="234"/>
      <c r="G4" s="234"/>
      <c r="H4" s="234">
        <v>1</v>
      </c>
      <c r="I4" s="234">
        <v>5</v>
      </c>
    </row>
    <row r="5" spans="1:9">
      <c r="A5" s="234">
        <v>3</v>
      </c>
      <c r="B5" s="234" t="s">
        <v>162</v>
      </c>
      <c r="C5" s="235">
        <v>1115971</v>
      </c>
      <c r="D5" s="236" t="s">
        <v>272</v>
      </c>
      <c r="E5" s="234"/>
      <c r="F5" s="234"/>
      <c r="G5" s="234"/>
      <c r="H5" s="234">
        <v>1</v>
      </c>
      <c r="I5" s="234">
        <v>2</v>
      </c>
    </row>
    <row r="6" spans="1:9">
      <c r="A6" s="234">
        <v>4</v>
      </c>
      <c r="B6" s="234" t="s">
        <v>273</v>
      </c>
      <c r="C6" s="235">
        <v>6909928</v>
      </c>
      <c r="D6" s="234" t="s">
        <v>274</v>
      </c>
      <c r="E6" s="234"/>
      <c r="F6" s="234"/>
      <c r="G6" s="234"/>
      <c r="H6" s="234">
        <v>3</v>
      </c>
      <c r="I6" s="234">
        <v>10</v>
      </c>
    </row>
    <row r="7" spans="1:9">
      <c r="A7" s="234">
        <v>5</v>
      </c>
      <c r="B7" s="234" t="s">
        <v>275</v>
      </c>
      <c r="C7" s="235">
        <v>5705785</v>
      </c>
      <c r="D7" s="234" t="s">
        <v>276</v>
      </c>
      <c r="E7" s="234"/>
      <c r="F7" s="234"/>
      <c r="G7" s="234"/>
      <c r="H7" s="234">
        <v>2</v>
      </c>
      <c r="I7" s="234">
        <v>8</v>
      </c>
    </row>
    <row r="8" spans="1:9">
      <c r="A8" s="234">
        <v>6</v>
      </c>
      <c r="B8" s="234" t="s">
        <v>277</v>
      </c>
      <c r="C8" s="235">
        <v>95779468</v>
      </c>
      <c r="D8" s="234" t="s">
        <v>278</v>
      </c>
      <c r="E8" s="234"/>
      <c r="F8" s="234"/>
      <c r="G8" s="234"/>
      <c r="H8" s="234">
        <v>36</v>
      </c>
      <c r="I8" s="234">
        <v>135</v>
      </c>
    </row>
    <row r="9" spans="1:9">
      <c r="A9" s="234">
        <v>7</v>
      </c>
      <c r="B9" s="234" t="s">
        <v>279</v>
      </c>
      <c r="C9" s="235">
        <v>7317484</v>
      </c>
      <c r="D9" s="234" t="s">
        <v>280</v>
      </c>
      <c r="E9" s="234" t="s">
        <v>281</v>
      </c>
      <c r="F9" s="234" t="s">
        <v>282</v>
      </c>
      <c r="G9" s="234" t="s">
        <v>283</v>
      </c>
      <c r="H9" s="234">
        <v>3</v>
      </c>
      <c r="I9" s="234">
        <v>10</v>
      </c>
    </row>
    <row r="10" spans="1:9">
      <c r="A10" s="234">
        <v>8</v>
      </c>
      <c r="B10" s="234" t="s">
        <v>284</v>
      </c>
      <c r="C10" s="235">
        <v>90165087</v>
      </c>
      <c r="D10" s="234" t="s">
        <v>285</v>
      </c>
      <c r="E10" s="234"/>
      <c r="F10" s="234"/>
      <c r="G10" s="234"/>
      <c r="H10" s="234">
        <v>34</v>
      </c>
      <c r="I10" s="234">
        <v>127</v>
      </c>
    </row>
    <row r="11" spans="1:9">
      <c r="A11" s="234">
        <v>9</v>
      </c>
      <c r="B11" s="234" t="s">
        <v>286</v>
      </c>
      <c r="C11" s="235">
        <v>3456230</v>
      </c>
      <c r="D11" s="237" t="s">
        <v>287</v>
      </c>
      <c r="E11" s="234"/>
      <c r="F11" s="234"/>
      <c r="G11" s="234"/>
      <c r="H11" s="234">
        <v>1</v>
      </c>
      <c r="I11" s="234">
        <v>5</v>
      </c>
    </row>
    <row r="12" spans="1:9">
      <c r="A12" s="234">
        <v>10</v>
      </c>
      <c r="B12" s="234" t="s">
        <v>288</v>
      </c>
      <c r="C12" s="235">
        <v>8663654</v>
      </c>
      <c r="D12" s="236" t="s">
        <v>289</v>
      </c>
      <c r="E12" s="234"/>
      <c r="F12" s="234"/>
      <c r="G12" s="234"/>
      <c r="H12" s="234">
        <v>3</v>
      </c>
      <c r="I12" s="234">
        <v>12</v>
      </c>
    </row>
    <row r="13" spans="1:9">
      <c r="A13" s="234">
        <v>11</v>
      </c>
      <c r="B13" s="234" t="s">
        <v>290</v>
      </c>
      <c r="C13" s="235">
        <v>108514772</v>
      </c>
      <c r="D13" s="234" t="s">
        <v>291</v>
      </c>
      <c r="E13" s="234"/>
      <c r="F13" s="234"/>
      <c r="G13" s="234"/>
      <c r="H13" s="234">
        <v>41</v>
      </c>
      <c r="I13" s="234">
        <v>152</v>
      </c>
    </row>
    <row r="14" spans="1:9">
      <c r="A14" s="234">
        <v>12</v>
      </c>
      <c r="B14" s="234" t="s">
        <v>292</v>
      </c>
      <c r="C14" s="235">
        <v>3977928</v>
      </c>
      <c r="D14" s="234" t="s">
        <v>293</v>
      </c>
      <c r="E14" s="234" t="s">
        <v>294</v>
      </c>
      <c r="F14" s="234"/>
      <c r="G14" s="234"/>
      <c r="H14" s="234">
        <v>2</v>
      </c>
      <c r="I14" s="234">
        <v>6</v>
      </c>
    </row>
    <row r="15" spans="1:9">
      <c r="A15" s="234">
        <v>13</v>
      </c>
      <c r="B15" s="234" t="s">
        <v>295</v>
      </c>
      <c r="C15" s="235">
        <v>78468909</v>
      </c>
      <c r="D15" s="234" t="s">
        <v>296</v>
      </c>
      <c r="E15" s="234"/>
      <c r="F15" s="234"/>
      <c r="G15" s="234"/>
      <c r="H15" s="234">
        <v>29</v>
      </c>
      <c r="I15" s="234">
        <v>110</v>
      </c>
    </row>
    <row r="16" spans="1:9">
      <c r="A16" s="234">
        <v>14</v>
      </c>
      <c r="B16" s="234" t="s">
        <v>297</v>
      </c>
      <c r="C16" s="235">
        <v>6138041</v>
      </c>
      <c r="D16" s="234" t="s">
        <v>298</v>
      </c>
      <c r="E16" s="234"/>
      <c r="F16" s="234"/>
      <c r="G16" s="234"/>
      <c r="H16" s="234">
        <v>2</v>
      </c>
      <c r="I16" s="234">
        <v>9</v>
      </c>
    </row>
    <row r="17" spans="1:9">
      <c r="A17" s="234">
        <v>15</v>
      </c>
      <c r="B17" s="234" t="s">
        <v>299</v>
      </c>
      <c r="C17" s="235">
        <v>5977489</v>
      </c>
      <c r="D17" s="234" t="s">
        <v>300</v>
      </c>
      <c r="E17" s="234"/>
      <c r="F17" s="234"/>
      <c r="G17" s="234"/>
      <c r="H17" s="234">
        <v>2</v>
      </c>
      <c r="I17" s="234">
        <v>8</v>
      </c>
    </row>
    <row r="18" spans="1:9">
      <c r="A18" s="234">
        <v>16</v>
      </c>
      <c r="B18" s="234" t="s">
        <v>301</v>
      </c>
      <c r="C18" s="235">
        <v>7045780</v>
      </c>
      <c r="D18" s="234" t="s">
        <v>302</v>
      </c>
      <c r="E18" s="234"/>
      <c r="F18" s="234"/>
      <c r="G18" s="234"/>
      <c r="H18" s="234">
        <v>3</v>
      </c>
      <c r="I18" s="234">
        <v>10</v>
      </c>
    </row>
    <row r="19" spans="1:9">
      <c r="A19" s="234">
        <v>17</v>
      </c>
      <c r="B19" s="234" t="s">
        <v>303</v>
      </c>
      <c r="C19" s="235">
        <v>48411560</v>
      </c>
      <c r="D19" s="234" t="s">
        <v>304</v>
      </c>
      <c r="E19" s="234" t="s">
        <v>305</v>
      </c>
      <c r="F19" s="234"/>
      <c r="G19" s="234"/>
      <c r="H19" s="234">
        <v>18</v>
      </c>
      <c r="I19" s="234">
        <v>68</v>
      </c>
    </row>
    <row r="20" spans="1:9">
      <c r="A20" s="234">
        <v>18</v>
      </c>
      <c r="B20" s="234" t="s">
        <v>306</v>
      </c>
      <c r="C20" s="235">
        <v>5409381</v>
      </c>
      <c r="D20" s="234" t="s">
        <v>307</v>
      </c>
      <c r="E20" s="234"/>
      <c r="F20" s="234"/>
      <c r="G20" s="234"/>
      <c r="H20" s="234">
        <v>2</v>
      </c>
      <c r="I20" s="234">
        <v>8</v>
      </c>
    </row>
    <row r="21" spans="1:9">
      <c r="A21" s="234">
        <v>19</v>
      </c>
      <c r="B21" s="234" t="s">
        <v>308</v>
      </c>
      <c r="C21" s="235">
        <v>51453275</v>
      </c>
      <c r="D21" s="234" t="s">
        <v>309</v>
      </c>
      <c r="E21" s="234"/>
      <c r="F21" s="234"/>
      <c r="G21" s="234"/>
      <c r="H21" s="234">
        <v>19</v>
      </c>
      <c r="I21" s="234">
        <v>72</v>
      </c>
    </row>
    <row r="22" spans="1:9">
      <c r="A22" s="234">
        <v>20</v>
      </c>
      <c r="B22" s="234" t="s">
        <v>310</v>
      </c>
      <c r="C22" s="235">
        <v>13175998</v>
      </c>
      <c r="D22" s="234" t="s">
        <v>311</v>
      </c>
      <c r="E22" s="234" t="s">
        <v>312</v>
      </c>
      <c r="F22" s="234"/>
      <c r="G22" s="234"/>
      <c r="H22" s="234">
        <v>5</v>
      </c>
      <c r="I22" s="234">
        <v>18</v>
      </c>
    </row>
    <row r="23" spans="1:9">
      <c r="A23" s="234">
        <v>21</v>
      </c>
      <c r="B23" s="234" t="s">
        <v>313</v>
      </c>
      <c r="C23" s="235">
        <v>5613159</v>
      </c>
      <c r="D23" s="234" t="s">
        <v>314</v>
      </c>
      <c r="E23" s="234"/>
      <c r="F23" s="234"/>
      <c r="G23" s="234"/>
      <c r="H23" s="234">
        <v>2</v>
      </c>
      <c r="I23" s="234">
        <v>8</v>
      </c>
    </row>
    <row r="24" spans="1:9">
      <c r="A24" s="234">
        <v>22</v>
      </c>
      <c r="B24" s="234" t="s">
        <v>315</v>
      </c>
      <c r="C24" s="235">
        <v>5187077</v>
      </c>
      <c r="D24" s="234" t="s">
        <v>316</v>
      </c>
      <c r="E24" s="234"/>
      <c r="F24" s="234"/>
      <c r="G24" s="234"/>
      <c r="H24" s="234">
        <v>2</v>
      </c>
      <c r="I24" s="234">
        <v>7</v>
      </c>
    </row>
    <row r="25" spans="1:9">
      <c r="A25" s="234">
        <v>23</v>
      </c>
      <c r="B25" s="234" t="s">
        <v>317</v>
      </c>
      <c r="C25" s="235">
        <v>7471861</v>
      </c>
      <c r="D25" s="234" t="s">
        <v>318</v>
      </c>
      <c r="E25" s="234"/>
      <c r="F25" s="234"/>
      <c r="G25" s="234"/>
      <c r="H25" s="234">
        <v>3</v>
      </c>
      <c r="I25" s="234">
        <v>10</v>
      </c>
    </row>
    <row r="26" spans="1:9">
      <c r="A26" s="234">
        <v>24</v>
      </c>
      <c r="B26" s="234" t="s">
        <v>319</v>
      </c>
      <c r="C26" s="235">
        <v>5390855</v>
      </c>
      <c r="D26" s="234" t="s">
        <v>320</v>
      </c>
      <c r="E26" s="234"/>
      <c r="F26" s="234"/>
      <c r="G26" s="234"/>
      <c r="H26" s="234">
        <v>2</v>
      </c>
      <c r="I26" s="234">
        <v>8</v>
      </c>
    </row>
    <row r="27" spans="1:9">
      <c r="A27" s="234">
        <v>25</v>
      </c>
      <c r="B27" s="234" t="s">
        <v>321</v>
      </c>
      <c r="C27" s="235">
        <v>55619632</v>
      </c>
      <c r="D27" s="236" t="s">
        <v>322</v>
      </c>
      <c r="E27" s="234"/>
      <c r="F27" s="234"/>
      <c r="G27" s="234"/>
      <c r="H27" s="234">
        <v>21</v>
      </c>
      <c r="I27" s="234">
        <v>78</v>
      </c>
    </row>
    <row r="28" spans="1:9">
      <c r="A28" s="234">
        <v>26</v>
      </c>
      <c r="B28" s="234" t="s">
        <v>323</v>
      </c>
      <c r="C28" s="235">
        <v>249161876</v>
      </c>
      <c r="D28" s="234" t="s">
        <v>324</v>
      </c>
      <c r="E28" s="234" t="s">
        <v>325</v>
      </c>
      <c r="F28" s="234"/>
      <c r="G28" s="234"/>
      <c r="H28" s="234">
        <v>92</v>
      </c>
      <c r="I28" s="234">
        <v>350</v>
      </c>
    </row>
    <row r="29" spans="1:9">
      <c r="A29" s="234">
        <v>27</v>
      </c>
      <c r="B29" s="234" t="s">
        <v>326</v>
      </c>
      <c r="C29" s="235">
        <v>8268448</v>
      </c>
      <c r="D29" s="234" t="s">
        <v>327</v>
      </c>
      <c r="E29" s="234"/>
      <c r="F29" s="234"/>
      <c r="G29" s="234"/>
      <c r="H29" s="234">
        <v>3</v>
      </c>
      <c r="I29" s="234">
        <v>12</v>
      </c>
    </row>
    <row r="30" spans="1:9">
      <c r="A30" s="234">
        <v>28</v>
      </c>
      <c r="B30" s="234" t="s">
        <v>328</v>
      </c>
      <c r="C30" s="235">
        <v>7440986</v>
      </c>
      <c r="D30" s="234" t="s">
        <v>329</v>
      </c>
      <c r="E30" s="236" t="s">
        <v>330</v>
      </c>
      <c r="F30" s="234"/>
      <c r="G30" s="234"/>
      <c r="H30" s="234">
        <v>3</v>
      </c>
      <c r="I30" s="234">
        <v>10</v>
      </c>
    </row>
    <row r="31" spans="1:9">
      <c r="A31" s="234">
        <v>29</v>
      </c>
      <c r="B31" s="234" t="s">
        <v>331</v>
      </c>
      <c r="C31" s="235">
        <v>180091564</v>
      </c>
      <c r="D31" s="234" t="s">
        <v>332</v>
      </c>
      <c r="E31" s="234" t="s">
        <v>333</v>
      </c>
      <c r="F31" s="234"/>
      <c r="G31" s="234"/>
      <c r="H31" s="234">
        <v>67</v>
      </c>
      <c r="I31" s="234">
        <v>253</v>
      </c>
    </row>
    <row r="32" spans="1:9">
      <c r="A32" s="234">
        <v>30</v>
      </c>
      <c r="B32" s="234" t="s">
        <v>334</v>
      </c>
      <c r="C32" s="235">
        <v>6767901</v>
      </c>
      <c r="D32" s="236" t="s">
        <v>335</v>
      </c>
      <c r="E32" s="236"/>
      <c r="F32" s="234"/>
      <c r="G32" s="234"/>
      <c r="H32" s="234">
        <v>3</v>
      </c>
      <c r="I32" s="234">
        <v>10</v>
      </c>
    </row>
    <row r="33" spans="1:9">
      <c r="A33" s="234">
        <v>31</v>
      </c>
      <c r="B33" s="234" t="s">
        <v>336</v>
      </c>
      <c r="C33" s="235">
        <v>10232127</v>
      </c>
      <c r="D33" s="234" t="s">
        <v>337</v>
      </c>
      <c r="E33" s="234"/>
      <c r="F33" s="234"/>
      <c r="G33" s="234"/>
      <c r="H33" s="234">
        <v>4</v>
      </c>
      <c r="I33" s="234">
        <v>14</v>
      </c>
    </row>
    <row r="34" spans="1:9">
      <c r="A34" s="234">
        <v>32</v>
      </c>
      <c r="B34" s="234" t="s">
        <v>338</v>
      </c>
      <c r="C34" s="235">
        <v>88799368</v>
      </c>
      <c r="D34" s="236" t="s">
        <v>339</v>
      </c>
      <c r="F34" s="234"/>
      <c r="G34" s="234"/>
      <c r="H34" s="234">
        <v>33</v>
      </c>
      <c r="I34" s="234">
        <v>125</v>
      </c>
    </row>
    <row r="35" spans="1:9">
      <c r="A35" s="234">
        <v>33</v>
      </c>
      <c r="B35" s="234" t="s">
        <v>340</v>
      </c>
      <c r="C35" s="235">
        <v>8558677</v>
      </c>
      <c r="D35" s="234" t="s">
        <v>341</v>
      </c>
      <c r="E35" s="234"/>
      <c r="F35" s="234"/>
      <c r="G35" s="234"/>
      <c r="H35" s="234">
        <v>3</v>
      </c>
      <c r="I35" s="234">
        <v>12</v>
      </c>
    </row>
    <row r="36" spans="1:9">
      <c r="A36" s="234">
        <v>34</v>
      </c>
      <c r="B36" s="234" t="s">
        <v>342</v>
      </c>
      <c r="C36" s="235">
        <v>6014540</v>
      </c>
      <c r="D36" s="236" t="s">
        <v>343</v>
      </c>
      <c r="E36" s="234"/>
      <c r="F36" s="234"/>
      <c r="G36" s="234"/>
      <c r="H36" s="234">
        <v>2</v>
      </c>
      <c r="I36" s="234">
        <v>8</v>
      </c>
    </row>
    <row r="37" spans="1:9">
      <c r="A37" s="234">
        <v>35</v>
      </c>
      <c r="B37" s="234" t="s">
        <v>344</v>
      </c>
      <c r="C37" s="235">
        <v>8458513</v>
      </c>
      <c r="D37" s="236" t="s">
        <v>345</v>
      </c>
      <c r="E37" s="236" t="s">
        <v>346</v>
      </c>
      <c r="F37" s="234"/>
      <c r="G37" s="234"/>
      <c r="H37" s="234">
        <v>3</v>
      </c>
      <c r="I37" s="234">
        <v>12</v>
      </c>
    </row>
    <row r="38" spans="1:9">
      <c r="A38" s="234">
        <v>36</v>
      </c>
      <c r="B38" s="234" t="s">
        <v>347</v>
      </c>
      <c r="C38" s="235">
        <v>6916103</v>
      </c>
      <c r="D38" s="234" t="s">
        <v>348</v>
      </c>
      <c r="E38" s="234"/>
      <c r="F38" s="234"/>
      <c r="G38" s="234"/>
      <c r="H38" s="234">
        <v>3</v>
      </c>
      <c r="I38" s="234">
        <v>10</v>
      </c>
    </row>
    <row r="39" spans="1:9">
      <c r="A39" s="234">
        <v>37</v>
      </c>
      <c r="B39" s="234" t="s">
        <v>349</v>
      </c>
      <c r="C39" s="235">
        <v>4050860</v>
      </c>
      <c r="D39" s="234" t="s">
        <v>350</v>
      </c>
      <c r="E39" s="234"/>
      <c r="F39" s="234"/>
      <c r="G39" s="234"/>
      <c r="H39" s="234">
        <v>2</v>
      </c>
      <c r="I39" s="234">
        <v>6</v>
      </c>
    </row>
    <row r="40" spans="1:9">
      <c r="A40" s="234">
        <v>38</v>
      </c>
      <c r="B40" s="234" t="s">
        <v>351</v>
      </c>
      <c r="C40" s="235">
        <v>7352496</v>
      </c>
      <c r="D40" s="234" t="s">
        <v>352</v>
      </c>
      <c r="E40" s="234"/>
      <c r="F40" s="234"/>
      <c r="G40" s="234"/>
      <c r="H40" s="234">
        <v>3</v>
      </c>
      <c r="I40" s="234">
        <v>10</v>
      </c>
    </row>
    <row r="41" spans="1:9">
      <c r="A41" s="234">
        <v>39</v>
      </c>
      <c r="B41" s="234" t="s">
        <v>353</v>
      </c>
      <c r="C41" s="235">
        <v>8114071</v>
      </c>
      <c r="D41" s="236" t="s">
        <v>354</v>
      </c>
      <c r="E41" s="234"/>
      <c r="F41" s="234"/>
      <c r="G41" s="234"/>
      <c r="H41" s="234">
        <v>3</v>
      </c>
      <c r="I41" s="234">
        <v>11</v>
      </c>
    </row>
    <row r="42" spans="1:9">
      <c r="A42" s="234">
        <v>40</v>
      </c>
      <c r="B42" s="234" t="s">
        <v>355</v>
      </c>
      <c r="C42" s="235">
        <v>6996379</v>
      </c>
      <c r="D42" s="234" t="s">
        <v>356</v>
      </c>
      <c r="E42" s="234"/>
      <c r="F42" s="234"/>
      <c r="G42" s="234"/>
      <c r="H42" s="234">
        <v>3</v>
      </c>
      <c r="I42" s="234">
        <v>10</v>
      </c>
    </row>
    <row r="43" spans="1:9">
      <c r="A43" s="234">
        <v>41</v>
      </c>
      <c r="B43" s="234" t="s">
        <v>357</v>
      </c>
      <c r="C43" s="235">
        <v>46219864</v>
      </c>
      <c r="D43" s="236" t="s">
        <v>358</v>
      </c>
      <c r="E43" s="234"/>
      <c r="F43" s="234"/>
      <c r="G43" s="234"/>
      <c r="H43" s="234">
        <v>17</v>
      </c>
      <c r="I43" s="234">
        <v>65</v>
      </c>
    </row>
    <row r="44" spans="1:9">
      <c r="A44" s="234">
        <v>42</v>
      </c>
      <c r="B44" s="234" t="s">
        <v>257</v>
      </c>
      <c r="C44" s="235">
        <v>8027620</v>
      </c>
      <c r="D44" s="238" t="s">
        <v>359</v>
      </c>
      <c r="E44" s="234"/>
      <c r="F44" s="234"/>
      <c r="G44" s="234"/>
      <c r="H44" s="234">
        <v>3</v>
      </c>
      <c r="I44" s="234">
        <v>11</v>
      </c>
    </row>
    <row r="45" spans="1:9">
      <c r="A45" s="234">
        <v>43</v>
      </c>
      <c r="B45" s="234" t="s">
        <v>360</v>
      </c>
      <c r="C45" s="235">
        <v>7076655</v>
      </c>
      <c r="D45" s="236" t="s">
        <v>361</v>
      </c>
      <c r="E45" s="234"/>
      <c r="F45" s="234"/>
      <c r="G45" s="234"/>
      <c r="H45" s="234">
        <v>3</v>
      </c>
      <c r="I45" s="234">
        <v>10</v>
      </c>
    </row>
    <row r="46" spans="1:9">
      <c r="A46" s="234">
        <v>44</v>
      </c>
      <c r="B46" s="234" t="s">
        <v>362</v>
      </c>
      <c r="C46" s="235">
        <v>292571037</v>
      </c>
      <c r="D46" s="234" t="s">
        <v>363</v>
      </c>
      <c r="E46" s="234" t="s">
        <v>364</v>
      </c>
      <c r="F46" s="234"/>
      <c r="G46" s="234"/>
      <c r="H46" s="234">
        <v>109</v>
      </c>
      <c r="I46" s="234">
        <v>411</v>
      </c>
    </row>
    <row r="47" spans="1:9">
      <c r="A47" s="234">
        <v>45</v>
      </c>
      <c r="B47" s="234" t="s">
        <v>142</v>
      </c>
      <c r="C47" s="235">
        <v>5958964</v>
      </c>
      <c r="D47" s="234" t="s">
        <v>365</v>
      </c>
      <c r="E47" s="234"/>
      <c r="F47" s="234"/>
      <c r="G47" s="234"/>
      <c r="H47" s="234">
        <v>2</v>
      </c>
      <c r="I47" s="234">
        <v>8</v>
      </c>
    </row>
    <row r="48" spans="1:9">
      <c r="A48" s="234">
        <v>46</v>
      </c>
      <c r="B48" s="234" t="s">
        <v>366</v>
      </c>
      <c r="C48" s="235">
        <v>6459146</v>
      </c>
      <c r="D48" s="234" t="s">
        <v>367</v>
      </c>
      <c r="E48" s="234" t="s">
        <v>368</v>
      </c>
      <c r="F48" s="234"/>
      <c r="G48" s="234"/>
      <c r="H48" s="234">
        <v>2</v>
      </c>
      <c r="I48" s="234">
        <v>9</v>
      </c>
    </row>
    <row r="49" spans="1:11">
      <c r="A49" s="234">
        <v>47</v>
      </c>
      <c r="B49" s="234" t="s">
        <v>369</v>
      </c>
      <c r="C49" s="235">
        <v>169844330</v>
      </c>
      <c r="D49" s="236" t="s">
        <v>370</v>
      </c>
      <c r="E49" s="234"/>
      <c r="F49" s="234"/>
      <c r="G49" s="234"/>
      <c r="H49" s="234">
        <v>64</v>
      </c>
      <c r="I49" s="234">
        <v>239</v>
      </c>
      <c r="K49" s="381"/>
    </row>
    <row r="50" spans="1:11">
      <c r="A50" s="234">
        <v>48</v>
      </c>
      <c r="B50" s="234" t="s">
        <v>371</v>
      </c>
      <c r="C50" s="235">
        <v>4717406</v>
      </c>
      <c r="D50" s="236" t="s">
        <v>372</v>
      </c>
      <c r="E50" s="236"/>
      <c r="F50" s="234"/>
      <c r="G50" s="234"/>
      <c r="H50" s="234">
        <v>2</v>
      </c>
      <c r="I50" s="234">
        <v>7</v>
      </c>
      <c r="K50" s="382"/>
    </row>
    <row r="51" spans="1:11">
      <c r="A51" s="234">
        <v>49</v>
      </c>
      <c r="B51" s="234" t="s">
        <v>373</v>
      </c>
      <c r="C51" s="235">
        <v>7218682</v>
      </c>
      <c r="D51" s="236" t="s">
        <v>374</v>
      </c>
      <c r="E51" s="236" t="s">
        <v>375</v>
      </c>
      <c r="F51" s="234"/>
      <c r="G51" s="234"/>
      <c r="H51" s="234">
        <v>3</v>
      </c>
      <c r="I51" s="234">
        <v>10</v>
      </c>
    </row>
    <row r="52" spans="1:11">
      <c r="A52" s="234">
        <v>50</v>
      </c>
      <c r="B52" s="234" t="s">
        <v>376</v>
      </c>
      <c r="C52" s="235">
        <v>6357265</v>
      </c>
      <c r="D52" s="234" t="s">
        <v>377</v>
      </c>
      <c r="E52" s="234"/>
      <c r="F52" s="234"/>
      <c r="G52" s="234"/>
      <c r="H52" s="234">
        <v>2</v>
      </c>
      <c r="I52" s="234">
        <v>9</v>
      </c>
    </row>
    <row r="53" spans="1:11">
      <c r="A53" s="234">
        <v>51</v>
      </c>
      <c r="B53" s="234" t="s">
        <v>89</v>
      </c>
      <c r="C53" s="235">
        <v>5261178</v>
      </c>
      <c r="D53" s="234" t="s">
        <v>378</v>
      </c>
      <c r="E53" s="234"/>
      <c r="F53" s="234"/>
      <c r="G53" s="234"/>
      <c r="H53" s="234">
        <v>2</v>
      </c>
      <c r="I53" s="234">
        <v>7</v>
      </c>
    </row>
    <row r="54" spans="1:11">
      <c r="A54" s="234">
        <v>52</v>
      </c>
      <c r="B54" s="234" t="s">
        <v>379</v>
      </c>
      <c r="C54" s="235">
        <v>87451102</v>
      </c>
      <c r="D54" s="234" t="s">
        <v>94</v>
      </c>
      <c r="E54" s="234"/>
      <c r="F54" s="234"/>
      <c r="G54" s="234"/>
      <c r="H54" s="234">
        <v>33</v>
      </c>
      <c r="I54" s="234">
        <v>123</v>
      </c>
    </row>
    <row r="55" spans="1:11">
      <c r="A55" s="234">
        <v>53</v>
      </c>
      <c r="B55" s="234" t="s">
        <v>380</v>
      </c>
      <c r="C55" s="235">
        <v>6057765</v>
      </c>
      <c r="D55" s="234" t="s">
        <v>123</v>
      </c>
      <c r="E55" s="234"/>
      <c r="F55" s="234"/>
      <c r="G55" s="234"/>
      <c r="H55" s="234">
        <v>2</v>
      </c>
      <c r="I55" s="234">
        <v>9</v>
      </c>
    </row>
    <row r="56" spans="1:11">
      <c r="A56" s="234">
        <v>54</v>
      </c>
      <c r="B56" s="234" t="s">
        <v>381</v>
      </c>
      <c r="C56" s="235">
        <v>9509642</v>
      </c>
      <c r="D56" s="234" t="s">
        <v>382</v>
      </c>
      <c r="E56" s="234"/>
      <c r="F56" s="234"/>
      <c r="G56" s="234"/>
      <c r="H56" s="234">
        <v>3</v>
      </c>
      <c r="I56" s="234">
        <v>13</v>
      </c>
    </row>
    <row r="57" spans="1:11">
      <c r="A57" s="234">
        <v>55</v>
      </c>
      <c r="B57" s="234" t="s">
        <v>383</v>
      </c>
      <c r="C57" s="235">
        <v>7403935</v>
      </c>
      <c r="D57" s="234" t="s">
        <v>384</v>
      </c>
      <c r="E57" s="234" t="s">
        <v>385</v>
      </c>
      <c r="F57" s="234"/>
      <c r="G57" s="234"/>
      <c r="H57" s="234">
        <v>3</v>
      </c>
      <c r="I57" s="234">
        <v>10</v>
      </c>
    </row>
    <row r="58" spans="1:11">
      <c r="A58" s="239"/>
      <c r="B58" s="240" t="s">
        <v>256</v>
      </c>
      <c r="C58" s="241">
        <v>1915000000</v>
      </c>
      <c r="D58" s="1023"/>
      <c r="E58" s="1023"/>
      <c r="F58" s="1023"/>
      <c r="G58" s="1023"/>
      <c r="H58" s="240">
        <f>SUM(H3:H57)</f>
        <v>717</v>
      </c>
      <c r="I58" s="240">
        <f>SUM(I3:I57)</f>
        <v>2690</v>
      </c>
    </row>
    <row r="61" spans="1:11">
      <c r="E61">
        <f>COUNTA(D3:G57)</f>
        <v>69</v>
      </c>
    </row>
  </sheetData>
  <sheetProtection algorithmName="SHA-512" hashValue="l3+wcto9JEDeEA9LvMM+MmHeyu2PmVKcV9rQThzyv2DyiIPOX6JtX+Y/Pg67BFVrZXpcJ4BBcNCeKAn006fJMg==" saltValue="NwWnYJ+oG7rPm6G+aBdA2Q==" spinCount="100000" sheet="1" objects="1" scenarios="1"/>
  <mergeCells count="6">
    <mergeCell ref="I1:I2"/>
    <mergeCell ref="D58:G58"/>
    <mergeCell ref="A1:B2"/>
    <mergeCell ref="C1:C2"/>
    <mergeCell ref="D1:G1"/>
    <mergeCell ref="H1:H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glio9"/>
  <dimension ref="A2:L72"/>
  <sheetViews>
    <sheetView topLeftCell="A25" zoomScale="81" zoomScaleNormal="81" workbookViewId="0">
      <selection activeCell="G19" sqref="G19:G20"/>
    </sheetView>
  </sheetViews>
  <sheetFormatPr defaultRowHeight="14.5"/>
  <cols>
    <col min="1" max="1" width="34.453125" customWidth="1"/>
    <col min="2" max="2" width="30.54296875" customWidth="1"/>
    <col min="3" max="3" width="17.453125" bestFit="1" customWidth="1"/>
    <col min="4" max="4" width="18.81640625" customWidth="1"/>
    <col min="6" max="6" width="22.54296875" customWidth="1"/>
    <col min="7" max="7" width="17.453125" bestFit="1" customWidth="1"/>
    <col min="8" max="8" width="19.54296875" customWidth="1"/>
    <col min="9" max="9" width="25.54296875" customWidth="1"/>
    <col min="10" max="10" width="46.453125" customWidth="1"/>
  </cols>
  <sheetData>
    <row r="2" spans="1:12" ht="46">
      <c r="B2" s="1027" t="s">
        <v>386</v>
      </c>
      <c r="C2" s="1027"/>
      <c r="D2" s="1027"/>
      <c r="E2" s="1027"/>
      <c r="F2" s="1027"/>
      <c r="G2" s="1026" t="s">
        <v>387</v>
      </c>
      <c r="H2" s="1026"/>
      <c r="I2" s="1026"/>
      <c r="J2" s="1026"/>
      <c r="K2" s="1026"/>
      <c r="L2" s="1026"/>
    </row>
    <row r="4" spans="1:12" ht="72.5">
      <c r="B4" s="247" t="s">
        <v>388</v>
      </c>
      <c r="C4" s="247" t="s">
        <v>389</v>
      </c>
      <c r="D4" s="247" t="s">
        <v>390</v>
      </c>
      <c r="E4" s="248" t="s">
        <v>391</v>
      </c>
      <c r="F4" s="247" t="s">
        <v>30</v>
      </c>
      <c r="G4" s="247" t="s">
        <v>392</v>
      </c>
      <c r="H4" s="248" t="s">
        <v>393</v>
      </c>
      <c r="I4" s="248" t="s">
        <v>394</v>
      </c>
      <c r="J4" s="248" t="s">
        <v>395</v>
      </c>
      <c r="K4" s="249" t="s">
        <v>396</v>
      </c>
      <c r="L4" s="248" t="s">
        <v>397</v>
      </c>
    </row>
    <row r="5" spans="1:12" ht="26">
      <c r="A5" s="234" t="s">
        <v>2</v>
      </c>
      <c r="B5" s="250" t="s">
        <v>398</v>
      </c>
      <c r="C5" s="325">
        <v>6835827</v>
      </c>
      <c r="D5" s="250" t="s">
        <v>2</v>
      </c>
      <c r="E5" s="326" t="s">
        <v>399</v>
      </c>
      <c r="F5" s="326" t="s">
        <v>68</v>
      </c>
      <c r="G5" s="325">
        <v>6835827</v>
      </c>
      <c r="H5" s="242"/>
      <c r="I5" s="242"/>
      <c r="J5" s="252"/>
      <c r="K5" s="242"/>
      <c r="L5" s="243" t="s">
        <v>400</v>
      </c>
    </row>
    <row r="6" spans="1:12" ht="26">
      <c r="A6" s="327" t="s">
        <v>270</v>
      </c>
      <c r="B6" s="250" t="s">
        <v>401</v>
      </c>
      <c r="C6" s="325">
        <v>3836349</v>
      </c>
      <c r="D6" s="250" t="s">
        <v>270</v>
      </c>
      <c r="E6" s="326" t="s">
        <v>399</v>
      </c>
      <c r="F6" s="326" t="s">
        <v>271</v>
      </c>
      <c r="G6" s="325">
        <v>3836349</v>
      </c>
      <c r="H6" s="244"/>
      <c r="I6" s="244"/>
      <c r="J6" s="253"/>
      <c r="K6" s="245"/>
      <c r="L6" s="246"/>
    </row>
    <row r="7" spans="1:12" ht="26">
      <c r="A7" s="234" t="s">
        <v>162</v>
      </c>
      <c r="B7" s="328" t="s">
        <v>402</v>
      </c>
      <c r="C7" s="329">
        <v>1115971</v>
      </c>
      <c r="D7" s="328" t="s">
        <v>162</v>
      </c>
      <c r="E7" s="330" t="s">
        <v>399</v>
      </c>
      <c r="F7" s="330" t="s">
        <v>272</v>
      </c>
      <c r="G7" s="329">
        <v>1115971</v>
      </c>
      <c r="H7" s="256"/>
      <c r="I7" s="256"/>
      <c r="J7" s="257"/>
      <c r="K7" s="257"/>
      <c r="L7" s="258"/>
    </row>
    <row r="8" spans="1:12" ht="26">
      <c r="A8" s="234" t="s">
        <v>273</v>
      </c>
      <c r="B8" s="328" t="s">
        <v>403</v>
      </c>
      <c r="C8" s="329">
        <v>6909928</v>
      </c>
      <c r="D8" s="328" t="s">
        <v>273</v>
      </c>
      <c r="E8" s="330" t="s">
        <v>399</v>
      </c>
      <c r="F8" s="330" t="s">
        <v>274</v>
      </c>
      <c r="G8" s="329">
        <v>6909928</v>
      </c>
      <c r="H8" s="259"/>
      <c r="I8" s="259"/>
      <c r="J8" s="260"/>
      <c r="K8" s="260"/>
      <c r="L8" s="261"/>
    </row>
    <row r="9" spans="1:12" ht="26">
      <c r="A9" s="234" t="s">
        <v>275</v>
      </c>
      <c r="B9" s="328" t="s">
        <v>404</v>
      </c>
      <c r="C9" s="331">
        <v>5705785</v>
      </c>
      <c r="D9" s="328" t="s">
        <v>275</v>
      </c>
      <c r="E9" s="330" t="s">
        <v>399</v>
      </c>
      <c r="F9" s="330" t="s">
        <v>276</v>
      </c>
      <c r="G9" s="331">
        <v>5705785</v>
      </c>
      <c r="H9" s="259"/>
      <c r="I9" s="259"/>
      <c r="J9" s="1"/>
      <c r="K9" s="1"/>
      <c r="L9" s="1"/>
    </row>
    <row r="10" spans="1:12" ht="26.5" thickBot="1">
      <c r="A10" s="327" t="s">
        <v>277</v>
      </c>
      <c r="B10" s="332" t="s">
        <v>405</v>
      </c>
      <c r="C10" s="333">
        <v>95779468</v>
      </c>
      <c r="D10" s="332" t="s">
        <v>277</v>
      </c>
      <c r="E10" s="334" t="s">
        <v>399</v>
      </c>
      <c r="F10" s="334" t="s">
        <v>278</v>
      </c>
      <c r="G10" s="333">
        <v>95779468</v>
      </c>
      <c r="H10" s="262"/>
      <c r="I10" s="262"/>
      <c r="J10" s="18"/>
      <c r="K10" s="1"/>
      <c r="L10" s="1"/>
    </row>
    <row r="11" spans="1:12" ht="26">
      <c r="A11" s="1028" t="s">
        <v>279</v>
      </c>
      <c r="B11" s="335" t="s">
        <v>406</v>
      </c>
      <c r="C11" s="336">
        <v>5729590</v>
      </c>
      <c r="D11" s="335" t="s">
        <v>279</v>
      </c>
      <c r="E11" s="337" t="s">
        <v>399</v>
      </c>
      <c r="F11" s="337" t="s">
        <v>280</v>
      </c>
      <c r="G11" s="336">
        <v>5729590</v>
      </c>
      <c r="H11" s="263"/>
      <c r="I11" s="263"/>
      <c r="J11" s="264"/>
    </row>
    <row r="12" spans="1:12" ht="26">
      <c r="A12" s="1029"/>
      <c r="B12" s="328" t="s">
        <v>407</v>
      </c>
      <c r="C12" s="331">
        <v>816631.21</v>
      </c>
      <c r="D12" s="328" t="s">
        <v>279</v>
      </c>
      <c r="E12" s="330" t="s">
        <v>399</v>
      </c>
      <c r="F12" s="330" t="s">
        <v>281</v>
      </c>
      <c r="G12" s="331">
        <v>816631.21</v>
      </c>
      <c r="H12" s="259"/>
      <c r="I12" s="259"/>
      <c r="J12" s="265"/>
    </row>
    <row r="13" spans="1:12" ht="26">
      <c r="A13" s="1029"/>
      <c r="B13" s="328" t="s">
        <v>408</v>
      </c>
      <c r="C13" s="331">
        <v>458806.22</v>
      </c>
      <c r="D13" s="328" t="s">
        <v>279</v>
      </c>
      <c r="E13" s="330" t="s">
        <v>399</v>
      </c>
      <c r="F13" s="330" t="s">
        <v>282</v>
      </c>
      <c r="G13" s="331">
        <v>458806.22</v>
      </c>
      <c r="H13" s="259"/>
      <c r="I13" s="259"/>
      <c r="J13" s="265"/>
    </row>
    <row r="14" spans="1:12" ht="26.5" thickBot="1">
      <c r="A14" s="1030"/>
      <c r="B14" s="338" t="s">
        <v>409</v>
      </c>
      <c r="C14" s="339">
        <v>312456.57</v>
      </c>
      <c r="D14" s="338" t="s">
        <v>279</v>
      </c>
      <c r="E14" s="340" t="s">
        <v>399</v>
      </c>
      <c r="F14" s="340" t="s">
        <v>283</v>
      </c>
      <c r="G14" s="339">
        <v>312456.57</v>
      </c>
      <c r="H14" s="266"/>
      <c r="I14" s="266"/>
      <c r="J14" s="267"/>
    </row>
    <row r="15" spans="1:12" ht="26">
      <c r="A15" s="233" t="s">
        <v>284</v>
      </c>
      <c r="B15" s="250" t="s">
        <v>410</v>
      </c>
      <c r="C15" s="341">
        <v>90165087</v>
      </c>
      <c r="D15" s="250" t="s">
        <v>284</v>
      </c>
      <c r="E15" s="326" t="s">
        <v>399</v>
      </c>
      <c r="F15" s="326" t="s">
        <v>285</v>
      </c>
      <c r="G15" s="341">
        <v>90165087</v>
      </c>
      <c r="H15" s="255"/>
      <c r="I15" s="255"/>
      <c r="J15" s="254"/>
    </row>
    <row r="16" spans="1:12" ht="26">
      <c r="A16" s="234" t="s">
        <v>286</v>
      </c>
      <c r="B16" s="250" t="s">
        <v>411</v>
      </c>
      <c r="C16" s="341">
        <v>3456230</v>
      </c>
      <c r="D16" s="250" t="s">
        <v>286</v>
      </c>
      <c r="E16" s="326" t="s">
        <v>399</v>
      </c>
      <c r="F16" s="326" t="s">
        <v>287</v>
      </c>
      <c r="G16" s="341">
        <v>3456230</v>
      </c>
      <c r="H16" s="244"/>
      <c r="I16" s="244"/>
      <c r="J16" s="254"/>
    </row>
    <row r="17" spans="1:10" ht="26">
      <c r="A17" s="234" t="s">
        <v>288</v>
      </c>
      <c r="B17" s="250" t="s">
        <v>412</v>
      </c>
      <c r="C17" s="342">
        <v>8663654</v>
      </c>
      <c r="D17" s="250" t="s">
        <v>288</v>
      </c>
      <c r="E17" s="326" t="s">
        <v>399</v>
      </c>
      <c r="F17" s="326" t="s">
        <v>289</v>
      </c>
      <c r="G17" s="342">
        <v>8663654</v>
      </c>
      <c r="H17" s="244"/>
      <c r="I17" s="244"/>
      <c r="J17" s="254"/>
    </row>
    <row r="18" spans="1:10" ht="26">
      <c r="A18" s="234" t="s">
        <v>290</v>
      </c>
      <c r="B18" s="250" t="s">
        <v>413</v>
      </c>
      <c r="C18" s="341">
        <v>108514772</v>
      </c>
      <c r="D18" s="250" t="s">
        <v>290</v>
      </c>
      <c r="E18" s="326" t="s">
        <v>399</v>
      </c>
      <c r="F18" s="326" t="s">
        <v>291</v>
      </c>
      <c r="G18" s="341">
        <v>108514772</v>
      </c>
      <c r="H18" s="244"/>
      <c r="I18" s="244"/>
    </row>
    <row r="19" spans="1:10" ht="26">
      <c r="A19" s="1031" t="s">
        <v>292</v>
      </c>
      <c r="B19" s="269" t="s">
        <v>414</v>
      </c>
      <c r="C19" s="376">
        <v>3657137.1</v>
      </c>
      <c r="D19" s="269" t="s">
        <v>292</v>
      </c>
      <c r="E19" s="384" t="s">
        <v>399</v>
      </c>
      <c r="F19" s="384" t="s">
        <v>293</v>
      </c>
      <c r="G19" s="376">
        <v>3657137.1</v>
      </c>
      <c r="H19" s="244"/>
      <c r="I19" s="244"/>
    </row>
    <row r="20" spans="1:10" ht="26">
      <c r="A20" s="1032"/>
      <c r="B20" s="269" t="s">
        <v>415</v>
      </c>
      <c r="C20" s="375">
        <v>320790.90000000002</v>
      </c>
      <c r="D20" s="269" t="s">
        <v>292</v>
      </c>
      <c r="E20" s="384" t="s">
        <v>399</v>
      </c>
      <c r="F20" s="384" t="s">
        <v>294</v>
      </c>
      <c r="G20" s="375">
        <v>320790.90000000002</v>
      </c>
      <c r="H20" s="244"/>
      <c r="I20" s="244"/>
    </row>
    <row r="21" spans="1:10" ht="26">
      <c r="A21" s="234" t="s">
        <v>295</v>
      </c>
      <c r="B21" s="250" t="s">
        <v>416</v>
      </c>
      <c r="C21" s="341">
        <v>78468909</v>
      </c>
      <c r="D21" s="250" t="s">
        <v>295</v>
      </c>
      <c r="E21" s="326" t="s">
        <v>399</v>
      </c>
      <c r="F21" s="326" t="s">
        <v>296</v>
      </c>
      <c r="G21" s="341">
        <v>78468909</v>
      </c>
      <c r="H21" s="244"/>
      <c r="I21" s="244"/>
    </row>
    <row r="22" spans="1:10" ht="26">
      <c r="A22" s="234" t="s">
        <v>297</v>
      </c>
      <c r="B22" s="250" t="s">
        <v>417</v>
      </c>
      <c r="C22" s="341">
        <v>6138041</v>
      </c>
      <c r="D22" s="250" t="s">
        <v>297</v>
      </c>
      <c r="E22" s="326" t="s">
        <v>399</v>
      </c>
      <c r="F22" s="326" t="s">
        <v>298</v>
      </c>
      <c r="G22" s="341">
        <v>6138041</v>
      </c>
      <c r="H22" s="244"/>
      <c r="I22" s="244"/>
    </row>
    <row r="23" spans="1:10" ht="26">
      <c r="A23" s="234" t="s">
        <v>299</v>
      </c>
      <c r="B23" s="250" t="s">
        <v>418</v>
      </c>
      <c r="C23" s="341">
        <v>5977489</v>
      </c>
      <c r="D23" s="250" t="s">
        <v>299</v>
      </c>
      <c r="E23" s="326" t="s">
        <v>399</v>
      </c>
      <c r="F23" s="326" t="s">
        <v>300</v>
      </c>
      <c r="G23" s="341">
        <v>5977489</v>
      </c>
      <c r="H23" s="244"/>
      <c r="I23" s="244"/>
    </row>
    <row r="24" spans="1:10" ht="26">
      <c r="A24" s="234" t="s">
        <v>301</v>
      </c>
      <c r="B24" s="250" t="s">
        <v>419</v>
      </c>
      <c r="C24" s="341">
        <v>7045780</v>
      </c>
      <c r="D24" s="250" t="s">
        <v>301</v>
      </c>
      <c r="E24" s="326" t="s">
        <v>399</v>
      </c>
      <c r="F24" s="326" t="s">
        <v>302</v>
      </c>
      <c r="G24" s="341">
        <v>7045780</v>
      </c>
      <c r="H24" s="244"/>
      <c r="I24" s="244"/>
      <c r="J24" s="254"/>
    </row>
    <row r="25" spans="1:10" ht="26">
      <c r="A25" s="1037" t="s">
        <v>303</v>
      </c>
      <c r="B25" s="250" t="s">
        <v>420</v>
      </c>
      <c r="C25" s="341">
        <v>35000000</v>
      </c>
      <c r="D25" s="250" t="s">
        <v>303</v>
      </c>
      <c r="E25" s="326" t="s">
        <v>399</v>
      </c>
      <c r="F25" s="326" t="s">
        <v>304</v>
      </c>
      <c r="G25" s="341">
        <v>35000000</v>
      </c>
      <c r="H25" s="244"/>
      <c r="I25" s="244"/>
    </row>
    <row r="26" spans="1:10" ht="26">
      <c r="A26" s="1038"/>
      <c r="B26" s="250" t="s">
        <v>421</v>
      </c>
      <c r="C26" s="341">
        <v>13411560</v>
      </c>
      <c r="D26" s="250" t="s">
        <v>303</v>
      </c>
      <c r="E26" s="326" t="s">
        <v>399</v>
      </c>
      <c r="F26" s="326" t="s">
        <v>305</v>
      </c>
      <c r="G26" s="341">
        <v>13411560</v>
      </c>
      <c r="H26" s="244"/>
      <c r="I26" s="244"/>
    </row>
    <row r="27" spans="1:10" ht="26">
      <c r="A27" s="234" t="s">
        <v>306</v>
      </c>
      <c r="B27" s="250" t="s">
        <v>422</v>
      </c>
      <c r="C27" s="341">
        <v>5409381</v>
      </c>
      <c r="D27" s="250" t="s">
        <v>306</v>
      </c>
      <c r="E27" s="326" t="s">
        <v>399</v>
      </c>
      <c r="F27" s="326" t="s">
        <v>307</v>
      </c>
      <c r="G27" s="341">
        <v>5409381</v>
      </c>
      <c r="H27" s="244"/>
      <c r="I27" s="244"/>
    </row>
    <row r="28" spans="1:10" ht="26">
      <c r="A28" s="234" t="s">
        <v>308</v>
      </c>
      <c r="B28" s="250" t="s">
        <v>423</v>
      </c>
      <c r="C28" s="341">
        <v>51453275</v>
      </c>
      <c r="D28" s="250" t="s">
        <v>308</v>
      </c>
      <c r="E28" s="326" t="s">
        <v>399</v>
      </c>
      <c r="F28" s="326" t="s">
        <v>309</v>
      </c>
      <c r="G28" s="341">
        <v>51453275</v>
      </c>
      <c r="H28" s="244"/>
      <c r="I28" s="244"/>
      <c r="J28" s="250"/>
    </row>
    <row r="29" spans="1:10" ht="26">
      <c r="A29" s="1037" t="s">
        <v>310</v>
      </c>
      <c r="B29" s="250" t="s">
        <v>424</v>
      </c>
      <c r="C29" s="341">
        <v>12175998</v>
      </c>
      <c r="D29" s="250" t="s">
        <v>425</v>
      </c>
      <c r="E29" s="326" t="s">
        <v>399</v>
      </c>
      <c r="F29" s="326" t="s">
        <v>311</v>
      </c>
      <c r="G29" s="341">
        <v>12175998</v>
      </c>
      <c r="H29" s="244"/>
      <c r="I29" s="244"/>
      <c r="J29" s="250"/>
    </row>
    <row r="30" spans="1:10" ht="26">
      <c r="A30" s="1038"/>
      <c r="B30" s="250" t="s">
        <v>426</v>
      </c>
      <c r="C30" s="341">
        <v>1000000</v>
      </c>
      <c r="D30" s="250" t="s">
        <v>425</v>
      </c>
      <c r="E30" s="326" t="s">
        <v>399</v>
      </c>
      <c r="F30" s="326" t="s">
        <v>312</v>
      </c>
      <c r="G30" s="341">
        <v>1000000</v>
      </c>
      <c r="H30" s="244"/>
      <c r="I30" s="244"/>
      <c r="J30" s="250"/>
    </row>
    <row r="31" spans="1:10" ht="26">
      <c r="A31" s="234" t="s">
        <v>313</v>
      </c>
      <c r="B31" s="250" t="s">
        <v>427</v>
      </c>
      <c r="C31" s="341">
        <v>5613159</v>
      </c>
      <c r="D31" s="250" t="s">
        <v>313</v>
      </c>
      <c r="E31" s="326" t="s">
        <v>399</v>
      </c>
      <c r="F31" s="326" t="s">
        <v>314</v>
      </c>
      <c r="G31" s="341">
        <v>5613159</v>
      </c>
      <c r="H31" s="244"/>
      <c r="I31" s="244"/>
      <c r="J31" s="250"/>
    </row>
    <row r="32" spans="1:10" ht="26">
      <c r="A32" s="234" t="s">
        <v>315</v>
      </c>
      <c r="B32" s="250" t="s">
        <v>428</v>
      </c>
      <c r="C32" s="341">
        <v>5187077</v>
      </c>
      <c r="D32" s="250" t="s">
        <v>315</v>
      </c>
      <c r="E32" s="326" t="s">
        <v>399</v>
      </c>
      <c r="F32" s="326" t="s">
        <v>316</v>
      </c>
      <c r="G32" s="341">
        <v>5187077</v>
      </c>
      <c r="H32" s="244"/>
      <c r="I32" s="244"/>
      <c r="J32" s="250"/>
    </row>
    <row r="33" spans="1:10" ht="26">
      <c r="A33" s="234" t="s">
        <v>317</v>
      </c>
      <c r="B33" s="250" t="s">
        <v>429</v>
      </c>
      <c r="C33" s="341">
        <v>7471861</v>
      </c>
      <c r="D33" s="250" t="s">
        <v>317</v>
      </c>
      <c r="E33" s="326" t="s">
        <v>399</v>
      </c>
      <c r="F33" s="326" t="s">
        <v>318</v>
      </c>
      <c r="G33" s="341">
        <v>7471861</v>
      </c>
      <c r="H33" s="244"/>
      <c r="I33" s="244"/>
      <c r="J33" s="250"/>
    </row>
    <row r="34" spans="1:10" ht="26">
      <c r="A34" s="234" t="s">
        <v>319</v>
      </c>
      <c r="B34" s="344" t="s">
        <v>430</v>
      </c>
      <c r="C34" s="341">
        <v>5390855</v>
      </c>
      <c r="D34" s="250" t="s">
        <v>319</v>
      </c>
      <c r="E34" s="326" t="s">
        <v>399</v>
      </c>
      <c r="F34" s="326" t="s">
        <v>320</v>
      </c>
      <c r="G34" s="341">
        <v>5390855</v>
      </c>
      <c r="H34" s="244"/>
      <c r="I34" s="244"/>
    </row>
    <row r="35" spans="1:10" ht="26">
      <c r="A35" s="234" t="s">
        <v>321</v>
      </c>
      <c r="B35" s="250" t="s">
        <v>431</v>
      </c>
      <c r="C35" s="343">
        <v>55619632</v>
      </c>
      <c r="D35" s="250" t="s">
        <v>321</v>
      </c>
      <c r="E35" s="326" t="s">
        <v>399</v>
      </c>
      <c r="F35" s="326" t="s">
        <v>322</v>
      </c>
      <c r="G35" s="343">
        <v>55619632</v>
      </c>
      <c r="H35" s="244"/>
      <c r="I35" s="244"/>
      <c r="J35" s="254"/>
    </row>
    <row r="36" spans="1:10" ht="26">
      <c r="A36" s="1033" t="s">
        <v>323</v>
      </c>
      <c r="B36" s="269" t="s">
        <v>432</v>
      </c>
      <c r="C36" s="375">
        <v>213495400</v>
      </c>
      <c r="D36" s="384" t="s">
        <v>323</v>
      </c>
      <c r="E36" s="384" t="s">
        <v>399</v>
      </c>
      <c r="F36" s="384" t="s">
        <v>324</v>
      </c>
      <c r="G36" s="375">
        <v>213495400</v>
      </c>
      <c r="H36" s="244"/>
      <c r="I36" s="244"/>
      <c r="J36" s="254"/>
    </row>
    <row r="37" spans="1:10" s="271" customFormat="1" ht="26">
      <c r="A37" s="1039"/>
      <c r="B37" s="269" t="s">
        <v>433</v>
      </c>
      <c r="C37" s="376">
        <v>35666476</v>
      </c>
      <c r="D37" s="384" t="s">
        <v>323</v>
      </c>
      <c r="E37" s="384" t="s">
        <v>399</v>
      </c>
      <c r="F37" s="384" t="s">
        <v>325</v>
      </c>
      <c r="G37" s="376">
        <v>35666476</v>
      </c>
      <c r="H37" s="270"/>
      <c r="I37" s="270"/>
      <c r="J37" s="272"/>
    </row>
    <row r="38" spans="1:10" ht="26">
      <c r="A38" s="234" t="s">
        <v>326</v>
      </c>
      <c r="B38" s="250" t="s">
        <v>434</v>
      </c>
      <c r="C38" s="341">
        <v>8268448</v>
      </c>
      <c r="D38" s="250" t="s">
        <v>326</v>
      </c>
      <c r="E38" s="326" t="s">
        <v>399</v>
      </c>
      <c r="F38" s="326" t="s">
        <v>327</v>
      </c>
      <c r="G38" s="341">
        <v>8268448</v>
      </c>
      <c r="H38" s="244"/>
      <c r="I38" s="244"/>
      <c r="J38" s="254"/>
    </row>
    <row r="39" spans="1:10" s="271" customFormat="1" ht="26">
      <c r="A39" s="1035" t="s">
        <v>328</v>
      </c>
      <c r="B39" s="250" t="s">
        <v>435</v>
      </c>
      <c r="C39" s="341">
        <v>5300000</v>
      </c>
      <c r="D39" s="250" t="s">
        <v>328</v>
      </c>
      <c r="E39" s="326" t="s">
        <v>399</v>
      </c>
      <c r="F39" s="326" t="s">
        <v>329</v>
      </c>
      <c r="G39" s="341">
        <v>5300000</v>
      </c>
      <c r="H39" s="270"/>
      <c r="I39" s="270"/>
    </row>
    <row r="40" spans="1:10" ht="26">
      <c r="A40" s="1036"/>
      <c r="B40" s="250" t="s">
        <v>436</v>
      </c>
      <c r="C40" s="341">
        <v>2140986</v>
      </c>
      <c r="D40" s="250" t="s">
        <v>328</v>
      </c>
      <c r="E40" s="326" t="s">
        <v>399</v>
      </c>
      <c r="F40" s="326" t="s">
        <v>330</v>
      </c>
      <c r="G40" s="341">
        <v>2140986</v>
      </c>
      <c r="H40" s="244"/>
      <c r="I40" s="244"/>
    </row>
    <row r="41" spans="1:10" ht="26">
      <c r="A41" s="1035" t="s">
        <v>331</v>
      </c>
      <c r="B41" s="250" t="s">
        <v>437</v>
      </c>
      <c r="C41" s="342">
        <v>144182000</v>
      </c>
      <c r="D41" s="250" t="s">
        <v>331</v>
      </c>
      <c r="E41" s="326" t="s">
        <v>399</v>
      </c>
      <c r="F41" s="326" t="s">
        <v>332</v>
      </c>
      <c r="G41" s="342">
        <v>144182000</v>
      </c>
      <c r="H41" s="244"/>
      <c r="I41" s="244"/>
      <c r="J41" s="250"/>
    </row>
    <row r="42" spans="1:10" ht="26">
      <c r="A42" s="1036"/>
      <c r="B42" s="250" t="s">
        <v>438</v>
      </c>
      <c r="C42" s="341">
        <v>35909564</v>
      </c>
      <c r="D42" s="250" t="s">
        <v>331</v>
      </c>
      <c r="E42" s="326" t="s">
        <v>399</v>
      </c>
      <c r="F42" s="326" t="s">
        <v>333</v>
      </c>
      <c r="G42" s="341">
        <v>35909564</v>
      </c>
      <c r="H42" s="244"/>
      <c r="I42" s="244"/>
      <c r="J42" s="250"/>
    </row>
    <row r="43" spans="1:10" ht="26">
      <c r="A43" s="234" t="s">
        <v>334</v>
      </c>
      <c r="B43" s="250" t="s">
        <v>439</v>
      </c>
      <c r="C43" s="341">
        <v>6767901</v>
      </c>
      <c r="D43" s="250" t="s">
        <v>334</v>
      </c>
      <c r="E43" s="326" t="s">
        <v>399</v>
      </c>
      <c r="F43" s="326" t="s">
        <v>335</v>
      </c>
      <c r="G43" s="341">
        <v>6767901</v>
      </c>
      <c r="H43" s="244"/>
      <c r="I43" s="244"/>
    </row>
    <row r="44" spans="1:10" ht="26">
      <c r="A44" s="234" t="s">
        <v>336</v>
      </c>
      <c r="B44" s="250" t="s">
        <v>440</v>
      </c>
      <c r="C44" s="341">
        <v>10232127</v>
      </c>
      <c r="D44" s="250" t="s">
        <v>336</v>
      </c>
      <c r="E44" s="326" t="s">
        <v>399</v>
      </c>
      <c r="F44" s="326" t="s">
        <v>337</v>
      </c>
      <c r="G44" s="341">
        <v>10232127</v>
      </c>
      <c r="H44" s="244"/>
      <c r="I44" s="244"/>
      <c r="J44" s="254"/>
    </row>
    <row r="45" spans="1:10" ht="26">
      <c r="A45" s="386" t="s">
        <v>338</v>
      </c>
      <c r="B45" s="383" t="s">
        <v>473</v>
      </c>
      <c r="C45" s="387">
        <f>70002665+ 18796703</f>
        <v>88799368</v>
      </c>
      <c r="D45" s="269" t="s">
        <v>338</v>
      </c>
      <c r="E45" s="384" t="s">
        <v>399</v>
      </c>
      <c r="F45" s="384" t="s">
        <v>339</v>
      </c>
      <c r="G45" s="387">
        <f>70002665+ 18796703</f>
        <v>88799368</v>
      </c>
      <c r="H45" s="244"/>
      <c r="I45" s="244"/>
    </row>
    <row r="46" spans="1:10" ht="26">
      <c r="A46" s="234" t="s">
        <v>340</v>
      </c>
      <c r="B46" s="250" t="s">
        <v>441</v>
      </c>
      <c r="C46" s="341">
        <v>8558677</v>
      </c>
      <c r="D46" s="250" t="s">
        <v>340</v>
      </c>
      <c r="E46" s="326" t="s">
        <v>399</v>
      </c>
      <c r="F46" s="326" t="s">
        <v>341</v>
      </c>
      <c r="G46" s="341">
        <v>8558677</v>
      </c>
      <c r="H46" s="244"/>
      <c r="I46" s="244"/>
      <c r="J46" s="254"/>
    </row>
    <row r="47" spans="1:10" ht="26">
      <c r="A47" s="234" t="s">
        <v>342</v>
      </c>
      <c r="B47" s="250" t="s">
        <v>443</v>
      </c>
      <c r="C47" s="341">
        <v>6014540</v>
      </c>
      <c r="D47" s="250" t="s">
        <v>342</v>
      </c>
      <c r="E47" s="326" t="s">
        <v>399</v>
      </c>
      <c r="F47" s="326" t="s">
        <v>343</v>
      </c>
      <c r="G47" s="341">
        <v>6014540</v>
      </c>
      <c r="H47" s="244"/>
      <c r="I47" s="244"/>
      <c r="J47" s="250"/>
    </row>
    <row r="48" spans="1:10" ht="26">
      <c r="A48" s="385" t="s">
        <v>344</v>
      </c>
      <c r="B48" s="250" t="s">
        <v>444</v>
      </c>
      <c r="C48" s="341">
        <f>7258513+1200000</f>
        <v>8458513</v>
      </c>
      <c r="D48" s="250" t="s">
        <v>344</v>
      </c>
      <c r="E48" s="326" t="s">
        <v>399</v>
      </c>
      <c r="F48" s="326" t="s">
        <v>345</v>
      </c>
      <c r="G48" s="341">
        <f>7258513+1200000</f>
        <v>8458513</v>
      </c>
      <c r="H48" s="244"/>
      <c r="I48" s="244"/>
      <c r="J48" s="250"/>
    </row>
    <row r="49" spans="1:12" ht="26">
      <c r="A49" s="234" t="s">
        <v>347</v>
      </c>
      <c r="B49" s="250" t="s">
        <v>445</v>
      </c>
      <c r="C49" s="341">
        <v>6916103</v>
      </c>
      <c r="D49" s="250" t="s">
        <v>347</v>
      </c>
      <c r="E49" s="326" t="s">
        <v>399</v>
      </c>
      <c r="F49" s="326" t="s">
        <v>348</v>
      </c>
      <c r="G49" s="341">
        <v>6916103</v>
      </c>
      <c r="H49" s="244"/>
      <c r="I49" s="244"/>
      <c r="J49" s="250"/>
    </row>
    <row r="50" spans="1:12" ht="26">
      <c r="A50" s="234" t="s">
        <v>442</v>
      </c>
      <c r="B50" s="250" t="s">
        <v>446</v>
      </c>
      <c r="C50" s="341">
        <v>4050860</v>
      </c>
      <c r="D50" s="250" t="s">
        <v>349</v>
      </c>
      <c r="E50" s="326" t="s">
        <v>399</v>
      </c>
      <c r="F50" s="326" t="s">
        <v>350</v>
      </c>
      <c r="G50" s="341">
        <v>4050860</v>
      </c>
      <c r="H50" s="244"/>
      <c r="I50" s="244"/>
    </row>
    <row r="51" spans="1:12" ht="26">
      <c r="A51" s="234" t="s">
        <v>351</v>
      </c>
      <c r="B51" s="250" t="s">
        <v>474</v>
      </c>
      <c r="C51" s="341">
        <v>7352496</v>
      </c>
      <c r="D51" s="250" t="s">
        <v>351</v>
      </c>
      <c r="E51" s="326" t="s">
        <v>399</v>
      </c>
      <c r="F51" s="326" t="s">
        <v>352</v>
      </c>
      <c r="G51" s="341">
        <v>7352496</v>
      </c>
      <c r="H51" s="244"/>
      <c r="I51" s="244"/>
    </row>
    <row r="52" spans="1:12" ht="26">
      <c r="A52" s="234" t="s">
        <v>353</v>
      </c>
      <c r="B52" s="345" t="s">
        <v>447</v>
      </c>
      <c r="C52" s="341">
        <v>8114071</v>
      </c>
      <c r="D52" s="250" t="s">
        <v>353</v>
      </c>
      <c r="E52" s="326" t="s">
        <v>399</v>
      </c>
      <c r="F52" s="326" t="s">
        <v>354</v>
      </c>
      <c r="G52" s="341">
        <v>8114071</v>
      </c>
      <c r="H52" s="244"/>
      <c r="I52" s="244"/>
    </row>
    <row r="53" spans="1:12" ht="26">
      <c r="A53" s="234" t="s">
        <v>355</v>
      </c>
      <c r="B53" s="345" t="s">
        <v>448</v>
      </c>
      <c r="C53" s="341">
        <v>6996379</v>
      </c>
      <c r="D53" s="250" t="s">
        <v>355</v>
      </c>
      <c r="E53" s="326" t="s">
        <v>399</v>
      </c>
      <c r="F53" s="326" t="s">
        <v>356</v>
      </c>
      <c r="G53" s="341">
        <v>6996379</v>
      </c>
      <c r="H53" s="244"/>
      <c r="I53" s="244"/>
    </row>
    <row r="54" spans="1:12" ht="26">
      <c r="A54" s="234" t="s">
        <v>357</v>
      </c>
      <c r="B54" s="250" t="s">
        <v>449</v>
      </c>
      <c r="C54" s="341">
        <v>46219864</v>
      </c>
      <c r="D54" s="250" t="s">
        <v>357</v>
      </c>
      <c r="E54" s="326" t="s">
        <v>399</v>
      </c>
      <c r="F54" s="326" t="s">
        <v>358</v>
      </c>
      <c r="G54" s="341">
        <v>46219864</v>
      </c>
      <c r="H54" s="244"/>
      <c r="I54" s="244"/>
    </row>
    <row r="55" spans="1:12" ht="26">
      <c r="A55" s="234" t="s">
        <v>257</v>
      </c>
      <c r="B55" s="250" t="s">
        <v>450</v>
      </c>
      <c r="C55" s="341">
        <v>8027620</v>
      </c>
      <c r="D55" s="250" t="s">
        <v>257</v>
      </c>
      <c r="E55" s="326" t="s">
        <v>399</v>
      </c>
      <c r="F55" s="326" t="s">
        <v>451</v>
      </c>
      <c r="G55" s="341">
        <v>8027620</v>
      </c>
      <c r="H55" s="244"/>
      <c r="I55" s="244"/>
    </row>
    <row r="56" spans="1:12" ht="26">
      <c r="A56" s="234" t="s">
        <v>360</v>
      </c>
      <c r="B56" s="250" t="s">
        <v>452</v>
      </c>
      <c r="C56" s="341">
        <v>7076655</v>
      </c>
      <c r="D56" s="250" t="s">
        <v>360</v>
      </c>
      <c r="E56" s="326" t="s">
        <v>399</v>
      </c>
      <c r="F56" s="326" t="s">
        <v>361</v>
      </c>
      <c r="G56" s="341">
        <v>7076655</v>
      </c>
      <c r="H56" s="244"/>
      <c r="I56" s="244"/>
    </row>
    <row r="57" spans="1:12" ht="26">
      <c r="A57" s="234" t="s">
        <v>362</v>
      </c>
      <c r="B57" s="250" t="s">
        <v>453</v>
      </c>
      <c r="C57" s="346">
        <v>208500000</v>
      </c>
      <c r="D57" s="347" t="s">
        <v>362</v>
      </c>
      <c r="E57" s="347" t="s">
        <v>399</v>
      </c>
      <c r="F57" s="347" t="s">
        <v>363</v>
      </c>
      <c r="G57" s="341">
        <v>208500000</v>
      </c>
      <c r="H57" s="244"/>
      <c r="I57" s="244"/>
      <c r="J57" s="250"/>
    </row>
    <row r="58" spans="1:12" ht="26">
      <c r="B58" s="250" t="s">
        <v>454</v>
      </c>
      <c r="C58" s="341">
        <v>84071037</v>
      </c>
      <c r="D58" s="348" t="s">
        <v>362</v>
      </c>
      <c r="E58" s="348" t="s">
        <v>399</v>
      </c>
      <c r="F58" s="348" t="s">
        <v>364</v>
      </c>
      <c r="G58" s="341">
        <v>84071037</v>
      </c>
      <c r="H58" s="244"/>
      <c r="I58" s="244"/>
      <c r="J58" s="250"/>
    </row>
    <row r="59" spans="1:12" ht="26">
      <c r="A59" s="234" t="s">
        <v>142</v>
      </c>
      <c r="B59" s="250" t="s">
        <v>455</v>
      </c>
      <c r="C59" s="341">
        <v>5958964</v>
      </c>
      <c r="D59" s="250" t="s">
        <v>142</v>
      </c>
      <c r="E59" s="326" t="s">
        <v>399</v>
      </c>
      <c r="F59" s="326" t="s">
        <v>365</v>
      </c>
      <c r="G59" s="341">
        <v>5958964</v>
      </c>
      <c r="H59" s="244"/>
      <c r="I59" s="244"/>
      <c r="J59" s="250"/>
    </row>
    <row r="60" spans="1:12" ht="26">
      <c r="A60" s="380" t="s">
        <v>366</v>
      </c>
      <c r="B60" s="269" t="s">
        <v>456</v>
      </c>
      <c r="C60" s="379">
        <v>5334146</v>
      </c>
      <c r="D60" s="381" t="s">
        <v>366</v>
      </c>
      <c r="E60" s="381" t="s">
        <v>399</v>
      </c>
      <c r="F60" s="381" t="s">
        <v>367</v>
      </c>
      <c r="G60" s="379">
        <v>5334146</v>
      </c>
      <c r="H60" s="244"/>
      <c r="I60" s="273"/>
    </row>
    <row r="61" spans="1:12" ht="26">
      <c r="A61" s="271"/>
      <c r="B61" s="269" t="s">
        <v>457</v>
      </c>
      <c r="C61" s="379">
        <v>1125000</v>
      </c>
      <c r="D61" s="382" t="s">
        <v>366</v>
      </c>
      <c r="E61" s="382" t="s">
        <v>399</v>
      </c>
      <c r="F61" s="382" t="s">
        <v>368</v>
      </c>
      <c r="G61" s="379">
        <v>1125000</v>
      </c>
      <c r="H61" s="270"/>
      <c r="I61" s="270"/>
    </row>
    <row r="62" spans="1:12" ht="26">
      <c r="A62" s="234" t="s">
        <v>369</v>
      </c>
      <c r="B62" s="250" t="s">
        <v>458</v>
      </c>
      <c r="C62" s="341">
        <v>169844330</v>
      </c>
      <c r="D62" s="250" t="s">
        <v>369</v>
      </c>
      <c r="E62" s="326" t="s">
        <v>399</v>
      </c>
      <c r="F62" s="326" t="s">
        <v>459</v>
      </c>
      <c r="G62" s="341">
        <v>169844330</v>
      </c>
      <c r="H62" s="244"/>
      <c r="I62" s="244"/>
      <c r="J62" s="250"/>
      <c r="K62" s="251"/>
      <c r="L62" s="251"/>
    </row>
    <row r="63" spans="1:12" ht="26">
      <c r="A63" s="234" t="s">
        <v>371</v>
      </c>
      <c r="B63" s="250" t="s">
        <v>460</v>
      </c>
      <c r="C63" s="341">
        <v>4717406</v>
      </c>
      <c r="D63" s="250" t="s">
        <v>371</v>
      </c>
      <c r="E63" s="326" t="s">
        <v>399</v>
      </c>
      <c r="F63" s="326" t="s">
        <v>372</v>
      </c>
      <c r="G63" s="341">
        <v>4717406</v>
      </c>
      <c r="H63" s="244"/>
      <c r="I63" s="244"/>
      <c r="J63" s="254"/>
    </row>
    <row r="64" spans="1:12" ht="26">
      <c r="A64" s="1035" t="s">
        <v>373</v>
      </c>
      <c r="B64" s="250" t="s">
        <v>461</v>
      </c>
      <c r="C64" s="348">
        <v>5500000</v>
      </c>
      <c r="D64" s="348" t="s">
        <v>373</v>
      </c>
      <c r="E64" s="348" t="s">
        <v>399</v>
      </c>
      <c r="F64" s="348" t="s">
        <v>374</v>
      </c>
      <c r="G64" s="341">
        <v>5500000</v>
      </c>
      <c r="H64" s="244"/>
      <c r="I64" s="244"/>
    </row>
    <row r="65" spans="1:10" ht="26">
      <c r="A65" s="1036"/>
      <c r="B65" s="250" t="s">
        <v>462</v>
      </c>
      <c r="C65" s="348">
        <v>1718682</v>
      </c>
      <c r="D65" s="347" t="s">
        <v>373</v>
      </c>
      <c r="E65" s="347" t="s">
        <v>399</v>
      </c>
      <c r="F65" s="347" t="s">
        <v>375</v>
      </c>
      <c r="G65" s="341">
        <v>1718682</v>
      </c>
      <c r="H65" s="244"/>
      <c r="I65" s="244"/>
    </row>
    <row r="66" spans="1:10" ht="26">
      <c r="A66" s="234" t="s">
        <v>376</v>
      </c>
      <c r="B66" s="250" t="s">
        <v>463</v>
      </c>
      <c r="C66" s="341">
        <v>6357265</v>
      </c>
      <c r="D66" s="250" t="s">
        <v>376</v>
      </c>
      <c r="E66" s="326" t="s">
        <v>399</v>
      </c>
      <c r="F66" s="326" t="s">
        <v>377</v>
      </c>
      <c r="G66" s="341">
        <v>6357265</v>
      </c>
      <c r="H66" s="244"/>
      <c r="I66" s="244"/>
      <c r="J66" s="254"/>
    </row>
    <row r="67" spans="1:10" ht="26">
      <c r="A67" s="234" t="s">
        <v>89</v>
      </c>
      <c r="B67" s="250" t="s">
        <v>464</v>
      </c>
      <c r="C67" s="341">
        <v>5261178</v>
      </c>
      <c r="D67" s="250" t="s">
        <v>89</v>
      </c>
      <c r="E67" s="326" t="s">
        <v>399</v>
      </c>
      <c r="F67" s="326" t="s">
        <v>378</v>
      </c>
      <c r="G67" s="341">
        <v>5261178</v>
      </c>
      <c r="H67" s="244"/>
      <c r="I67" s="244"/>
    </row>
    <row r="68" spans="1:10" ht="26">
      <c r="A68" s="234" t="s">
        <v>379</v>
      </c>
      <c r="B68" s="250" t="s">
        <v>465</v>
      </c>
      <c r="C68" s="341">
        <v>87451102</v>
      </c>
      <c r="D68" s="250" t="s">
        <v>379</v>
      </c>
      <c r="E68" s="326" t="s">
        <v>399</v>
      </c>
      <c r="F68" s="326" t="s">
        <v>94</v>
      </c>
      <c r="G68" s="341">
        <v>87451102</v>
      </c>
      <c r="H68" s="244"/>
      <c r="I68" s="244"/>
    </row>
    <row r="69" spans="1:10" ht="26">
      <c r="A69" s="234" t="s">
        <v>380</v>
      </c>
      <c r="B69" s="250" t="s">
        <v>466</v>
      </c>
      <c r="C69" s="343">
        <v>6057765</v>
      </c>
      <c r="D69" s="250" t="s">
        <v>380</v>
      </c>
      <c r="E69" s="326" t="s">
        <v>399</v>
      </c>
      <c r="F69" s="326" t="s">
        <v>123</v>
      </c>
      <c r="G69" s="343">
        <v>6057765</v>
      </c>
      <c r="H69" s="244"/>
      <c r="I69" s="244"/>
      <c r="J69" s="250"/>
    </row>
    <row r="70" spans="1:10" ht="26">
      <c r="A70" s="234" t="s">
        <v>381</v>
      </c>
      <c r="B70" s="250" t="s">
        <v>467</v>
      </c>
      <c r="C70" s="341">
        <v>9509642</v>
      </c>
      <c r="D70" s="250" t="s">
        <v>381</v>
      </c>
      <c r="E70" s="326" t="s">
        <v>399</v>
      </c>
      <c r="F70" s="326" t="s">
        <v>382</v>
      </c>
      <c r="G70" s="341">
        <v>9509642</v>
      </c>
      <c r="H70" s="244"/>
      <c r="I70" s="244"/>
      <c r="J70" s="250"/>
    </row>
    <row r="71" spans="1:10" ht="26">
      <c r="A71" s="1033" t="s">
        <v>475</v>
      </c>
      <c r="B71" s="269" t="s">
        <v>468</v>
      </c>
      <c r="C71" s="377">
        <v>4518935</v>
      </c>
      <c r="D71" s="383" t="s">
        <v>383</v>
      </c>
      <c r="E71" s="384" t="s">
        <v>399</v>
      </c>
      <c r="F71" s="384" t="s">
        <v>384</v>
      </c>
      <c r="G71" s="377">
        <v>4518935</v>
      </c>
      <c r="H71" s="244"/>
      <c r="I71" s="244"/>
      <c r="J71" s="250"/>
    </row>
    <row r="72" spans="1:10" ht="26">
      <c r="A72" s="1034"/>
      <c r="B72" s="269" t="s">
        <v>469</v>
      </c>
      <c r="C72" s="378">
        <v>2885000</v>
      </c>
      <c r="D72" s="383" t="s">
        <v>383</v>
      </c>
      <c r="E72" s="384" t="s">
        <v>399</v>
      </c>
      <c r="F72" s="384" t="s">
        <v>385</v>
      </c>
      <c r="G72" s="378">
        <v>2885000</v>
      </c>
      <c r="H72" s="244"/>
      <c r="I72" s="244"/>
      <c r="J72" s="250"/>
    </row>
  </sheetData>
  <sheetProtection algorithmName="SHA-512" hashValue="1gIN9UgYi+HJmry22IpkIFKQWMD8ZM3uKBeddAzAGHFJPK0FwwWsToNad8lFokOrc5KMJFQ9DZR/ooe28rJRqg==" saltValue="AkspvV3X8DV7f4evGMpQRQ==" spinCount="100000" sheet="1" objects="1" scenarios="1"/>
  <mergeCells count="11">
    <mergeCell ref="G2:L2"/>
    <mergeCell ref="B2:F2"/>
    <mergeCell ref="A11:A14"/>
    <mergeCell ref="A19:A20"/>
    <mergeCell ref="A71:A72"/>
    <mergeCell ref="A39:A40"/>
    <mergeCell ref="A41:A42"/>
    <mergeCell ref="A64:A65"/>
    <mergeCell ref="A25:A26"/>
    <mergeCell ref="A29:A30"/>
    <mergeCell ref="A36:A37"/>
  </mergeCells>
  <hyperlinks>
    <hyperlink ref="L5" r:id="rId1" display="silvano.armellini@comune.bergamo.it" xr:uid="{00000000-0004-0000-0800-000000000000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16D84517392BC418EADA2D0D2955FF6" ma:contentTypeVersion="16" ma:contentTypeDescription="Creare un nuovo documento." ma:contentTypeScope="" ma:versionID="0a7567c5e3a939c083170d09df4700f9">
  <xsd:schema xmlns:xsd="http://www.w3.org/2001/XMLSchema" xmlns:xs="http://www.w3.org/2001/XMLSchema" xmlns:p="http://schemas.microsoft.com/office/2006/metadata/properties" xmlns:ns3="f01d3838-84f0-41bd-8e10-bcdc36028c8d" xmlns:ns4="b60bc553-734e-4de8-853c-7f29a1d1939b" targetNamespace="http://schemas.microsoft.com/office/2006/metadata/properties" ma:root="true" ma:fieldsID="9337423b6a4b5a712a546f1d21af11ef" ns3:_="" ns4:_="">
    <xsd:import namespace="f01d3838-84f0-41bd-8e10-bcdc36028c8d"/>
    <xsd:import namespace="b60bc553-734e-4de8-853c-7f29a1d1939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1d3838-84f0-41bd-8e10-bcdc36028c8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0bc553-734e-4de8-853c-7f29a1d193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60bc553-734e-4de8-853c-7f29a1d1939b" xsi:nil="true"/>
  </documentManagement>
</p:properties>
</file>

<file path=customXml/itemProps1.xml><?xml version="1.0" encoding="utf-8"?>
<ds:datastoreItem xmlns:ds="http://schemas.openxmlformats.org/officeDocument/2006/customXml" ds:itemID="{40B52507-FE9D-412B-82BF-BC7525EFE2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324D92-C8AB-445B-82C5-D6DA2320B7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1d3838-84f0-41bd-8e10-bcdc36028c8d"/>
    <ds:schemaRef ds:uri="b60bc553-734e-4de8-853c-7f29a1d193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A6EEA8-5305-4631-AB8C-50121852BD52}">
  <ds:schemaRefs>
    <ds:schemaRef ds:uri="http://purl.org/dc/elements/1.1/"/>
    <ds:schemaRef ds:uri="http://purl.org/dc/terms/"/>
    <ds:schemaRef ds:uri="f01d3838-84f0-41bd-8e10-bcdc36028c8d"/>
    <ds:schemaRef ds:uri="http://schemas.microsoft.com/office/infopath/2007/PartnerControls"/>
    <ds:schemaRef ds:uri="http://schemas.openxmlformats.org/package/2006/metadata/core-properties"/>
    <ds:schemaRef ds:uri="b60bc553-734e-4de8-853c-7f29a1d1939b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Urbano.Piano inv. forn</vt:lpstr>
      <vt:lpstr>urbano_PIANO_INV-INFR</vt:lpstr>
      <vt:lpstr>q.e. gen</vt:lpstr>
      <vt:lpstr>URB_REND_FORN_ELET</vt:lpstr>
      <vt:lpstr>urb_rend_forn_idr</vt:lpstr>
      <vt:lpstr>urbano rend_infr_elet</vt:lpstr>
      <vt:lpstr>urbano rend_infr_idrogeno</vt:lpstr>
      <vt:lpstr>dati cup e milestone</vt:lpstr>
      <vt:lpstr>cup e responsabili</vt:lpstr>
    </vt:vector>
  </TitlesOfParts>
  <Manager/>
  <Company>MIT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simona.armento</dc:creator>
  <cp:keywords/>
  <dc:description/>
  <cp:lastModifiedBy>Armento Simona</cp:lastModifiedBy>
  <cp:revision/>
  <cp:lastPrinted>2025-03-13T10:08:19Z</cp:lastPrinted>
  <dcterms:created xsi:type="dcterms:W3CDTF">2022-03-22T10:39:05Z</dcterms:created>
  <dcterms:modified xsi:type="dcterms:W3CDTF">2026-07-23T08:36:20Z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0x010100016D84517392BC418EADA2D0D2955FF6</vt:lpwstr>
  </property>
</Properties>
</file>