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mona.armento.MIT\Desktop\"/>
    </mc:Choice>
  </mc:AlternateContent>
  <xr:revisionPtr revIDLastSave="0" documentId="8_{A1AF36AD-ED65-4644-AA88-8A9E36C90AF0}" xr6:coauthVersionLast="47" xr6:coauthVersionMax="47" xr10:uidLastSave="{00000000-0000-0000-0000-000000000000}"/>
  <bookViews>
    <workbookView xWindow="-120" yWindow="-120" windowWidth="29040" windowHeight="15720" firstSheet="13" activeTab="16" xr2:uid="{00000000-000D-0000-FFFF-FFFF00000000}"/>
  </bookViews>
  <sheets>
    <sheet name="Urbano.Piano inv. forn" sheetId="6" r:id="rId1"/>
    <sheet name="EXTRAUrbano.Piano inv. forn " sheetId="18" r:id="rId2"/>
    <sheet name="urbano_PIANO_INV-INFR" sheetId="5" r:id="rId3"/>
    <sheet name="EXTRA-urbano_PIANO_INV-INFR " sheetId="19" r:id="rId4"/>
    <sheet name="q.e. gen" sheetId="9" r:id="rId5"/>
    <sheet name="urbano REND FORN_ metano" sheetId="1" r:id="rId6"/>
    <sheet name="extraurbano REND FORN_ metano" sheetId="20" r:id="rId7"/>
    <sheet name="urbano REND_FORN_ ele " sheetId="10" r:id="rId8"/>
    <sheet name="urbanoREND_FORN_ idrogeno" sheetId="17" r:id="rId9"/>
    <sheet name="eXTRAurbanoREND_FORN_ idrogeno" sheetId="22" r:id="rId10"/>
    <sheet name="urbanoREND_FORN_ dies_ibrido" sheetId="11" r:id="rId11"/>
    <sheet name="EXTRurbanoREND_FORN_ dies_ibrid" sheetId="23" r:id="rId12"/>
    <sheet name="urbano rend_infr_met" sheetId="3" r:id="rId13"/>
    <sheet name="EXTRAurbano rend_infr_met " sheetId="24" r:id="rId14"/>
    <sheet name="urbano rend_infr_elet" sheetId="13" r:id="rId15"/>
    <sheet name="urbano rend_infr_idrogeno" sheetId="15" r:id="rId16"/>
    <sheet name="EXTRAurbano rend_infr_idrogeno" sheetId="25" r:id="rId17"/>
    <sheet name="DATI EROGAZIONI" sheetId="7" state="hidden" r:id="rId18"/>
    <sheet name="dati scheda tecnica" sheetId="8" state="hidden" r:id="rId19"/>
  </sheets>
  <definedNames>
    <definedName name="_xlnm.Print_Area" localSheetId="6">'extraurbano REND FORN_ metano'!$A$1:$U$247</definedName>
    <definedName name="_xlnm.Print_Area" localSheetId="16">'EXTRAurbano rend_infr_idrogeno'!$A$1:$T$67</definedName>
    <definedName name="_xlnm.Print_Area" localSheetId="13">'EXTRAurbano rend_infr_met '!$A$1:$T$62</definedName>
    <definedName name="_xlnm.Print_Area" localSheetId="1">'EXTRAUrbano.Piano inv. forn '!$A$1:$AC$138</definedName>
    <definedName name="_xlnm.Print_Area" localSheetId="3">'EXTRA-urbano_PIANO_INV-INFR '!$A$1:$J$85</definedName>
    <definedName name="_xlnm.Print_Area" localSheetId="9">'eXTRAurbanoREND_FORN_ idrogeno'!$A$1:$U$247</definedName>
    <definedName name="_xlnm.Print_Area" localSheetId="11">'EXTRurbanoREND_FORN_ dies_ibrid'!$A$1:$U$247</definedName>
    <definedName name="_xlnm.Print_Area" localSheetId="4">'q.e. gen'!$A$1:$AH$33</definedName>
    <definedName name="_xlnm.Print_Area" localSheetId="5">'urbano REND FORN_ metano'!$A$1:$U$247</definedName>
    <definedName name="_xlnm.Print_Area" localSheetId="7">'urbano REND_FORN_ ele '!$A$1:$U$247</definedName>
    <definedName name="_xlnm.Print_Area" localSheetId="14">'urbano rend_infr_elet'!$A$1:$T$76</definedName>
    <definedName name="_xlnm.Print_Area" localSheetId="15">'urbano rend_infr_idrogeno'!$A$1:$T$71</definedName>
    <definedName name="_xlnm.Print_Area" localSheetId="12">'urbano rend_infr_met'!$A$2:$T$66</definedName>
    <definedName name="_xlnm.Print_Area" localSheetId="0">'Urbano.Piano inv. forn'!$A$1:$AC$181</definedName>
    <definedName name="_xlnm.Print_Area" localSheetId="2">'urbano_PIANO_INV-INFR'!$A$1:$J$133</definedName>
    <definedName name="_xlnm.Print_Area" localSheetId="10">'urbanoREND_FORN_ dies_ibrido'!$A$1:$V$247</definedName>
    <definedName name="_xlnm.Print_Area" localSheetId="8">'urbanoREND_FORN_ idrogeno'!$A$2:$U$247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5" l="1"/>
  <c r="I20" i="25" s="1"/>
  <c r="O20" i="25"/>
  <c r="P20" i="25" s="1"/>
  <c r="Q20" i="25" s="1"/>
  <c r="H21" i="25"/>
  <c r="O21" i="25"/>
  <c r="P21" i="25" s="1"/>
  <c r="H22" i="25"/>
  <c r="I22" i="25"/>
  <c r="J22" i="25"/>
  <c r="O22" i="25"/>
  <c r="P22" i="25" s="1"/>
  <c r="Q22" i="25" s="1"/>
  <c r="H23" i="25"/>
  <c r="I23" i="25" s="1"/>
  <c r="J23" i="25" s="1"/>
  <c r="O23" i="25"/>
  <c r="Q23" i="25" s="1"/>
  <c r="P23" i="25"/>
  <c r="H24" i="25"/>
  <c r="I24" i="25"/>
  <c r="J24" i="25" s="1"/>
  <c r="O24" i="25"/>
  <c r="P24" i="25"/>
  <c r="Q24" i="25"/>
  <c r="H25" i="25"/>
  <c r="O25" i="25"/>
  <c r="P25" i="25" s="1"/>
  <c r="H26" i="25"/>
  <c r="I26" i="25"/>
  <c r="J26" i="25"/>
  <c r="O26" i="25"/>
  <c r="P26" i="25" s="1"/>
  <c r="Q26" i="25" s="1"/>
  <c r="H27" i="25"/>
  <c r="I27" i="25" s="1"/>
  <c r="J27" i="25" s="1"/>
  <c r="O27" i="25"/>
  <c r="Q27" i="25" s="1"/>
  <c r="P27" i="25"/>
  <c r="H28" i="25"/>
  <c r="J28" i="25" s="1"/>
  <c r="I28" i="25"/>
  <c r="O28" i="25"/>
  <c r="P28" i="25"/>
  <c r="Q28" i="25"/>
  <c r="B42" i="25"/>
  <c r="M42" i="25"/>
  <c r="B43" i="25"/>
  <c r="M43" i="25"/>
  <c r="B44" i="25"/>
  <c r="M44" i="25"/>
  <c r="B45" i="25"/>
  <c r="M45" i="25"/>
  <c r="B46" i="25"/>
  <c r="M46" i="25"/>
  <c r="B47" i="25"/>
  <c r="M47" i="25"/>
  <c r="B48" i="25"/>
  <c r="M48" i="25"/>
  <c r="B49" i="25"/>
  <c r="M49" i="25"/>
  <c r="B50" i="25"/>
  <c r="M50" i="25"/>
  <c r="B51" i="25"/>
  <c r="M51" i="25"/>
  <c r="B52" i="25"/>
  <c r="M52" i="25"/>
  <c r="B53" i="25"/>
  <c r="M53" i="25"/>
  <c r="B54" i="25"/>
  <c r="M54" i="25"/>
  <c r="B55" i="25"/>
  <c r="M55" i="25"/>
  <c r="B56" i="25"/>
  <c r="M56" i="25"/>
  <c r="B57" i="25"/>
  <c r="M57" i="25"/>
  <c r="B52" i="15"/>
  <c r="M52" i="15"/>
  <c r="B53" i="15"/>
  <c r="M53" i="15"/>
  <c r="B54" i="15"/>
  <c r="M54" i="15"/>
  <c r="B55" i="15"/>
  <c r="M55" i="15"/>
  <c r="B56" i="15"/>
  <c r="M56" i="15"/>
  <c r="B57" i="15"/>
  <c r="M57" i="15"/>
  <c r="B58" i="15"/>
  <c r="M58" i="15"/>
  <c r="B59" i="15"/>
  <c r="M59" i="15"/>
  <c r="B60" i="15"/>
  <c r="M60" i="15"/>
  <c r="B61" i="15"/>
  <c r="M61" i="15"/>
  <c r="B62" i="15"/>
  <c r="M62" i="15"/>
  <c r="B63" i="15"/>
  <c r="M63" i="15"/>
  <c r="H19" i="15"/>
  <c r="I19" i="15" s="1"/>
  <c r="O19" i="15"/>
  <c r="P19" i="15" s="1"/>
  <c r="Q19" i="15" s="1"/>
  <c r="H20" i="15"/>
  <c r="I20" i="15" s="1"/>
  <c r="O20" i="15"/>
  <c r="P20" i="15" s="1"/>
  <c r="H21" i="15"/>
  <c r="I21" i="15" s="1"/>
  <c r="O21" i="15"/>
  <c r="P21" i="15" s="1"/>
  <c r="H22" i="15"/>
  <c r="I22" i="15" s="1"/>
  <c r="J22" i="15" s="1"/>
  <c r="O22" i="15"/>
  <c r="P22" i="15" s="1"/>
  <c r="Q22" i="15" s="1"/>
  <c r="H23" i="15"/>
  <c r="I23" i="15" s="1"/>
  <c r="O23" i="15"/>
  <c r="P23" i="15" s="1"/>
  <c r="H24" i="15"/>
  <c r="I24" i="15" s="1"/>
  <c r="O24" i="15"/>
  <c r="P24" i="15" s="1"/>
  <c r="H25" i="15"/>
  <c r="O25" i="15"/>
  <c r="P25" i="15" s="1"/>
  <c r="H26" i="15"/>
  <c r="I26" i="15" s="1"/>
  <c r="J26" i="15" s="1"/>
  <c r="O26" i="15"/>
  <c r="P26" i="15" s="1"/>
  <c r="Q26" i="15" s="1"/>
  <c r="H27" i="15"/>
  <c r="I27" i="15" s="1"/>
  <c r="O27" i="15"/>
  <c r="P27" i="15" s="1"/>
  <c r="H28" i="15"/>
  <c r="I28" i="15" s="1"/>
  <c r="O28" i="15"/>
  <c r="P28" i="15" s="1"/>
  <c r="H29" i="15"/>
  <c r="I29" i="15" s="1"/>
  <c r="O29" i="15"/>
  <c r="P29" i="15" s="1"/>
  <c r="B53" i="13"/>
  <c r="M53" i="13"/>
  <c r="B54" i="13"/>
  <c r="M54" i="13"/>
  <c r="B55" i="13"/>
  <c r="M55" i="13"/>
  <c r="B56" i="13"/>
  <c r="M56" i="13"/>
  <c r="B57" i="13"/>
  <c r="M57" i="13"/>
  <c r="B58" i="13"/>
  <c r="M58" i="13"/>
  <c r="B59" i="13"/>
  <c r="M59" i="13"/>
  <c r="B60" i="13"/>
  <c r="M60" i="13"/>
  <c r="B61" i="13"/>
  <c r="M61" i="13"/>
  <c r="B62" i="13"/>
  <c r="M62" i="13"/>
  <c r="B63" i="13"/>
  <c r="M63" i="13"/>
  <c r="B64" i="13"/>
  <c r="M64" i="13"/>
  <c r="H21" i="13"/>
  <c r="I21" i="13" s="1"/>
  <c r="O21" i="13"/>
  <c r="P21" i="13" s="1"/>
  <c r="H22" i="13"/>
  <c r="O22" i="13"/>
  <c r="P22" i="13" s="1"/>
  <c r="H23" i="13"/>
  <c r="I23" i="13" s="1"/>
  <c r="J23" i="13" s="1"/>
  <c r="O23" i="13"/>
  <c r="P23" i="13"/>
  <c r="Q23" i="13" s="1"/>
  <c r="H24" i="13"/>
  <c r="I24" i="13" s="1"/>
  <c r="J24" i="13" s="1"/>
  <c r="O24" i="13"/>
  <c r="P24" i="13" s="1"/>
  <c r="H25" i="13"/>
  <c r="I25" i="13" s="1"/>
  <c r="O25" i="13"/>
  <c r="P25" i="13" s="1"/>
  <c r="H26" i="13"/>
  <c r="O26" i="13"/>
  <c r="P26" i="13" s="1"/>
  <c r="H27" i="13"/>
  <c r="I27" i="13" s="1"/>
  <c r="J27" i="13" s="1"/>
  <c r="O27" i="13"/>
  <c r="P27" i="13" s="1"/>
  <c r="Q27" i="13" s="1"/>
  <c r="H28" i="13"/>
  <c r="I28" i="13" s="1"/>
  <c r="J28" i="13" s="1"/>
  <c r="O28" i="13"/>
  <c r="P28" i="13" s="1"/>
  <c r="H29" i="13"/>
  <c r="I29" i="13" s="1"/>
  <c r="O29" i="13"/>
  <c r="P29" i="13" s="1"/>
  <c r="H22" i="24"/>
  <c r="I22" i="24" s="1"/>
  <c r="O22" i="24"/>
  <c r="P22" i="24" s="1"/>
  <c r="Q22" i="24" s="1"/>
  <c r="H23" i="24"/>
  <c r="O23" i="24"/>
  <c r="P23" i="24" s="1"/>
  <c r="H24" i="24"/>
  <c r="I24" i="24"/>
  <c r="J24" i="24"/>
  <c r="O24" i="24"/>
  <c r="P24" i="24"/>
  <c r="Q24" i="24" s="1"/>
  <c r="H25" i="24"/>
  <c r="I25" i="24" s="1"/>
  <c r="O25" i="24"/>
  <c r="Q25" i="24" s="1"/>
  <c r="P25" i="24"/>
  <c r="H26" i="24"/>
  <c r="I26" i="24" s="1"/>
  <c r="O26" i="24"/>
  <c r="P26" i="24"/>
  <c r="Q26" i="24"/>
  <c r="H27" i="24"/>
  <c r="O27" i="24"/>
  <c r="P27" i="24" s="1"/>
  <c r="H21" i="3"/>
  <c r="I21" i="3" s="1"/>
  <c r="O21" i="3"/>
  <c r="P21" i="3" s="1"/>
  <c r="H22" i="3"/>
  <c r="J22" i="3" s="1"/>
  <c r="I22" i="3"/>
  <c r="O22" i="3"/>
  <c r="P22" i="3" s="1"/>
  <c r="H23" i="3"/>
  <c r="I23" i="3" s="1"/>
  <c r="J23" i="3" s="1"/>
  <c r="O23" i="3"/>
  <c r="P23" i="3" s="1"/>
  <c r="H24" i="3"/>
  <c r="I24" i="3"/>
  <c r="J24" i="3" s="1"/>
  <c r="O24" i="3"/>
  <c r="P24" i="3"/>
  <c r="Q24" i="3"/>
  <c r="H25" i="3"/>
  <c r="I25" i="3" s="1"/>
  <c r="O25" i="3"/>
  <c r="P25" i="3" s="1"/>
  <c r="H26" i="3"/>
  <c r="J26" i="3" s="1"/>
  <c r="I26" i="3"/>
  <c r="O26" i="3"/>
  <c r="P26" i="3" s="1"/>
  <c r="H27" i="3"/>
  <c r="I27" i="3" s="1"/>
  <c r="J27" i="3" s="1"/>
  <c r="O27" i="3"/>
  <c r="P27" i="3" s="1"/>
  <c r="B46" i="3"/>
  <c r="M46" i="3"/>
  <c r="B47" i="3"/>
  <c r="M47" i="3"/>
  <c r="B48" i="3"/>
  <c r="M48" i="3"/>
  <c r="B49" i="3"/>
  <c r="M49" i="3"/>
  <c r="B50" i="3"/>
  <c r="M50" i="3"/>
  <c r="AC27" i="9"/>
  <c r="AB28" i="9" s="1"/>
  <c r="AE20" i="9"/>
  <c r="AF20" i="9"/>
  <c r="AG20" i="9"/>
  <c r="AG19" i="9"/>
  <c r="AF19" i="9"/>
  <c r="AG18" i="9"/>
  <c r="AF18" i="9"/>
  <c r="O18" i="9" s="1"/>
  <c r="X19" i="9"/>
  <c r="P19" i="9" s="1"/>
  <c r="W19" i="9"/>
  <c r="X18" i="9"/>
  <c r="W18" i="9"/>
  <c r="O246" i="23"/>
  <c r="O14" i="23" s="1"/>
  <c r="N246" i="23"/>
  <c r="O245" i="23"/>
  <c r="N245" i="23"/>
  <c r="O244" i="23"/>
  <c r="N244" i="23"/>
  <c r="G244" i="23"/>
  <c r="F244" i="23"/>
  <c r="O225" i="23"/>
  <c r="N225" i="23"/>
  <c r="O224" i="23"/>
  <c r="N224" i="23"/>
  <c r="O223" i="23"/>
  <c r="N223" i="23"/>
  <c r="G223" i="23"/>
  <c r="F223" i="23"/>
  <c r="O204" i="23"/>
  <c r="N204" i="23"/>
  <c r="O203" i="23"/>
  <c r="N203" i="23"/>
  <c r="O202" i="23"/>
  <c r="N202" i="23"/>
  <c r="G202" i="23"/>
  <c r="F202" i="23"/>
  <c r="O183" i="23"/>
  <c r="N183" i="23"/>
  <c r="O182" i="23"/>
  <c r="N182" i="23"/>
  <c r="O181" i="23"/>
  <c r="N181" i="23"/>
  <c r="G181" i="23"/>
  <c r="F181" i="23"/>
  <c r="O162" i="23"/>
  <c r="N162" i="23"/>
  <c r="O161" i="23"/>
  <c r="N161" i="23"/>
  <c r="O160" i="23"/>
  <c r="N160" i="23"/>
  <c r="G160" i="23"/>
  <c r="F160" i="23"/>
  <c r="O141" i="23"/>
  <c r="N141" i="23"/>
  <c r="O140" i="23"/>
  <c r="N140" i="23"/>
  <c r="O139" i="23"/>
  <c r="N139" i="23"/>
  <c r="G139" i="23"/>
  <c r="F139" i="23"/>
  <c r="O120" i="23"/>
  <c r="N120" i="23"/>
  <c r="O119" i="23"/>
  <c r="N119" i="23"/>
  <c r="O118" i="23"/>
  <c r="N118" i="23"/>
  <c r="G118" i="23"/>
  <c r="F118" i="23"/>
  <c r="O99" i="23"/>
  <c r="N99" i="23"/>
  <c r="O98" i="23"/>
  <c r="N98" i="23"/>
  <c r="O97" i="23"/>
  <c r="N97" i="23"/>
  <c r="G97" i="23"/>
  <c r="F97" i="23"/>
  <c r="O78" i="23"/>
  <c r="N78" i="23"/>
  <c r="O77" i="23"/>
  <c r="N77" i="23"/>
  <c r="O76" i="23"/>
  <c r="N76" i="23"/>
  <c r="G76" i="23"/>
  <c r="F76" i="23"/>
  <c r="O57" i="23"/>
  <c r="N57" i="23"/>
  <c r="O56" i="23"/>
  <c r="N56" i="23"/>
  <c r="O55" i="23"/>
  <c r="N55" i="23"/>
  <c r="G55" i="23"/>
  <c r="F55" i="23"/>
  <c r="O36" i="23"/>
  <c r="N36" i="23"/>
  <c r="O35" i="23"/>
  <c r="N35" i="23"/>
  <c r="O34" i="23"/>
  <c r="N34" i="23"/>
  <c r="G34" i="23"/>
  <c r="F34" i="23"/>
  <c r="E14" i="23"/>
  <c r="O12" i="23"/>
  <c r="E12" i="23"/>
  <c r="O246" i="11"/>
  <c r="N246" i="11"/>
  <c r="O245" i="11"/>
  <c r="N245" i="11"/>
  <c r="O244" i="11"/>
  <c r="N244" i="11"/>
  <c r="G244" i="11"/>
  <c r="F244" i="11"/>
  <c r="O225" i="11"/>
  <c r="N225" i="11"/>
  <c r="O224" i="11"/>
  <c r="N224" i="11"/>
  <c r="O223" i="11"/>
  <c r="N223" i="11"/>
  <c r="G223" i="11"/>
  <c r="F223" i="11"/>
  <c r="O204" i="11"/>
  <c r="N204" i="11"/>
  <c r="O203" i="11"/>
  <c r="N203" i="11"/>
  <c r="O202" i="11"/>
  <c r="N202" i="11"/>
  <c r="G202" i="11"/>
  <c r="F202" i="11"/>
  <c r="O183" i="11"/>
  <c r="N183" i="11"/>
  <c r="O182" i="11"/>
  <c r="N182" i="11"/>
  <c r="O181" i="11"/>
  <c r="N181" i="11"/>
  <c r="G181" i="11"/>
  <c r="F181" i="11"/>
  <c r="O162" i="11"/>
  <c r="N162" i="11"/>
  <c r="O161" i="11"/>
  <c r="N161" i="11"/>
  <c r="O160" i="11"/>
  <c r="N160" i="11"/>
  <c r="G160" i="11"/>
  <c r="F160" i="11"/>
  <c r="O141" i="11"/>
  <c r="N141" i="11"/>
  <c r="O140" i="11"/>
  <c r="N140" i="11"/>
  <c r="O139" i="11"/>
  <c r="N139" i="11"/>
  <c r="G139" i="11"/>
  <c r="F139" i="11"/>
  <c r="O120" i="11"/>
  <c r="N120" i="11"/>
  <c r="O119" i="11"/>
  <c r="N119" i="11"/>
  <c r="O118" i="11"/>
  <c r="N118" i="11"/>
  <c r="G118" i="11"/>
  <c r="F118" i="11"/>
  <c r="O99" i="11"/>
  <c r="N99" i="11"/>
  <c r="O98" i="11"/>
  <c r="N98" i="11"/>
  <c r="O97" i="11"/>
  <c r="N97" i="11"/>
  <c r="G97" i="11"/>
  <c r="F97" i="11"/>
  <c r="O78" i="11"/>
  <c r="N78" i="11"/>
  <c r="O77" i="11"/>
  <c r="N77" i="11"/>
  <c r="O76" i="11"/>
  <c r="N76" i="11"/>
  <c r="G76" i="11"/>
  <c r="F76" i="11"/>
  <c r="O57" i="11"/>
  <c r="N57" i="11"/>
  <c r="O56" i="11"/>
  <c r="N56" i="11"/>
  <c r="O55" i="11"/>
  <c r="N55" i="11"/>
  <c r="G55" i="11"/>
  <c r="F55" i="11"/>
  <c r="O36" i="11"/>
  <c r="N36" i="11"/>
  <c r="E14" i="11" s="1"/>
  <c r="O35" i="11"/>
  <c r="O12" i="11" s="1"/>
  <c r="N35" i="11"/>
  <c r="E12" i="11" s="1"/>
  <c r="O34" i="11"/>
  <c r="N34" i="11"/>
  <c r="G34" i="11"/>
  <c r="F34" i="11"/>
  <c r="O246" i="22"/>
  <c r="N246" i="22"/>
  <c r="O245" i="22"/>
  <c r="N245" i="22"/>
  <c r="O244" i="22"/>
  <c r="N244" i="22"/>
  <c r="G244" i="22"/>
  <c r="F244" i="22"/>
  <c r="O225" i="22"/>
  <c r="N225" i="22"/>
  <c r="O224" i="22"/>
  <c r="N224" i="22"/>
  <c r="O223" i="22"/>
  <c r="N223" i="22"/>
  <c r="G223" i="22"/>
  <c r="F223" i="22"/>
  <c r="O204" i="22"/>
  <c r="N204" i="22"/>
  <c r="O203" i="22"/>
  <c r="N203" i="22"/>
  <c r="O202" i="22"/>
  <c r="N202" i="22"/>
  <c r="G202" i="22"/>
  <c r="F202" i="22"/>
  <c r="O183" i="22"/>
  <c r="N183" i="22"/>
  <c r="O182" i="22"/>
  <c r="N182" i="22"/>
  <c r="O181" i="22"/>
  <c r="N181" i="22"/>
  <c r="G181" i="22"/>
  <c r="F181" i="22"/>
  <c r="O162" i="22"/>
  <c r="N162" i="22"/>
  <c r="O161" i="22"/>
  <c r="N161" i="22"/>
  <c r="O160" i="22"/>
  <c r="N160" i="22"/>
  <c r="G160" i="22"/>
  <c r="F160" i="22"/>
  <c r="O141" i="22"/>
  <c r="N141" i="22"/>
  <c r="O140" i="22"/>
  <c r="N140" i="22"/>
  <c r="O139" i="22"/>
  <c r="N139" i="22"/>
  <c r="G139" i="22"/>
  <c r="F139" i="22"/>
  <c r="O120" i="22"/>
  <c r="N120" i="22"/>
  <c r="O119" i="22"/>
  <c r="N119" i="22"/>
  <c r="O118" i="22"/>
  <c r="N118" i="22"/>
  <c r="G118" i="22"/>
  <c r="F118" i="22"/>
  <c r="O99" i="22"/>
  <c r="N99" i="22"/>
  <c r="O98" i="22"/>
  <c r="N98" i="22"/>
  <c r="O97" i="22"/>
  <c r="N97" i="22"/>
  <c r="G97" i="22"/>
  <c r="F97" i="22"/>
  <c r="O78" i="22"/>
  <c r="N78" i="22"/>
  <c r="O77" i="22"/>
  <c r="N77" i="22"/>
  <c r="O76" i="22"/>
  <c r="N76" i="22"/>
  <c r="G76" i="22"/>
  <c r="F76" i="22"/>
  <c r="O57" i="22"/>
  <c r="N57" i="22"/>
  <c r="O56" i="22"/>
  <c r="N56" i="22"/>
  <c r="O55" i="22"/>
  <c r="N55" i="22"/>
  <c r="G55" i="22"/>
  <c r="F55" i="22"/>
  <c r="O36" i="22"/>
  <c r="O14" i="22" s="1"/>
  <c r="N36" i="22"/>
  <c r="E14" i="22" s="1"/>
  <c r="O35" i="22"/>
  <c r="O12" i="22" s="1"/>
  <c r="N35" i="22"/>
  <c r="E12" i="22" s="1"/>
  <c r="O34" i="22"/>
  <c r="N34" i="22"/>
  <c r="G34" i="22"/>
  <c r="F34" i="22"/>
  <c r="E14" i="17"/>
  <c r="E12" i="17"/>
  <c r="O14" i="17"/>
  <c r="O12" i="17"/>
  <c r="O246" i="17"/>
  <c r="N246" i="17"/>
  <c r="O245" i="17"/>
  <c r="N245" i="17"/>
  <c r="O244" i="17"/>
  <c r="N244" i="17"/>
  <c r="G244" i="17"/>
  <c r="F244" i="17"/>
  <c r="O225" i="17"/>
  <c r="N225" i="17"/>
  <c r="O224" i="17"/>
  <c r="N224" i="17"/>
  <c r="O223" i="17"/>
  <c r="N223" i="17"/>
  <c r="G223" i="17"/>
  <c r="F223" i="17"/>
  <c r="O204" i="17"/>
  <c r="N204" i="17"/>
  <c r="O203" i="17"/>
  <c r="N203" i="17"/>
  <c r="O202" i="17"/>
  <c r="N202" i="17"/>
  <c r="G202" i="17"/>
  <c r="F202" i="17"/>
  <c r="O183" i="17"/>
  <c r="N183" i="17"/>
  <c r="O182" i="17"/>
  <c r="N182" i="17"/>
  <c r="O181" i="17"/>
  <c r="N181" i="17"/>
  <c r="G181" i="17"/>
  <c r="F181" i="17"/>
  <c r="O162" i="17"/>
  <c r="N162" i="17"/>
  <c r="O161" i="17"/>
  <c r="N161" i="17"/>
  <c r="O160" i="17"/>
  <c r="N160" i="17"/>
  <c r="G160" i="17"/>
  <c r="F160" i="17"/>
  <c r="O141" i="17"/>
  <c r="N141" i="17"/>
  <c r="O140" i="17"/>
  <c r="N140" i="17"/>
  <c r="O139" i="17"/>
  <c r="N139" i="17"/>
  <c r="G139" i="17"/>
  <c r="F139" i="17"/>
  <c r="O120" i="17"/>
  <c r="N120" i="17"/>
  <c r="O119" i="17"/>
  <c r="N119" i="17"/>
  <c r="O118" i="17"/>
  <c r="N118" i="17"/>
  <c r="G118" i="17"/>
  <c r="F118" i="17"/>
  <c r="O99" i="17"/>
  <c r="N99" i="17"/>
  <c r="O98" i="17"/>
  <c r="N98" i="17"/>
  <c r="O97" i="17"/>
  <c r="N97" i="17"/>
  <c r="G97" i="17"/>
  <c r="F97" i="17"/>
  <c r="O78" i="17"/>
  <c r="N78" i="17"/>
  <c r="O77" i="17"/>
  <c r="N77" i="17"/>
  <c r="O76" i="17"/>
  <c r="N76" i="17"/>
  <c r="G76" i="17"/>
  <c r="F76" i="17"/>
  <c r="O57" i="17"/>
  <c r="N57" i="17"/>
  <c r="O56" i="17"/>
  <c r="N56" i="17"/>
  <c r="O55" i="17"/>
  <c r="N55" i="17"/>
  <c r="G55" i="17"/>
  <c r="F55" i="17"/>
  <c r="O36" i="17"/>
  <c r="N36" i="17"/>
  <c r="O35" i="17"/>
  <c r="N35" i="17"/>
  <c r="O34" i="17"/>
  <c r="N34" i="17"/>
  <c r="G34" i="17"/>
  <c r="F34" i="17"/>
  <c r="X17" i="9"/>
  <c r="W17" i="9"/>
  <c r="AG16" i="9"/>
  <c r="AF16" i="9"/>
  <c r="O246" i="10"/>
  <c r="N246" i="10"/>
  <c r="O245" i="10"/>
  <c r="N245" i="10"/>
  <c r="O244" i="10"/>
  <c r="N244" i="10"/>
  <c r="G244" i="10"/>
  <c r="F244" i="10"/>
  <c r="O225" i="10"/>
  <c r="N225" i="10"/>
  <c r="O224" i="10"/>
  <c r="N224" i="10"/>
  <c r="O223" i="10"/>
  <c r="N223" i="10"/>
  <c r="G223" i="10"/>
  <c r="F223" i="10"/>
  <c r="O204" i="10"/>
  <c r="N204" i="10"/>
  <c r="O203" i="10"/>
  <c r="N203" i="10"/>
  <c r="O202" i="10"/>
  <c r="N202" i="10"/>
  <c r="G202" i="10"/>
  <c r="F202" i="10"/>
  <c r="O183" i="10"/>
  <c r="N183" i="10"/>
  <c r="O182" i="10"/>
  <c r="N182" i="10"/>
  <c r="O181" i="10"/>
  <c r="N181" i="10"/>
  <c r="G181" i="10"/>
  <c r="F181" i="10"/>
  <c r="O162" i="10"/>
  <c r="N162" i="10"/>
  <c r="O161" i="10"/>
  <c r="N161" i="10"/>
  <c r="O160" i="10"/>
  <c r="N160" i="10"/>
  <c r="G160" i="10"/>
  <c r="F160" i="10"/>
  <c r="O141" i="10"/>
  <c r="N141" i="10"/>
  <c r="O140" i="10"/>
  <c r="N140" i="10"/>
  <c r="O139" i="10"/>
  <c r="N139" i="10"/>
  <c r="G139" i="10"/>
  <c r="F139" i="10"/>
  <c r="O120" i="10"/>
  <c r="N120" i="10"/>
  <c r="O119" i="10"/>
  <c r="N119" i="10"/>
  <c r="O118" i="10"/>
  <c r="N118" i="10"/>
  <c r="G118" i="10"/>
  <c r="F118" i="10"/>
  <c r="O99" i="10"/>
  <c r="N99" i="10"/>
  <c r="O98" i="10"/>
  <c r="N98" i="10"/>
  <c r="O97" i="10"/>
  <c r="N97" i="10"/>
  <c r="G97" i="10"/>
  <c r="F97" i="10"/>
  <c r="O78" i="10"/>
  <c r="N78" i="10"/>
  <c r="O77" i="10"/>
  <c r="N77" i="10"/>
  <c r="O76" i="10"/>
  <c r="N76" i="10"/>
  <c r="G76" i="10"/>
  <c r="F76" i="10"/>
  <c r="O36" i="10"/>
  <c r="N36" i="10"/>
  <c r="O35" i="10"/>
  <c r="O12" i="10" s="1"/>
  <c r="N35" i="10"/>
  <c r="O34" i="10"/>
  <c r="N34" i="10"/>
  <c r="G34" i="10"/>
  <c r="F34" i="10"/>
  <c r="O57" i="10"/>
  <c r="N57" i="10"/>
  <c r="O56" i="10"/>
  <c r="N56" i="10"/>
  <c r="O55" i="10"/>
  <c r="N55" i="10"/>
  <c r="G55" i="10"/>
  <c r="F55" i="10"/>
  <c r="O14" i="10"/>
  <c r="G39" i="10"/>
  <c r="L39" i="10"/>
  <c r="AC20" i="9"/>
  <c r="X16" i="9"/>
  <c r="W16" i="9"/>
  <c r="P17" i="9"/>
  <c r="O17" i="9"/>
  <c r="P16" i="9"/>
  <c r="T20" i="9"/>
  <c r="T27" i="9"/>
  <c r="O246" i="20"/>
  <c r="N246" i="20"/>
  <c r="O245" i="20"/>
  <c r="N245" i="20"/>
  <c r="O244" i="20"/>
  <c r="N244" i="20"/>
  <c r="G244" i="20"/>
  <c r="F244" i="20"/>
  <c r="O225" i="20"/>
  <c r="N225" i="20"/>
  <c r="O224" i="20"/>
  <c r="N224" i="20"/>
  <c r="O223" i="20"/>
  <c r="N223" i="20"/>
  <c r="G223" i="20"/>
  <c r="F223" i="20"/>
  <c r="O204" i="20"/>
  <c r="N204" i="20"/>
  <c r="O203" i="20"/>
  <c r="N203" i="20"/>
  <c r="O202" i="20"/>
  <c r="N202" i="20"/>
  <c r="G202" i="20"/>
  <c r="F202" i="20"/>
  <c r="O183" i="20"/>
  <c r="N183" i="20"/>
  <c r="O182" i="20"/>
  <c r="N182" i="20"/>
  <c r="O181" i="20"/>
  <c r="N181" i="20"/>
  <c r="G181" i="20"/>
  <c r="F181" i="20"/>
  <c r="O162" i="20"/>
  <c r="N162" i="20"/>
  <c r="O161" i="20"/>
  <c r="N161" i="20"/>
  <c r="O160" i="20"/>
  <c r="N160" i="20"/>
  <c r="G160" i="20"/>
  <c r="F160" i="20"/>
  <c r="O141" i="20"/>
  <c r="N141" i="20"/>
  <c r="O140" i="20"/>
  <c r="N140" i="20"/>
  <c r="O139" i="20"/>
  <c r="N139" i="20"/>
  <c r="G139" i="20"/>
  <c r="F139" i="20"/>
  <c r="O120" i="20"/>
  <c r="N120" i="20"/>
  <c r="O119" i="20"/>
  <c r="N119" i="20"/>
  <c r="O118" i="20"/>
  <c r="N118" i="20"/>
  <c r="G118" i="20"/>
  <c r="F118" i="20"/>
  <c r="O99" i="20"/>
  <c r="N99" i="20"/>
  <c r="O98" i="20"/>
  <c r="N98" i="20"/>
  <c r="O97" i="20"/>
  <c r="N97" i="20"/>
  <c r="G97" i="20"/>
  <c r="F97" i="20"/>
  <c r="O78" i="20"/>
  <c r="N78" i="20"/>
  <c r="O77" i="20"/>
  <c r="N77" i="20"/>
  <c r="O76" i="20"/>
  <c r="N76" i="20"/>
  <c r="G76" i="20"/>
  <c r="F76" i="20"/>
  <c r="O57" i="20"/>
  <c r="N57" i="20"/>
  <c r="O56" i="20"/>
  <c r="N56" i="20"/>
  <c r="O55" i="20"/>
  <c r="N55" i="20"/>
  <c r="G55" i="20"/>
  <c r="F55" i="20"/>
  <c r="O36" i="20"/>
  <c r="N36" i="20"/>
  <c r="O35" i="20"/>
  <c r="O12" i="20" s="1"/>
  <c r="N35" i="20"/>
  <c r="O34" i="20"/>
  <c r="N34" i="20"/>
  <c r="G34" i="20"/>
  <c r="F34" i="20"/>
  <c r="O14" i="20"/>
  <c r="E14" i="20"/>
  <c r="O246" i="1"/>
  <c r="N246" i="1"/>
  <c r="O245" i="1"/>
  <c r="N245" i="1"/>
  <c r="O244" i="1"/>
  <c r="N244" i="1"/>
  <c r="G244" i="1"/>
  <c r="F244" i="1"/>
  <c r="O225" i="1"/>
  <c r="N225" i="1"/>
  <c r="O224" i="1"/>
  <c r="N224" i="1"/>
  <c r="O223" i="1"/>
  <c r="N223" i="1"/>
  <c r="G223" i="1"/>
  <c r="F223" i="1"/>
  <c r="O204" i="1"/>
  <c r="N204" i="1"/>
  <c r="O203" i="1"/>
  <c r="N203" i="1"/>
  <c r="O202" i="1"/>
  <c r="N202" i="1"/>
  <c r="G202" i="1"/>
  <c r="F202" i="1"/>
  <c r="O183" i="1"/>
  <c r="O14" i="1" s="1"/>
  <c r="N183" i="1"/>
  <c r="O182" i="1"/>
  <c r="N182" i="1"/>
  <c r="O181" i="1"/>
  <c r="N181" i="1"/>
  <c r="G181" i="1"/>
  <c r="F181" i="1"/>
  <c r="O162" i="1"/>
  <c r="N162" i="1"/>
  <c r="O161" i="1"/>
  <c r="N161" i="1"/>
  <c r="O160" i="1"/>
  <c r="N160" i="1"/>
  <c r="G160" i="1"/>
  <c r="F160" i="1"/>
  <c r="O141" i="1"/>
  <c r="N141" i="1"/>
  <c r="O140" i="1"/>
  <c r="N140" i="1"/>
  <c r="O139" i="1"/>
  <c r="N139" i="1"/>
  <c r="G139" i="1"/>
  <c r="F139" i="1"/>
  <c r="O120" i="1"/>
  <c r="N120" i="1"/>
  <c r="O119" i="1"/>
  <c r="N119" i="1"/>
  <c r="O118" i="1"/>
  <c r="N118" i="1"/>
  <c r="G118" i="1"/>
  <c r="F118" i="1"/>
  <c r="O99" i="1"/>
  <c r="N99" i="1"/>
  <c r="O98" i="1"/>
  <c r="O12" i="1" s="1"/>
  <c r="N98" i="1"/>
  <c r="O97" i="1"/>
  <c r="N97" i="1"/>
  <c r="G97" i="1"/>
  <c r="F97" i="1"/>
  <c r="O78" i="1"/>
  <c r="N78" i="1"/>
  <c r="E14" i="1" s="1"/>
  <c r="O77" i="1"/>
  <c r="N77" i="1"/>
  <c r="O76" i="1"/>
  <c r="N76" i="1"/>
  <c r="G76" i="1"/>
  <c r="F76" i="1"/>
  <c r="O57" i="1"/>
  <c r="N57" i="1"/>
  <c r="O56" i="1"/>
  <c r="N56" i="1"/>
  <c r="O55" i="1"/>
  <c r="N55" i="1"/>
  <c r="G55" i="1"/>
  <c r="F55" i="1"/>
  <c r="O36" i="1"/>
  <c r="N36" i="1"/>
  <c r="O35" i="1"/>
  <c r="N35" i="1"/>
  <c r="O34" i="1"/>
  <c r="N34" i="1"/>
  <c r="G34" i="1"/>
  <c r="F34" i="1"/>
  <c r="J21" i="25" l="1"/>
  <c r="I25" i="25"/>
  <c r="J25" i="25" s="1"/>
  <c r="I21" i="25"/>
  <c r="Q25" i="25"/>
  <c r="Q21" i="25"/>
  <c r="J20" i="25"/>
  <c r="J23" i="15"/>
  <c r="J20" i="15"/>
  <c r="J24" i="15"/>
  <c r="J28" i="15"/>
  <c r="Q23" i="15"/>
  <c r="J29" i="15"/>
  <c r="Q27" i="15"/>
  <c r="J27" i="15"/>
  <c r="I25" i="15"/>
  <c r="J25" i="15" s="1"/>
  <c r="J21" i="15"/>
  <c r="J19" i="15"/>
  <c r="Q28" i="15"/>
  <c r="Q24" i="15"/>
  <c r="Q20" i="15"/>
  <c r="Q29" i="15"/>
  <c r="Q25" i="15"/>
  <c r="Q21" i="15"/>
  <c r="Q28" i="13"/>
  <c r="Q24" i="13"/>
  <c r="I26" i="13"/>
  <c r="J26" i="13" s="1"/>
  <c r="I22" i="13"/>
  <c r="J22" i="13" s="1"/>
  <c r="Q29" i="13"/>
  <c r="Q25" i="13"/>
  <c r="Q21" i="13"/>
  <c r="Q26" i="13"/>
  <c r="Q22" i="13"/>
  <c r="J29" i="13"/>
  <c r="J25" i="13"/>
  <c r="J21" i="13"/>
  <c r="J27" i="24"/>
  <c r="I27" i="24"/>
  <c r="I23" i="24"/>
  <c r="J23" i="24" s="1"/>
  <c r="J25" i="24"/>
  <c r="Q27" i="24"/>
  <c r="Q23" i="24"/>
  <c r="J26" i="24"/>
  <c r="J22" i="24"/>
  <c r="Q25" i="3"/>
  <c r="Q21" i="3"/>
  <c r="Q26" i="3"/>
  <c r="Q22" i="3"/>
  <c r="J25" i="3"/>
  <c r="J21" i="3"/>
  <c r="Q27" i="3"/>
  <c r="Q23" i="3"/>
  <c r="O19" i="9"/>
  <c r="P18" i="9"/>
  <c r="P20" i="9" s="1"/>
  <c r="F23" i="9" s="1"/>
  <c r="X20" i="9"/>
  <c r="O14" i="11"/>
  <c r="E14" i="10"/>
  <c r="E12" i="10"/>
  <c r="O16" i="9"/>
  <c r="O20" i="9" s="1"/>
  <c r="W20" i="9"/>
  <c r="E12" i="20"/>
  <c r="E12" i="1"/>
  <c r="F72" i="19" l="1"/>
  <c r="F36" i="19"/>
  <c r="G25" i="19"/>
  <c r="F25" i="19"/>
  <c r="H19" i="19"/>
  <c r="H20" i="19"/>
  <c r="H21" i="19"/>
  <c r="H22" i="19"/>
  <c r="H23" i="19"/>
  <c r="H24" i="19"/>
  <c r="G61" i="19"/>
  <c r="F61" i="19"/>
  <c r="H55" i="19"/>
  <c r="H56" i="19"/>
  <c r="H57" i="19"/>
  <c r="H58" i="19"/>
  <c r="H59" i="19"/>
  <c r="H60" i="19"/>
  <c r="B46" i="15"/>
  <c r="B51" i="15"/>
  <c r="B64" i="15"/>
  <c r="B65" i="15"/>
  <c r="B66" i="15"/>
  <c r="B67" i="15"/>
  <c r="B68" i="15"/>
  <c r="H33" i="15"/>
  <c r="I33" i="15" s="1"/>
  <c r="O33" i="15"/>
  <c r="P33" i="15" s="1"/>
  <c r="H34" i="15"/>
  <c r="I34" i="15" s="1"/>
  <c r="J34" i="15" s="1"/>
  <c r="O34" i="15"/>
  <c r="P34" i="15" s="1"/>
  <c r="Q34" i="15" s="1"/>
  <c r="H31" i="15"/>
  <c r="I31" i="15" s="1"/>
  <c r="O31" i="15"/>
  <c r="P31" i="15" s="1"/>
  <c r="H32" i="15"/>
  <c r="I32" i="15" s="1"/>
  <c r="O32" i="15"/>
  <c r="P32" i="15" s="1"/>
  <c r="Q32" i="15" s="1"/>
  <c r="H35" i="15"/>
  <c r="I35" i="15" s="1"/>
  <c r="J35" i="15" s="1"/>
  <c r="O35" i="15"/>
  <c r="P35" i="15" s="1"/>
  <c r="Q35" i="15" s="1"/>
  <c r="H36" i="15"/>
  <c r="I36" i="15" s="1"/>
  <c r="O36" i="15"/>
  <c r="P36" i="15" s="1"/>
  <c r="B65" i="13"/>
  <c r="M65" i="13"/>
  <c r="B66" i="13"/>
  <c r="M66" i="13"/>
  <c r="B67" i="13"/>
  <c r="M67" i="13"/>
  <c r="B68" i="13"/>
  <c r="M68" i="13"/>
  <c r="B69" i="13"/>
  <c r="M69" i="13"/>
  <c r="B48" i="13"/>
  <c r="M48" i="13"/>
  <c r="B49" i="13"/>
  <c r="M49" i="13"/>
  <c r="B50" i="13"/>
  <c r="M50" i="13"/>
  <c r="B51" i="13"/>
  <c r="M51" i="13"/>
  <c r="B52" i="13"/>
  <c r="M52" i="13"/>
  <c r="H30" i="13"/>
  <c r="I30" i="13" s="1"/>
  <c r="J30" i="13" s="1"/>
  <c r="O30" i="13"/>
  <c r="P30" i="13" s="1"/>
  <c r="H31" i="13"/>
  <c r="I31" i="13" s="1"/>
  <c r="J31" i="13" s="1"/>
  <c r="O31" i="13"/>
  <c r="P31" i="13" s="1"/>
  <c r="Q31" i="13" s="1"/>
  <c r="H32" i="13"/>
  <c r="I32" i="13" s="1"/>
  <c r="J32" i="13" s="1"/>
  <c r="O32" i="13"/>
  <c r="H33" i="13"/>
  <c r="I33" i="13" s="1"/>
  <c r="O33" i="13"/>
  <c r="P33" i="13" s="1"/>
  <c r="Q33" i="13" s="1"/>
  <c r="H34" i="13"/>
  <c r="I34" i="13" s="1"/>
  <c r="J34" i="13" s="1"/>
  <c r="O34" i="13"/>
  <c r="P34" i="13" s="1"/>
  <c r="B46" i="24"/>
  <c r="B47" i="24"/>
  <c r="B48" i="24"/>
  <c r="B49" i="24"/>
  <c r="B50" i="24"/>
  <c r="B51" i="24"/>
  <c r="B52" i="24"/>
  <c r="B53" i="24"/>
  <c r="B54" i="24"/>
  <c r="M47" i="24"/>
  <c r="M48" i="24"/>
  <c r="M49" i="24"/>
  <c r="M50" i="24"/>
  <c r="M51" i="24"/>
  <c r="H28" i="24"/>
  <c r="I28" i="24" s="1"/>
  <c r="O28" i="24"/>
  <c r="P28" i="24" s="1"/>
  <c r="H29" i="24"/>
  <c r="I29" i="24" s="1"/>
  <c r="O29" i="24"/>
  <c r="P29" i="24" s="1"/>
  <c r="H30" i="24"/>
  <c r="I30" i="24" s="1"/>
  <c r="J30" i="24" s="1"/>
  <c r="O30" i="24"/>
  <c r="P30" i="24" s="1"/>
  <c r="H20" i="24"/>
  <c r="I20" i="24" s="1"/>
  <c r="O20" i="24"/>
  <c r="P20" i="24" s="1"/>
  <c r="H21" i="24"/>
  <c r="I21" i="24" s="1"/>
  <c r="O21" i="24"/>
  <c r="P21" i="24" s="1"/>
  <c r="Q21" i="24" s="1"/>
  <c r="H31" i="24"/>
  <c r="I31" i="24" s="1"/>
  <c r="J31" i="24" s="1"/>
  <c r="O31" i="24"/>
  <c r="P31" i="24" s="1"/>
  <c r="Q31" i="24" s="1"/>
  <c r="B45" i="3"/>
  <c r="M45" i="3"/>
  <c r="B51" i="3"/>
  <c r="M51" i="3"/>
  <c r="B52" i="3"/>
  <c r="M52" i="3"/>
  <c r="B53" i="3"/>
  <c r="M53" i="3"/>
  <c r="B54" i="3"/>
  <c r="M54" i="3"/>
  <c r="B55" i="3"/>
  <c r="M55" i="3"/>
  <c r="H20" i="3"/>
  <c r="I20" i="3" s="1"/>
  <c r="O20" i="3"/>
  <c r="P20" i="3" s="1"/>
  <c r="H28" i="3"/>
  <c r="I28" i="3" s="1"/>
  <c r="O28" i="3"/>
  <c r="P28" i="3" s="1"/>
  <c r="H29" i="3"/>
  <c r="I29" i="3" s="1"/>
  <c r="J29" i="3" s="1"/>
  <c r="O29" i="3"/>
  <c r="H30" i="3"/>
  <c r="I30" i="3" s="1"/>
  <c r="O30" i="3"/>
  <c r="P30" i="3" s="1"/>
  <c r="Q30" i="3" s="1"/>
  <c r="H31" i="5"/>
  <c r="H32" i="5"/>
  <c r="H33" i="5"/>
  <c r="H37" i="5"/>
  <c r="H35" i="5"/>
  <c r="H36" i="5"/>
  <c r="Q33" i="15" l="1"/>
  <c r="J33" i="15"/>
  <c r="J32" i="15"/>
  <c r="Q36" i="15"/>
  <c r="Q31" i="15"/>
  <c r="J36" i="15"/>
  <c r="J31" i="15"/>
  <c r="P32" i="13"/>
  <c r="Q32" i="13" s="1"/>
  <c r="Q34" i="13"/>
  <c r="Q30" i="13"/>
  <c r="J33" i="13"/>
  <c r="J29" i="24"/>
  <c r="Q28" i="24"/>
  <c r="J28" i="24"/>
  <c r="Q29" i="24"/>
  <c r="Q30" i="24"/>
  <c r="J21" i="24"/>
  <c r="Q20" i="24"/>
  <c r="J20" i="24"/>
  <c r="P29" i="3"/>
  <c r="Q29" i="3" s="1"/>
  <c r="Q28" i="3"/>
  <c r="Q20" i="3"/>
  <c r="J28" i="3"/>
  <c r="J30" i="3"/>
  <c r="J20" i="3"/>
  <c r="H34" i="5"/>
  <c r="H38" i="5"/>
  <c r="F120" i="5" l="1"/>
  <c r="H111" i="5"/>
  <c r="H112" i="5"/>
  <c r="H113" i="5"/>
  <c r="H114" i="5"/>
  <c r="H115" i="5"/>
  <c r="H116" i="5"/>
  <c r="H117" i="5"/>
  <c r="H118" i="5"/>
  <c r="H119" i="5"/>
  <c r="G106" i="5"/>
  <c r="F106" i="5"/>
  <c r="H99" i="5"/>
  <c r="H100" i="5"/>
  <c r="H101" i="5"/>
  <c r="H102" i="5"/>
  <c r="H103" i="5"/>
  <c r="H104" i="5"/>
  <c r="H105" i="5"/>
  <c r="H70" i="5"/>
  <c r="H71" i="5"/>
  <c r="H72" i="5"/>
  <c r="H73" i="5"/>
  <c r="H74" i="5"/>
  <c r="F39" i="5"/>
  <c r="G26" i="5"/>
  <c r="F26" i="5"/>
  <c r="H19" i="5"/>
  <c r="H20" i="5"/>
  <c r="H21" i="5"/>
  <c r="H22" i="5"/>
  <c r="H23" i="5"/>
  <c r="H24" i="5"/>
  <c r="H25" i="5"/>
  <c r="G81" i="5"/>
  <c r="F81" i="5"/>
  <c r="G66" i="5"/>
  <c r="F66" i="5"/>
  <c r="H58" i="5"/>
  <c r="H59" i="5"/>
  <c r="H60" i="5"/>
  <c r="H61" i="5"/>
  <c r="H62" i="5"/>
  <c r="H63" i="5"/>
  <c r="H64" i="5"/>
  <c r="H65" i="5"/>
  <c r="H3" i="7"/>
  <c r="H4" i="7"/>
  <c r="H5" i="7"/>
  <c r="H6" i="7"/>
  <c r="H7" i="7"/>
  <c r="H8" i="7"/>
  <c r="H9" i="7"/>
  <c r="H10" i="7"/>
  <c r="H11" i="7"/>
  <c r="H12" i="7"/>
  <c r="H13" i="7"/>
  <c r="H14" i="7"/>
  <c r="H15" i="7"/>
  <c r="H2" i="7"/>
  <c r="D9" i="25"/>
  <c r="D9" i="15"/>
  <c r="D9" i="13"/>
  <c r="D9" i="24"/>
  <c r="D9" i="3"/>
  <c r="T10" i="11" l="1"/>
  <c r="T10" i="20"/>
  <c r="T10" i="1"/>
  <c r="T10" i="23"/>
  <c r="T10" i="22"/>
  <c r="T10" i="17"/>
  <c r="T10" i="10"/>
  <c r="K17" i="9" s="1"/>
  <c r="G36" i="3"/>
  <c r="G37" i="24"/>
  <c r="G38" i="13"/>
  <c r="G40" i="15"/>
  <c r="G34" i="25"/>
  <c r="K19" i="9" l="1"/>
  <c r="K16" i="9"/>
  <c r="K18" i="9"/>
  <c r="K20" i="9" l="1"/>
  <c r="N40" i="15"/>
  <c r="M40" i="15"/>
  <c r="L40" i="15"/>
  <c r="K40" i="15"/>
  <c r="F40" i="15"/>
  <c r="E40" i="15"/>
  <c r="D40" i="15"/>
  <c r="O39" i="15"/>
  <c r="P39" i="15" s="1"/>
  <c r="H39" i="15"/>
  <c r="I39" i="15" s="1"/>
  <c r="J39" i="15" s="1"/>
  <c r="O38" i="15"/>
  <c r="P38" i="15" s="1"/>
  <c r="Q38" i="15" s="1"/>
  <c r="H38" i="15"/>
  <c r="I38" i="15" s="1"/>
  <c r="O37" i="15"/>
  <c r="P37" i="15" s="1"/>
  <c r="H37" i="15"/>
  <c r="I37" i="15" s="1"/>
  <c r="J37" i="15" s="1"/>
  <c r="O30" i="15"/>
  <c r="P30" i="15" s="1"/>
  <c r="Q30" i="15" s="1"/>
  <c r="H30" i="15"/>
  <c r="I30" i="15" s="1"/>
  <c r="O18" i="15"/>
  <c r="P18" i="15" s="1"/>
  <c r="Q18" i="15" s="1"/>
  <c r="H18" i="15"/>
  <c r="I18" i="15" s="1"/>
  <c r="N34" i="25"/>
  <c r="M34" i="25"/>
  <c r="L34" i="25"/>
  <c r="K34" i="25"/>
  <c r="F34" i="25"/>
  <c r="E34" i="25"/>
  <c r="D34" i="25"/>
  <c r="O33" i="25"/>
  <c r="P33" i="25" s="1"/>
  <c r="H33" i="25"/>
  <c r="I33" i="25" s="1"/>
  <c r="J33" i="25" s="1"/>
  <c r="O32" i="25"/>
  <c r="P32" i="25" s="1"/>
  <c r="Q32" i="25" s="1"/>
  <c r="H32" i="25"/>
  <c r="I32" i="25" s="1"/>
  <c r="O31" i="25"/>
  <c r="P31" i="25" s="1"/>
  <c r="H31" i="25"/>
  <c r="I31" i="25" s="1"/>
  <c r="J31" i="25" s="1"/>
  <c r="O30" i="25"/>
  <c r="P30" i="25" s="1"/>
  <c r="Q30" i="25" s="1"/>
  <c r="H30" i="25"/>
  <c r="I30" i="25" s="1"/>
  <c r="O29" i="25"/>
  <c r="P29" i="25" s="1"/>
  <c r="H29" i="25"/>
  <c r="I29" i="25" s="1"/>
  <c r="J29" i="25" s="1"/>
  <c r="O19" i="25"/>
  <c r="P19" i="25" s="1"/>
  <c r="H19" i="25"/>
  <c r="I19" i="25" s="1"/>
  <c r="J19" i="25" s="1"/>
  <c r="O18" i="25"/>
  <c r="P18" i="25" s="1"/>
  <c r="Q18" i="25" s="1"/>
  <c r="H18" i="25"/>
  <c r="I18" i="25" s="1"/>
  <c r="N38" i="13"/>
  <c r="M38" i="13"/>
  <c r="L38" i="13"/>
  <c r="K38" i="13"/>
  <c r="F38" i="13"/>
  <c r="E38" i="13"/>
  <c r="D38" i="13"/>
  <c r="O37" i="13"/>
  <c r="P37" i="13" s="1"/>
  <c r="Q37" i="13" s="1"/>
  <c r="H37" i="13"/>
  <c r="O36" i="13"/>
  <c r="H36" i="13"/>
  <c r="I36" i="13" s="1"/>
  <c r="J36" i="13" s="1"/>
  <c r="O35" i="13"/>
  <c r="P35" i="13" s="1"/>
  <c r="Q35" i="13" s="1"/>
  <c r="H35" i="13"/>
  <c r="O20" i="13"/>
  <c r="H20" i="13"/>
  <c r="I20" i="13" s="1"/>
  <c r="J20" i="13" s="1"/>
  <c r="O19" i="13"/>
  <c r="P19" i="13" s="1"/>
  <c r="Q19" i="13" s="1"/>
  <c r="H19" i="13"/>
  <c r="O18" i="13"/>
  <c r="H18" i="13"/>
  <c r="I18" i="13" s="1"/>
  <c r="N36" i="3"/>
  <c r="M36" i="3"/>
  <c r="L36" i="3"/>
  <c r="K36" i="3"/>
  <c r="F36" i="3"/>
  <c r="E36" i="3"/>
  <c r="D36" i="3"/>
  <c r="O35" i="3"/>
  <c r="P35" i="3" s="1"/>
  <c r="Q35" i="3" s="1"/>
  <c r="H35" i="3"/>
  <c r="O34" i="3"/>
  <c r="H34" i="3"/>
  <c r="I34" i="3" s="1"/>
  <c r="J34" i="3" s="1"/>
  <c r="O33" i="3"/>
  <c r="P33" i="3" s="1"/>
  <c r="H33" i="3"/>
  <c r="O32" i="3"/>
  <c r="P32" i="3" s="1"/>
  <c r="Q32" i="3" s="1"/>
  <c r="H32" i="3"/>
  <c r="I32" i="3" s="1"/>
  <c r="O31" i="3"/>
  <c r="H31" i="3"/>
  <c r="O19" i="3"/>
  <c r="H19" i="3"/>
  <c r="O18" i="3"/>
  <c r="P18" i="3" s="1"/>
  <c r="H18" i="3"/>
  <c r="N37" i="24"/>
  <c r="M37" i="24"/>
  <c r="L37" i="24"/>
  <c r="K37" i="24"/>
  <c r="F37" i="24"/>
  <c r="E37" i="24"/>
  <c r="D37" i="24"/>
  <c r="O36" i="24"/>
  <c r="H36" i="24"/>
  <c r="I36" i="24" s="1"/>
  <c r="J36" i="24" s="1"/>
  <c r="O35" i="24"/>
  <c r="P35" i="24" s="1"/>
  <c r="Q35" i="24" s="1"/>
  <c r="H35" i="24"/>
  <c r="O34" i="24"/>
  <c r="H34" i="24"/>
  <c r="I34" i="24" s="1"/>
  <c r="J34" i="24" s="1"/>
  <c r="O33" i="24"/>
  <c r="P33" i="24" s="1"/>
  <c r="Q33" i="24" s="1"/>
  <c r="H33" i="24"/>
  <c r="O32" i="24"/>
  <c r="H32" i="24"/>
  <c r="I32" i="24" s="1"/>
  <c r="J32" i="24" s="1"/>
  <c r="O19" i="24"/>
  <c r="H19" i="24"/>
  <c r="I19" i="24" s="1"/>
  <c r="J19" i="24" s="1"/>
  <c r="O18" i="24"/>
  <c r="P18" i="24" s="1"/>
  <c r="Q18" i="24" s="1"/>
  <c r="H18" i="24"/>
  <c r="H36" i="3" l="1"/>
  <c r="J32" i="3"/>
  <c r="I18" i="3"/>
  <c r="J18" i="3" s="1"/>
  <c r="P31" i="3"/>
  <c r="Q31" i="3" s="1"/>
  <c r="Q37" i="15"/>
  <c r="Q29" i="25"/>
  <c r="Q33" i="25"/>
  <c r="O37" i="24"/>
  <c r="P19" i="3"/>
  <c r="Q19" i="3" s="1"/>
  <c r="I34" i="25"/>
  <c r="Q19" i="25"/>
  <c r="Q31" i="25"/>
  <c r="O40" i="15"/>
  <c r="Q33" i="3"/>
  <c r="O34" i="25"/>
  <c r="Q39" i="15"/>
  <c r="I40" i="15"/>
  <c r="J18" i="15"/>
  <c r="J30" i="15"/>
  <c r="J38" i="15"/>
  <c r="H40" i="15"/>
  <c r="P40" i="15"/>
  <c r="Q34" i="25"/>
  <c r="J18" i="25"/>
  <c r="J30" i="25"/>
  <c r="J32" i="25"/>
  <c r="H34" i="25"/>
  <c r="P34" i="25"/>
  <c r="J18" i="13"/>
  <c r="I19" i="13"/>
  <c r="I35" i="13"/>
  <c r="J35" i="13" s="1"/>
  <c r="I37" i="13"/>
  <c r="J37" i="13" s="1"/>
  <c r="O38" i="13"/>
  <c r="P18" i="13"/>
  <c r="P20" i="13"/>
  <c r="Q20" i="13" s="1"/>
  <c r="P36" i="13"/>
  <c r="Q36" i="13" s="1"/>
  <c r="H38" i="13"/>
  <c r="J35" i="3"/>
  <c r="Q18" i="3"/>
  <c r="I19" i="3"/>
  <c r="J19" i="3" s="1"/>
  <c r="I31" i="3"/>
  <c r="J31" i="3" s="1"/>
  <c r="I33" i="3"/>
  <c r="J33" i="3" s="1"/>
  <c r="I35" i="3"/>
  <c r="O36" i="3"/>
  <c r="P34" i="3"/>
  <c r="Q34" i="3" s="1"/>
  <c r="J18" i="24"/>
  <c r="J35" i="24"/>
  <c r="H37" i="24"/>
  <c r="I18" i="24"/>
  <c r="I33" i="24"/>
  <c r="J33" i="24" s="1"/>
  <c r="I35" i="24"/>
  <c r="P19" i="24"/>
  <c r="Q19" i="24" s="1"/>
  <c r="P32" i="24"/>
  <c r="Q32" i="24" s="1"/>
  <c r="P34" i="24"/>
  <c r="Q34" i="24" s="1"/>
  <c r="P36" i="24"/>
  <c r="Q36" i="24" s="1"/>
  <c r="Q40" i="15" l="1"/>
  <c r="P38" i="13"/>
  <c r="P36" i="3"/>
  <c r="I38" i="13"/>
  <c r="J40" i="15"/>
  <c r="J36" i="3"/>
  <c r="J37" i="24"/>
  <c r="J34" i="25"/>
  <c r="J19" i="13"/>
  <c r="J38" i="13" s="1"/>
  <c r="Q18" i="13"/>
  <c r="Q38" i="13" s="1"/>
  <c r="Q36" i="3"/>
  <c r="I36" i="3"/>
  <c r="Q37" i="24"/>
  <c r="P37" i="24"/>
  <c r="I37" i="24"/>
  <c r="S65" i="25" l="1"/>
  <c r="P65" i="25"/>
  <c r="L65" i="25"/>
  <c r="K65" i="25"/>
  <c r="G65" i="25"/>
  <c r="D65" i="25"/>
  <c r="S69" i="15"/>
  <c r="P69" i="15"/>
  <c r="L69" i="15"/>
  <c r="K69" i="15"/>
  <c r="G69" i="15"/>
  <c r="D69" i="15"/>
  <c r="S74" i="13"/>
  <c r="P74" i="13"/>
  <c r="L74" i="13"/>
  <c r="K74" i="13"/>
  <c r="G74" i="13"/>
  <c r="D74" i="13"/>
  <c r="P59" i="24"/>
  <c r="L59" i="24"/>
  <c r="K59" i="24"/>
  <c r="G59" i="24"/>
  <c r="D59" i="24"/>
  <c r="S63" i="3"/>
  <c r="P63" i="3"/>
  <c r="D63" i="3"/>
  <c r="G63" i="3"/>
  <c r="K63" i="3"/>
  <c r="L63" i="3"/>
  <c r="F16" i="9" l="1"/>
  <c r="E16" i="9"/>
  <c r="D16" i="9"/>
  <c r="C16" i="9"/>
  <c r="B16" i="9"/>
  <c r="D10" i="9"/>
  <c r="G8" i="18"/>
  <c r="G8" i="6"/>
  <c r="B41" i="25" l="1"/>
  <c r="B58" i="25"/>
  <c r="B59" i="25"/>
  <c r="B60" i="25"/>
  <c r="B61" i="25"/>
  <c r="B62" i="25"/>
  <c r="B63" i="25"/>
  <c r="B64" i="25"/>
  <c r="B40" i="25"/>
  <c r="M64" i="25"/>
  <c r="M63" i="25"/>
  <c r="M62" i="25"/>
  <c r="M61" i="25"/>
  <c r="M60" i="25"/>
  <c r="M59" i="25"/>
  <c r="M58" i="25"/>
  <c r="M41" i="25"/>
  <c r="M40" i="25"/>
  <c r="P9" i="25"/>
  <c r="AE26" i="9" s="1"/>
  <c r="AF26" i="9" s="1"/>
  <c r="B44" i="24"/>
  <c r="B45" i="24"/>
  <c r="B55" i="24"/>
  <c r="B56" i="24"/>
  <c r="B57" i="24"/>
  <c r="B58" i="24"/>
  <c r="B43" i="24"/>
  <c r="S59" i="24"/>
  <c r="P9" i="24" s="1"/>
  <c r="AE24" i="9" s="1"/>
  <c r="M58" i="24"/>
  <c r="M57" i="24"/>
  <c r="M56" i="24"/>
  <c r="M55" i="24"/>
  <c r="M54" i="24"/>
  <c r="M53" i="24"/>
  <c r="M52" i="24"/>
  <c r="M46" i="24"/>
  <c r="M45" i="24"/>
  <c r="M44" i="24"/>
  <c r="M43" i="24"/>
  <c r="L230" i="23"/>
  <c r="L228" i="23"/>
  <c r="G228" i="23"/>
  <c r="L209" i="23"/>
  <c r="L207" i="23"/>
  <c r="G207" i="23"/>
  <c r="L188" i="23"/>
  <c r="L186" i="23"/>
  <c r="G186" i="23"/>
  <c r="L167" i="23"/>
  <c r="L165" i="23"/>
  <c r="G165" i="23"/>
  <c r="L146" i="23"/>
  <c r="L144" i="23"/>
  <c r="G144" i="23"/>
  <c r="L125" i="23"/>
  <c r="L123" i="23"/>
  <c r="G123" i="23"/>
  <c r="L104" i="23"/>
  <c r="L102" i="23"/>
  <c r="G102" i="23"/>
  <c r="L83" i="23"/>
  <c r="L81" i="23"/>
  <c r="G81" i="23"/>
  <c r="L62" i="23"/>
  <c r="L60" i="23"/>
  <c r="G60" i="23"/>
  <c r="L41" i="23"/>
  <c r="L39" i="23"/>
  <c r="G39" i="23"/>
  <c r="L20" i="23"/>
  <c r="L18" i="23"/>
  <c r="G18" i="23"/>
  <c r="A234" i="23"/>
  <c r="A213" i="23"/>
  <c r="A192" i="23"/>
  <c r="A171" i="23"/>
  <c r="A150" i="23"/>
  <c r="A129" i="23"/>
  <c r="A108" i="23"/>
  <c r="A87" i="23"/>
  <c r="A66" i="23"/>
  <c r="A45" i="23"/>
  <c r="A24" i="23"/>
  <c r="M65" i="25" l="1"/>
  <c r="P7" i="25" s="1"/>
  <c r="P11" i="25" s="1"/>
  <c r="AE27" i="9"/>
  <c r="AF24" i="9"/>
  <c r="AF27" i="9" s="1"/>
  <c r="O10" i="23"/>
  <c r="AE19" i="9" s="1"/>
  <c r="E10" i="23"/>
  <c r="M59" i="24"/>
  <c r="P7" i="24" s="1"/>
  <c r="P11" i="24" s="1"/>
  <c r="L230" i="22"/>
  <c r="L228" i="22"/>
  <c r="G228" i="22"/>
  <c r="L209" i="22"/>
  <c r="L207" i="22"/>
  <c r="G207" i="22"/>
  <c r="L188" i="22"/>
  <c r="L186" i="22"/>
  <c r="G186" i="22"/>
  <c r="L167" i="22"/>
  <c r="L165" i="22"/>
  <c r="G165" i="22"/>
  <c r="L146" i="22"/>
  <c r="L144" i="22"/>
  <c r="G144" i="22"/>
  <c r="L125" i="22"/>
  <c r="L123" i="22"/>
  <c r="G123" i="22"/>
  <c r="L104" i="22"/>
  <c r="L102" i="22"/>
  <c r="G102" i="22"/>
  <c r="L83" i="22"/>
  <c r="L81" i="22"/>
  <c r="G81" i="22"/>
  <c r="L62" i="22"/>
  <c r="L60" i="22"/>
  <c r="G60" i="22"/>
  <c r="L41" i="22"/>
  <c r="L39" i="22"/>
  <c r="G39" i="22"/>
  <c r="L18" i="22"/>
  <c r="L20" i="22"/>
  <c r="G18" i="22"/>
  <c r="A234" i="22" l="1"/>
  <c r="A213" i="22"/>
  <c r="A192" i="22"/>
  <c r="A171" i="22"/>
  <c r="A150" i="22"/>
  <c r="A129" i="22"/>
  <c r="A108" i="22"/>
  <c r="A87" i="22"/>
  <c r="A66" i="22"/>
  <c r="A45" i="22"/>
  <c r="A24" i="22"/>
  <c r="E10" i="22" l="1"/>
  <c r="O10" i="22"/>
  <c r="AE18" i="9" s="1"/>
  <c r="L230" i="20"/>
  <c r="L228" i="20"/>
  <c r="G228" i="20"/>
  <c r="L209" i="20"/>
  <c r="L207" i="20"/>
  <c r="G207" i="20"/>
  <c r="L188" i="20"/>
  <c r="L186" i="20"/>
  <c r="G186" i="20"/>
  <c r="L167" i="20"/>
  <c r="L165" i="20"/>
  <c r="G165" i="20"/>
  <c r="L146" i="20"/>
  <c r="L144" i="20"/>
  <c r="G144" i="20"/>
  <c r="L125" i="20"/>
  <c r="L123" i="20"/>
  <c r="G123" i="20"/>
  <c r="L104" i="20"/>
  <c r="L102" i="20"/>
  <c r="G102" i="20"/>
  <c r="L83" i="20"/>
  <c r="L81" i="20"/>
  <c r="G81" i="20"/>
  <c r="L62" i="20"/>
  <c r="L60" i="20"/>
  <c r="G60" i="20"/>
  <c r="L41" i="20"/>
  <c r="L39" i="20"/>
  <c r="G39" i="20"/>
  <c r="L20" i="20"/>
  <c r="L18" i="20"/>
  <c r="G18" i="20"/>
  <c r="A234" i="20"/>
  <c r="A213" i="20"/>
  <c r="A192" i="20"/>
  <c r="A171" i="20"/>
  <c r="A150" i="20"/>
  <c r="A129" i="20"/>
  <c r="A108" i="20"/>
  <c r="A87" i="20"/>
  <c r="A66" i="20"/>
  <c r="A45" i="20"/>
  <c r="A24" i="20"/>
  <c r="H78" i="19"/>
  <c r="G78" i="19"/>
  <c r="H42" i="19"/>
  <c r="G42" i="19"/>
  <c r="G72" i="19"/>
  <c r="H71" i="19"/>
  <c r="H70" i="19"/>
  <c r="H69" i="19"/>
  <c r="H68" i="19"/>
  <c r="H67" i="19"/>
  <c r="H66" i="19"/>
  <c r="H65" i="19"/>
  <c r="H64" i="19"/>
  <c r="H63" i="19"/>
  <c r="H61" i="19"/>
  <c r="H54" i="19"/>
  <c r="H35" i="19"/>
  <c r="H34" i="19"/>
  <c r="H33" i="19"/>
  <c r="H30" i="19"/>
  <c r="H29" i="19"/>
  <c r="H28" i="19"/>
  <c r="H18" i="19"/>
  <c r="G10" i="19"/>
  <c r="V128" i="18"/>
  <c r="T128" i="18"/>
  <c r="V85" i="18"/>
  <c r="T85" i="18"/>
  <c r="V43" i="18"/>
  <c r="T43" i="18"/>
  <c r="V126" i="18"/>
  <c r="Q126" i="18"/>
  <c r="P126" i="18"/>
  <c r="N126" i="18"/>
  <c r="L126" i="18"/>
  <c r="T124" i="18"/>
  <c r="X124" i="18" s="1"/>
  <c r="R124" i="18"/>
  <c r="T123" i="18"/>
  <c r="X123" i="18" s="1"/>
  <c r="R123" i="18"/>
  <c r="T122" i="18"/>
  <c r="X122" i="18" s="1"/>
  <c r="R122" i="18"/>
  <c r="T121" i="18"/>
  <c r="X121" i="18" s="1"/>
  <c r="R121" i="18"/>
  <c r="T120" i="18"/>
  <c r="X120" i="18" s="1"/>
  <c r="R120" i="18"/>
  <c r="T119" i="18"/>
  <c r="X119" i="18" s="1"/>
  <c r="R119" i="18"/>
  <c r="T118" i="18"/>
  <c r="X118" i="18" s="1"/>
  <c r="R118" i="18"/>
  <c r="T117" i="18"/>
  <c r="X117" i="18" s="1"/>
  <c r="R117" i="18"/>
  <c r="T116" i="18"/>
  <c r="X116" i="18" s="1"/>
  <c r="R116" i="18"/>
  <c r="T115" i="18"/>
  <c r="X115" i="18" s="1"/>
  <c r="R115" i="18"/>
  <c r="T114" i="18"/>
  <c r="X114" i="18" s="1"/>
  <c r="R114" i="18"/>
  <c r="T113" i="18"/>
  <c r="X113" i="18" s="1"/>
  <c r="R113" i="18"/>
  <c r="T112" i="18"/>
  <c r="X112" i="18" s="1"/>
  <c r="R112" i="18"/>
  <c r="T111" i="18"/>
  <c r="X111" i="18" s="1"/>
  <c r="R111" i="18"/>
  <c r="T110" i="18"/>
  <c r="X110" i="18" s="1"/>
  <c r="R110" i="18"/>
  <c r="T109" i="18"/>
  <c r="X109" i="18" s="1"/>
  <c r="R109" i="18"/>
  <c r="T108" i="18"/>
  <c r="X108" i="18" s="1"/>
  <c r="R108" i="18"/>
  <c r="T107" i="18"/>
  <c r="X107" i="18" s="1"/>
  <c r="R107" i="18"/>
  <c r="T106" i="18"/>
  <c r="X106" i="18" s="1"/>
  <c r="R106" i="18"/>
  <c r="T105" i="18"/>
  <c r="R105" i="18"/>
  <c r="V83" i="18"/>
  <c r="Q83" i="18"/>
  <c r="P83" i="18"/>
  <c r="N83" i="18"/>
  <c r="L83" i="18"/>
  <c r="T81" i="18"/>
  <c r="X81" i="18" s="1"/>
  <c r="R81" i="18"/>
  <c r="T80" i="18"/>
  <c r="X80" i="18" s="1"/>
  <c r="R80" i="18"/>
  <c r="T79" i="18"/>
  <c r="X79" i="18" s="1"/>
  <c r="R79" i="18"/>
  <c r="T78" i="18"/>
  <c r="X78" i="18" s="1"/>
  <c r="R78" i="18"/>
  <c r="T77" i="18"/>
  <c r="X77" i="18" s="1"/>
  <c r="R77" i="18"/>
  <c r="T76" i="18"/>
  <c r="X76" i="18" s="1"/>
  <c r="R76" i="18"/>
  <c r="T75" i="18"/>
  <c r="X75" i="18" s="1"/>
  <c r="R75" i="18"/>
  <c r="T74" i="18"/>
  <c r="X74" i="18" s="1"/>
  <c r="R74" i="18"/>
  <c r="T73" i="18"/>
  <c r="X73" i="18" s="1"/>
  <c r="R73" i="18"/>
  <c r="T72" i="18"/>
  <c r="X72" i="18" s="1"/>
  <c r="R72" i="18"/>
  <c r="T71" i="18"/>
  <c r="X71" i="18" s="1"/>
  <c r="R71" i="18"/>
  <c r="T70" i="18"/>
  <c r="X70" i="18" s="1"/>
  <c r="R70" i="18"/>
  <c r="T69" i="18"/>
  <c r="X69" i="18" s="1"/>
  <c r="R69" i="18"/>
  <c r="T68" i="18"/>
  <c r="X68" i="18" s="1"/>
  <c r="R68" i="18"/>
  <c r="T67" i="18"/>
  <c r="X67" i="18" s="1"/>
  <c r="R67" i="18"/>
  <c r="T66" i="18"/>
  <c r="X66" i="18" s="1"/>
  <c r="R66" i="18"/>
  <c r="T65" i="18"/>
  <c r="X65" i="18" s="1"/>
  <c r="R65" i="18"/>
  <c r="T64" i="18"/>
  <c r="X64" i="18" s="1"/>
  <c r="R64" i="18"/>
  <c r="T63" i="18"/>
  <c r="X63" i="18" s="1"/>
  <c r="R63" i="18"/>
  <c r="T62" i="18"/>
  <c r="R62" i="18"/>
  <c r="V41" i="18"/>
  <c r="Q41" i="18"/>
  <c r="P41" i="18"/>
  <c r="N41" i="18"/>
  <c r="L41" i="18"/>
  <c r="T39" i="18"/>
  <c r="X39" i="18" s="1"/>
  <c r="R39" i="18"/>
  <c r="T38" i="18"/>
  <c r="X38" i="18" s="1"/>
  <c r="R38" i="18"/>
  <c r="T37" i="18"/>
  <c r="X37" i="18" s="1"/>
  <c r="R37" i="18"/>
  <c r="T36" i="18"/>
  <c r="X36" i="18" s="1"/>
  <c r="R36" i="18"/>
  <c r="T35" i="18"/>
  <c r="X35" i="18" s="1"/>
  <c r="R35" i="18"/>
  <c r="T34" i="18"/>
  <c r="X34" i="18" s="1"/>
  <c r="R34" i="18"/>
  <c r="T33" i="18"/>
  <c r="X33" i="18" s="1"/>
  <c r="R33" i="18"/>
  <c r="T32" i="18"/>
  <c r="X32" i="18" s="1"/>
  <c r="R32" i="18"/>
  <c r="T31" i="18"/>
  <c r="X31" i="18" s="1"/>
  <c r="R31" i="18"/>
  <c r="T30" i="18"/>
  <c r="X30" i="18" s="1"/>
  <c r="R30" i="18"/>
  <c r="T29" i="18"/>
  <c r="X29" i="18" s="1"/>
  <c r="R29" i="18"/>
  <c r="T28" i="18"/>
  <c r="X28" i="18" s="1"/>
  <c r="R28" i="18"/>
  <c r="X27" i="18"/>
  <c r="T27" i="18"/>
  <c r="R27" i="18"/>
  <c r="T26" i="18"/>
  <c r="X26" i="18" s="1"/>
  <c r="R26" i="18"/>
  <c r="T25" i="18"/>
  <c r="X25" i="18" s="1"/>
  <c r="R25" i="18"/>
  <c r="T24" i="18"/>
  <c r="X24" i="18" s="1"/>
  <c r="R24" i="18"/>
  <c r="T23" i="18"/>
  <c r="X23" i="18" s="1"/>
  <c r="R23" i="18"/>
  <c r="T22" i="18"/>
  <c r="X22" i="18" s="1"/>
  <c r="R22" i="18"/>
  <c r="T21" i="18"/>
  <c r="R21" i="18"/>
  <c r="T20" i="18"/>
  <c r="X20" i="18" s="1"/>
  <c r="R20" i="18"/>
  <c r="O10" i="20" l="1"/>
  <c r="AE16" i="9" s="1"/>
  <c r="E10" i="20"/>
  <c r="F38" i="19"/>
  <c r="K7" i="24" s="1"/>
  <c r="G74" i="19"/>
  <c r="G81" i="19" s="1"/>
  <c r="H72" i="19"/>
  <c r="H74" i="19" s="1"/>
  <c r="H81" i="19" s="1"/>
  <c r="E41" i="22"/>
  <c r="P41" i="22" s="1"/>
  <c r="E104" i="22"/>
  <c r="P104" i="22" s="1"/>
  <c r="E167" i="22"/>
  <c r="P167" i="22" s="1"/>
  <c r="E125" i="22"/>
  <c r="P125" i="22" s="1"/>
  <c r="E83" i="22"/>
  <c r="P83" i="22" s="1"/>
  <c r="E188" i="22"/>
  <c r="P188" i="22" s="1"/>
  <c r="E230" i="22"/>
  <c r="P230" i="22" s="1"/>
  <c r="E146" i="22"/>
  <c r="P146" i="22" s="1"/>
  <c r="E209" i="22"/>
  <c r="P209" i="22" s="1"/>
  <c r="E62" i="22"/>
  <c r="P62" i="22" s="1"/>
  <c r="E20" i="22"/>
  <c r="P20" i="22" s="1"/>
  <c r="E209" i="20"/>
  <c r="P209" i="20" s="1"/>
  <c r="E83" i="20"/>
  <c r="P83" i="20" s="1"/>
  <c r="E62" i="20"/>
  <c r="P62" i="20" s="1"/>
  <c r="E104" i="20"/>
  <c r="P104" i="20" s="1"/>
  <c r="E146" i="20"/>
  <c r="P146" i="20" s="1"/>
  <c r="E188" i="20"/>
  <c r="P188" i="20" s="1"/>
  <c r="E41" i="20"/>
  <c r="P41" i="20" s="1"/>
  <c r="E125" i="20"/>
  <c r="P125" i="20" s="1"/>
  <c r="E167" i="20"/>
  <c r="P167" i="20" s="1"/>
  <c r="E230" i="20"/>
  <c r="P230" i="20" s="1"/>
  <c r="X105" i="18"/>
  <c r="E230" i="23"/>
  <c r="P230" i="23" s="1"/>
  <c r="E209" i="23"/>
  <c r="P209" i="23" s="1"/>
  <c r="E188" i="23"/>
  <c r="P188" i="23" s="1"/>
  <c r="E167" i="23"/>
  <c r="P167" i="23" s="1"/>
  <c r="E146" i="23"/>
  <c r="P146" i="23" s="1"/>
  <c r="E125" i="23"/>
  <c r="P125" i="23" s="1"/>
  <c r="E104" i="23"/>
  <c r="P104" i="23" s="1"/>
  <c r="E83" i="23"/>
  <c r="P83" i="23" s="1"/>
  <c r="E62" i="23"/>
  <c r="P62" i="23" s="1"/>
  <c r="E41" i="23"/>
  <c r="P41" i="23" s="1"/>
  <c r="E20" i="23"/>
  <c r="P20" i="23" s="1"/>
  <c r="E20" i="20"/>
  <c r="P20" i="20" s="1"/>
  <c r="F42" i="19"/>
  <c r="F74" i="19"/>
  <c r="K7" i="25" s="1"/>
  <c r="H31" i="19"/>
  <c r="H25" i="19"/>
  <c r="G32" i="19"/>
  <c r="H32" i="19" s="1"/>
  <c r="F78" i="19"/>
  <c r="X85" i="18"/>
  <c r="T83" i="18"/>
  <c r="V47" i="18"/>
  <c r="V89" i="18"/>
  <c r="T41" i="18"/>
  <c r="AC16" i="9" s="1"/>
  <c r="V132" i="18"/>
  <c r="X126" i="18"/>
  <c r="T126" i="18"/>
  <c r="X21" i="18"/>
  <c r="X41" i="18" s="1"/>
  <c r="X62" i="18"/>
  <c r="X83" i="18" s="1"/>
  <c r="X128" i="18"/>
  <c r="X43" i="18"/>
  <c r="F45" i="19" l="1"/>
  <c r="F81" i="19"/>
  <c r="K9" i="25"/>
  <c r="K11" i="25" s="1"/>
  <c r="AC26" i="9"/>
  <c r="T132" i="18"/>
  <c r="AC19" i="9"/>
  <c r="T89" i="18"/>
  <c r="AC18" i="9"/>
  <c r="AG26" i="9" s="1"/>
  <c r="T47" i="18"/>
  <c r="H27" i="19"/>
  <c r="G36" i="19"/>
  <c r="X89" i="18"/>
  <c r="X47" i="18"/>
  <c r="X132" i="18"/>
  <c r="H36" i="19" l="1"/>
  <c r="H38" i="19" s="1"/>
  <c r="H45" i="19" s="1"/>
  <c r="G38" i="19"/>
  <c r="K9" i="24" s="1"/>
  <c r="K11" i="24" s="1"/>
  <c r="H126" i="5"/>
  <c r="G126" i="5"/>
  <c r="H86" i="5"/>
  <c r="G86" i="5"/>
  <c r="H45" i="5"/>
  <c r="G45" i="5"/>
  <c r="G45" i="19" l="1"/>
  <c r="AC24" i="9"/>
  <c r="AG24" i="9" s="1"/>
  <c r="F86" i="5"/>
  <c r="V171" i="6"/>
  <c r="T171" i="6"/>
  <c r="V128" i="6"/>
  <c r="T128" i="6"/>
  <c r="V85" i="6"/>
  <c r="T85" i="6"/>
  <c r="V43" i="6"/>
  <c r="T43" i="6"/>
  <c r="G10" i="5"/>
  <c r="AB26" i="9" l="1"/>
  <c r="AB27" i="9" s="1"/>
  <c r="AB24" i="9"/>
  <c r="AB19" i="9"/>
  <c r="AD19" i="9" s="1"/>
  <c r="AB18" i="9"/>
  <c r="AD18" i="9" s="1"/>
  <c r="AB16" i="9"/>
  <c r="AD16" i="9" s="1"/>
  <c r="AD20" i="9" s="1"/>
  <c r="S26" i="9"/>
  <c r="S25" i="9"/>
  <c r="S24" i="9"/>
  <c r="S19" i="9"/>
  <c r="S18" i="9"/>
  <c r="S17" i="9"/>
  <c r="S16" i="9"/>
  <c r="AI18" i="8"/>
  <c r="AH18" i="8"/>
  <c r="AC18" i="8"/>
  <c r="AB18" i="8"/>
  <c r="S18" i="8"/>
  <c r="R18" i="8"/>
  <c r="K18" i="8"/>
  <c r="J18" i="8"/>
  <c r="AI17" i="8"/>
  <c r="AH17" i="8"/>
  <c r="AC17" i="8"/>
  <c r="AB17" i="8"/>
  <c r="S17" i="8"/>
  <c r="R17" i="8"/>
  <c r="K17" i="8"/>
  <c r="J17" i="8"/>
  <c r="AI16" i="8"/>
  <c r="AH16" i="8"/>
  <c r="AC16" i="8"/>
  <c r="AB16" i="8"/>
  <c r="S16" i="8"/>
  <c r="R16" i="8"/>
  <c r="K16" i="8"/>
  <c r="J16" i="8"/>
  <c r="AI15" i="8"/>
  <c r="AH15" i="8"/>
  <c r="AC15" i="8"/>
  <c r="AB15" i="8"/>
  <c r="S15" i="8"/>
  <c r="R15" i="8"/>
  <c r="K15" i="8"/>
  <c r="J15" i="8"/>
  <c r="AI14" i="8"/>
  <c r="AH14" i="8"/>
  <c r="AC14" i="8"/>
  <c r="AB14" i="8"/>
  <c r="S14" i="8"/>
  <c r="R14" i="8"/>
  <c r="K14" i="8"/>
  <c r="J14" i="8"/>
  <c r="AI13" i="8"/>
  <c r="AH13" i="8"/>
  <c r="AC13" i="8"/>
  <c r="AB13" i="8"/>
  <c r="S13" i="8"/>
  <c r="R13" i="8"/>
  <c r="K13" i="8"/>
  <c r="J13" i="8"/>
  <c r="AI12" i="8"/>
  <c r="AH12" i="8"/>
  <c r="AC12" i="8"/>
  <c r="AB12" i="8"/>
  <c r="S12" i="8"/>
  <c r="R12" i="8"/>
  <c r="K12" i="8"/>
  <c r="J12" i="8"/>
  <c r="AI11" i="8"/>
  <c r="AH11" i="8"/>
  <c r="AC11" i="8"/>
  <c r="AB11" i="8"/>
  <c r="S11" i="8"/>
  <c r="R11" i="8"/>
  <c r="K11" i="8"/>
  <c r="J11" i="8"/>
  <c r="AI10" i="8"/>
  <c r="AH10" i="8"/>
  <c r="AC10" i="8"/>
  <c r="AB10" i="8"/>
  <c r="S10" i="8"/>
  <c r="R10" i="8"/>
  <c r="K10" i="8"/>
  <c r="J10" i="8"/>
  <c r="AI9" i="8"/>
  <c r="AH9" i="8"/>
  <c r="AC9" i="8"/>
  <c r="AB9" i="8"/>
  <c r="S9" i="8"/>
  <c r="R9" i="8"/>
  <c r="K9" i="8"/>
  <c r="J9" i="8"/>
  <c r="AI8" i="8"/>
  <c r="AH8" i="8"/>
  <c r="AC8" i="8"/>
  <c r="AB8" i="8"/>
  <c r="S8" i="8"/>
  <c r="R8" i="8"/>
  <c r="K8" i="8"/>
  <c r="J8" i="8"/>
  <c r="AI7" i="8"/>
  <c r="AH7" i="8"/>
  <c r="AC7" i="8"/>
  <c r="AB7" i="8"/>
  <c r="S7" i="8"/>
  <c r="R7" i="8"/>
  <c r="K7" i="8"/>
  <c r="J7" i="8"/>
  <c r="AI6" i="8"/>
  <c r="AH6" i="8"/>
  <c r="AC6" i="8"/>
  <c r="AB6" i="8"/>
  <c r="S6" i="8"/>
  <c r="R6" i="8"/>
  <c r="K6" i="8"/>
  <c r="J6" i="8"/>
  <c r="AI5" i="8"/>
  <c r="AH5" i="8"/>
  <c r="AC5" i="8"/>
  <c r="AB5" i="8"/>
  <c r="S5" i="8"/>
  <c r="R5" i="8"/>
  <c r="K5" i="8"/>
  <c r="J5" i="8"/>
  <c r="F19" i="9"/>
  <c r="F28" i="9" s="1"/>
  <c r="S27" i="9" l="1"/>
  <c r="AM8" i="8"/>
  <c r="AM10" i="8"/>
  <c r="AM12" i="8"/>
  <c r="AM14" i="8"/>
  <c r="AM16" i="8"/>
  <c r="AM6" i="8"/>
  <c r="AK6" i="8"/>
  <c r="AK8" i="8"/>
  <c r="AK10" i="8"/>
  <c r="AK12" i="8"/>
  <c r="AK14" i="8"/>
  <c r="AK16" i="8"/>
  <c r="AK18" i="8"/>
  <c r="AM5" i="8"/>
  <c r="AM7" i="8"/>
  <c r="AM9" i="8"/>
  <c r="AM11" i="8"/>
  <c r="AM13" i="8"/>
  <c r="AM15" i="8"/>
  <c r="AM17" i="8"/>
  <c r="AM18" i="8"/>
  <c r="AK5" i="8"/>
  <c r="AK7" i="8"/>
  <c r="AK9" i="8"/>
  <c r="AK11" i="8"/>
  <c r="AK13" i="8"/>
  <c r="AK15" i="8"/>
  <c r="AK17" i="8"/>
  <c r="AD26" i="9"/>
  <c r="AD24" i="9"/>
  <c r="AD27" i="9" l="1"/>
  <c r="G228" i="11"/>
  <c r="L230" i="11"/>
  <c r="L228" i="11"/>
  <c r="G207" i="11"/>
  <c r="L209" i="11"/>
  <c r="L207" i="11"/>
  <c r="G186" i="11"/>
  <c r="G39" i="11"/>
  <c r="G60" i="11"/>
  <c r="G81" i="11"/>
  <c r="G102" i="11"/>
  <c r="G123" i="11"/>
  <c r="G144" i="11"/>
  <c r="G165" i="11"/>
  <c r="L188" i="11"/>
  <c r="L186" i="11"/>
  <c r="L167" i="11"/>
  <c r="L165" i="11"/>
  <c r="L146" i="11"/>
  <c r="L144" i="11"/>
  <c r="L125" i="11"/>
  <c r="L123" i="11"/>
  <c r="L104" i="11"/>
  <c r="L102" i="11"/>
  <c r="L83" i="11"/>
  <c r="L81" i="11"/>
  <c r="L62" i="11"/>
  <c r="L60" i="11"/>
  <c r="L41" i="11"/>
  <c r="L39" i="11"/>
  <c r="L20" i="11"/>
  <c r="L18" i="11"/>
  <c r="G18" i="11"/>
  <c r="A234" i="17" l="1"/>
  <c r="L230" i="17"/>
  <c r="L228" i="17"/>
  <c r="G228" i="17"/>
  <c r="A213" i="17"/>
  <c r="L209" i="17"/>
  <c r="L207" i="17"/>
  <c r="G207" i="17"/>
  <c r="A192" i="17"/>
  <c r="L188" i="17"/>
  <c r="L186" i="17"/>
  <c r="G186" i="17"/>
  <c r="A171" i="17"/>
  <c r="L167" i="17"/>
  <c r="L165" i="17"/>
  <c r="G165" i="17"/>
  <c r="A150" i="17"/>
  <c r="L146" i="17"/>
  <c r="L144" i="17"/>
  <c r="G144" i="17"/>
  <c r="A129" i="17"/>
  <c r="L125" i="17"/>
  <c r="L123" i="17"/>
  <c r="G123" i="17"/>
  <c r="A108" i="17"/>
  <c r="L104" i="17"/>
  <c r="L102" i="17"/>
  <c r="G102" i="17"/>
  <c r="A87" i="17"/>
  <c r="L83" i="17"/>
  <c r="L81" i="17"/>
  <c r="G81" i="17"/>
  <c r="A66" i="17"/>
  <c r="L62" i="17"/>
  <c r="L60" i="17"/>
  <c r="G60" i="17"/>
  <c r="A45" i="17"/>
  <c r="L41" i="17"/>
  <c r="L39" i="17"/>
  <c r="G39" i="17"/>
  <c r="A24" i="17"/>
  <c r="L20" i="17"/>
  <c r="L18" i="17"/>
  <c r="G18" i="17"/>
  <c r="R148" i="6"/>
  <c r="T148" i="6"/>
  <c r="X148" i="6" s="1"/>
  <c r="R149" i="6"/>
  <c r="T149" i="6"/>
  <c r="X149" i="6" s="1"/>
  <c r="R150" i="6"/>
  <c r="T150" i="6"/>
  <c r="R151" i="6"/>
  <c r="T151" i="6"/>
  <c r="X151" i="6" s="1"/>
  <c r="R152" i="6"/>
  <c r="T152" i="6"/>
  <c r="X152" i="6" s="1"/>
  <c r="R153" i="6"/>
  <c r="T153" i="6"/>
  <c r="X153" i="6" s="1"/>
  <c r="R154" i="6"/>
  <c r="T154" i="6"/>
  <c r="X154" i="6" s="1"/>
  <c r="R155" i="6"/>
  <c r="T155" i="6"/>
  <c r="X155" i="6"/>
  <c r="R156" i="6"/>
  <c r="T156" i="6"/>
  <c r="X156" i="6"/>
  <c r="R157" i="6"/>
  <c r="T157" i="6"/>
  <c r="X157" i="6" s="1"/>
  <c r="R158" i="6"/>
  <c r="T158" i="6"/>
  <c r="X158" i="6" s="1"/>
  <c r="R159" i="6"/>
  <c r="T159" i="6"/>
  <c r="X159" i="6" s="1"/>
  <c r="R160" i="6"/>
  <c r="T160" i="6"/>
  <c r="X160" i="6" s="1"/>
  <c r="R161" i="6"/>
  <c r="T161" i="6"/>
  <c r="X161" i="6" s="1"/>
  <c r="R162" i="6"/>
  <c r="T162" i="6"/>
  <c r="X162" i="6" s="1"/>
  <c r="R163" i="6"/>
  <c r="T163" i="6"/>
  <c r="X163" i="6"/>
  <c r="R164" i="6"/>
  <c r="T164" i="6"/>
  <c r="X164" i="6"/>
  <c r="R165" i="6"/>
  <c r="T165" i="6"/>
  <c r="X165" i="6" s="1"/>
  <c r="R166" i="6"/>
  <c r="T166" i="6"/>
  <c r="X166" i="6" s="1"/>
  <c r="R167" i="6"/>
  <c r="T167" i="6"/>
  <c r="X167" i="6" s="1"/>
  <c r="L169" i="6"/>
  <c r="J19" i="9" s="1"/>
  <c r="L19" i="9" s="1"/>
  <c r="N169" i="6"/>
  <c r="P169" i="6"/>
  <c r="Q169" i="6"/>
  <c r="V169" i="6"/>
  <c r="X171" i="6"/>
  <c r="V175" i="6"/>
  <c r="E10" i="17" l="1"/>
  <c r="O10" i="17"/>
  <c r="V18" i="9" s="1"/>
  <c r="N18" i="9" s="1"/>
  <c r="X150" i="6"/>
  <c r="E146" i="11"/>
  <c r="P146" i="11" s="1"/>
  <c r="E62" i="11"/>
  <c r="P62" i="11" s="1"/>
  <c r="E167" i="11"/>
  <c r="P167" i="11" s="1"/>
  <c r="E83" i="11"/>
  <c r="P83" i="11" s="1"/>
  <c r="E230" i="11"/>
  <c r="P230" i="11" s="1"/>
  <c r="E125" i="11"/>
  <c r="P125" i="11" s="1"/>
  <c r="E41" i="11"/>
  <c r="P41" i="11" s="1"/>
  <c r="E188" i="11"/>
  <c r="P188" i="11" s="1"/>
  <c r="E104" i="11"/>
  <c r="P104" i="11" s="1"/>
  <c r="E20" i="11"/>
  <c r="E209" i="11"/>
  <c r="P209" i="11" s="1"/>
  <c r="X175" i="6"/>
  <c r="X169" i="6"/>
  <c r="T169" i="6"/>
  <c r="T175" i="6" l="1"/>
  <c r="T19" i="9"/>
  <c r="U19" i="9" s="1"/>
  <c r="M19" i="9" s="1"/>
  <c r="H57" i="5"/>
  <c r="L41" i="10" l="1"/>
  <c r="B47" i="15" l="1"/>
  <c r="B48" i="15"/>
  <c r="B49" i="15"/>
  <c r="B50" i="15"/>
  <c r="P9" i="15"/>
  <c r="V26" i="9" s="1"/>
  <c r="M68" i="15"/>
  <c r="M67" i="15"/>
  <c r="M66" i="15"/>
  <c r="M65" i="15"/>
  <c r="M64" i="15"/>
  <c r="M51" i="15"/>
  <c r="M50" i="15"/>
  <c r="M49" i="15"/>
  <c r="M48" i="15"/>
  <c r="M47" i="15"/>
  <c r="M46" i="15"/>
  <c r="L230" i="10"/>
  <c r="L228" i="10"/>
  <c r="G228" i="10"/>
  <c r="L209" i="10"/>
  <c r="L207" i="10"/>
  <c r="G207" i="10"/>
  <c r="L188" i="10"/>
  <c r="L186" i="10"/>
  <c r="G186" i="10"/>
  <c r="L167" i="10"/>
  <c r="L165" i="10"/>
  <c r="G165" i="10"/>
  <c r="L146" i="10"/>
  <c r="L144" i="10"/>
  <c r="G144" i="10"/>
  <c r="L125" i="10"/>
  <c r="L123" i="10"/>
  <c r="G123" i="10"/>
  <c r="L104" i="10"/>
  <c r="L102" i="10"/>
  <c r="G102" i="10"/>
  <c r="L83" i="10"/>
  <c r="L81" i="10"/>
  <c r="G81" i="10"/>
  <c r="L62" i="10"/>
  <c r="L60" i="10"/>
  <c r="G60" i="10"/>
  <c r="L20" i="10"/>
  <c r="L230" i="1"/>
  <c r="L228" i="1"/>
  <c r="G228" i="1"/>
  <c r="L209" i="1"/>
  <c r="L207" i="1"/>
  <c r="G207" i="1"/>
  <c r="L188" i="1"/>
  <c r="L186" i="1"/>
  <c r="G186" i="1"/>
  <c r="L167" i="1"/>
  <c r="L165" i="1"/>
  <c r="G165" i="1"/>
  <c r="L146" i="1"/>
  <c r="L144" i="1"/>
  <c r="G144" i="1"/>
  <c r="L125" i="1"/>
  <c r="L123" i="1"/>
  <c r="G123" i="1"/>
  <c r="L104" i="1"/>
  <c r="L102" i="1"/>
  <c r="G102" i="1"/>
  <c r="L83" i="1"/>
  <c r="L81" i="1"/>
  <c r="G81" i="1"/>
  <c r="L62" i="1"/>
  <c r="L60" i="1"/>
  <c r="G60" i="1"/>
  <c r="L41" i="1"/>
  <c r="L20" i="1"/>
  <c r="B45" i="13"/>
  <c r="B46" i="13"/>
  <c r="B47" i="13"/>
  <c r="B70" i="13"/>
  <c r="B71" i="13"/>
  <c r="B72" i="13"/>
  <c r="B73" i="13"/>
  <c r="B44" i="13"/>
  <c r="P9" i="13"/>
  <c r="V25" i="9" s="1"/>
  <c r="M73" i="13"/>
  <c r="M72" i="13"/>
  <c r="M71" i="13"/>
  <c r="M70" i="13"/>
  <c r="M47" i="13"/>
  <c r="M46" i="13"/>
  <c r="M45" i="13"/>
  <c r="M44" i="13"/>
  <c r="N26" i="9" l="1"/>
  <c r="O26" i="9" s="1"/>
  <c r="W26" i="9"/>
  <c r="N25" i="9"/>
  <c r="O25" i="9" s="1"/>
  <c r="W25" i="9"/>
  <c r="M74" i="13"/>
  <c r="P7" i="13" s="1"/>
  <c r="P11" i="13" s="1"/>
  <c r="M69" i="15"/>
  <c r="P7" i="15" s="1"/>
  <c r="P11" i="15" s="1"/>
  <c r="P9" i="3"/>
  <c r="B57" i="3"/>
  <c r="B58" i="3"/>
  <c r="B59" i="3"/>
  <c r="B60" i="3"/>
  <c r="B61" i="3"/>
  <c r="B62" i="3"/>
  <c r="B42" i="3"/>
  <c r="B43" i="3"/>
  <c r="B44" i="3"/>
  <c r="B56" i="3"/>
  <c r="M43" i="3"/>
  <c r="M44" i="3"/>
  <c r="M56" i="3"/>
  <c r="M57" i="3"/>
  <c r="M58" i="3"/>
  <c r="M59" i="3"/>
  <c r="M60" i="3"/>
  <c r="M61" i="3"/>
  <c r="M62" i="3"/>
  <c r="M42" i="3"/>
  <c r="M63" i="3" l="1"/>
  <c r="V24" i="9"/>
  <c r="N24" i="9" l="1"/>
  <c r="V27" i="9"/>
  <c r="W24" i="9"/>
  <c r="W27" i="9" s="1"/>
  <c r="P7" i="3"/>
  <c r="P11" i="3" s="1"/>
  <c r="N27" i="9" l="1"/>
  <c r="O24" i="9"/>
  <c r="O27" i="9" s="1"/>
  <c r="A234" i="11"/>
  <c r="A213" i="11"/>
  <c r="A192" i="11"/>
  <c r="A171" i="11"/>
  <c r="A150" i="11"/>
  <c r="A129" i="11"/>
  <c r="A108" i="11"/>
  <c r="A87" i="11"/>
  <c r="A66" i="11"/>
  <c r="A45" i="11"/>
  <c r="A24" i="11"/>
  <c r="A234" i="10"/>
  <c r="A213" i="10"/>
  <c r="A192" i="10"/>
  <c r="A171" i="10"/>
  <c r="A150" i="10"/>
  <c r="A129" i="10"/>
  <c r="A108" i="10"/>
  <c r="A87" i="10"/>
  <c r="A66" i="10"/>
  <c r="A45" i="10"/>
  <c r="L18" i="10"/>
  <c r="G18" i="10"/>
  <c r="A24" i="10"/>
  <c r="A234" i="1"/>
  <c r="A213" i="1"/>
  <c r="A192" i="1"/>
  <c r="A171" i="1"/>
  <c r="A150" i="1"/>
  <c r="A129" i="1"/>
  <c r="A108" i="1"/>
  <c r="A87" i="1"/>
  <c r="A66" i="1"/>
  <c r="A45" i="1"/>
  <c r="L39" i="1"/>
  <c r="G39" i="1"/>
  <c r="L18" i="1"/>
  <c r="G18" i="1"/>
  <c r="E10" i="11" l="1"/>
  <c r="O10" i="11"/>
  <c r="V19" i="9" s="1"/>
  <c r="N19" i="9" s="1"/>
  <c r="E10" i="10"/>
  <c r="O10" i="10"/>
  <c r="V17" i="9" s="1"/>
  <c r="E10" i="1"/>
  <c r="O10" i="1"/>
  <c r="V16" i="9" s="1"/>
  <c r="N16" i="9" s="1"/>
  <c r="A24" i="1"/>
  <c r="H110" i="5"/>
  <c r="H98" i="5"/>
  <c r="N17" i="9" l="1"/>
  <c r="N20" i="9" s="1"/>
  <c r="N28" i="9" s="1"/>
  <c r="V20" i="9"/>
  <c r="F122" i="5"/>
  <c r="K7" i="15" s="1"/>
  <c r="H106" i="5"/>
  <c r="H109" i="5"/>
  <c r="H80" i="5"/>
  <c r="H79" i="5"/>
  <c r="H78" i="5"/>
  <c r="H75" i="5"/>
  <c r="V126" i="6"/>
  <c r="Q126" i="6"/>
  <c r="P126" i="6"/>
  <c r="N126" i="6"/>
  <c r="L126" i="6"/>
  <c r="J18" i="9" s="1"/>
  <c r="L18" i="9" s="1"/>
  <c r="T124" i="6"/>
  <c r="X124" i="6" s="1"/>
  <c r="R124" i="6"/>
  <c r="T123" i="6"/>
  <c r="X123" i="6" s="1"/>
  <c r="R123" i="6"/>
  <c r="T122" i="6"/>
  <c r="X122" i="6" s="1"/>
  <c r="R122" i="6"/>
  <c r="T121" i="6"/>
  <c r="X121" i="6" s="1"/>
  <c r="R121" i="6"/>
  <c r="T120" i="6"/>
  <c r="X120" i="6" s="1"/>
  <c r="R120" i="6"/>
  <c r="T119" i="6"/>
  <c r="X119" i="6" s="1"/>
  <c r="R119" i="6"/>
  <c r="T118" i="6"/>
  <c r="X118" i="6" s="1"/>
  <c r="R118" i="6"/>
  <c r="T117" i="6"/>
  <c r="X117" i="6" s="1"/>
  <c r="R117" i="6"/>
  <c r="T116" i="6"/>
  <c r="X116" i="6" s="1"/>
  <c r="R116" i="6"/>
  <c r="T115" i="6"/>
  <c r="X115" i="6" s="1"/>
  <c r="R115" i="6"/>
  <c r="T114" i="6"/>
  <c r="X114" i="6" s="1"/>
  <c r="R114" i="6"/>
  <c r="T113" i="6"/>
  <c r="X113" i="6" s="1"/>
  <c r="R113" i="6"/>
  <c r="T112" i="6"/>
  <c r="X112" i="6" s="1"/>
  <c r="R112" i="6"/>
  <c r="T111" i="6"/>
  <c r="X111" i="6" s="1"/>
  <c r="R111" i="6"/>
  <c r="T110" i="6"/>
  <c r="R110" i="6"/>
  <c r="T109" i="6"/>
  <c r="R109" i="6"/>
  <c r="T108" i="6"/>
  <c r="R108" i="6"/>
  <c r="T107" i="6"/>
  <c r="R107" i="6"/>
  <c r="T106" i="6"/>
  <c r="X106" i="6" s="1"/>
  <c r="R106" i="6"/>
  <c r="T105" i="6"/>
  <c r="E20" i="17" s="1"/>
  <c r="P20" i="17" s="1"/>
  <c r="R105" i="6"/>
  <c r="V83" i="6"/>
  <c r="Q83" i="6"/>
  <c r="P83" i="6"/>
  <c r="L83" i="6"/>
  <c r="J17" i="9" s="1"/>
  <c r="L17" i="9" s="1"/>
  <c r="T81" i="6"/>
  <c r="X81" i="6" s="1"/>
  <c r="R81" i="6"/>
  <c r="T80" i="6"/>
  <c r="X80" i="6" s="1"/>
  <c r="R80" i="6"/>
  <c r="T79" i="6"/>
  <c r="X79" i="6" s="1"/>
  <c r="R79" i="6"/>
  <c r="T78" i="6"/>
  <c r="X78" i="6" s="1"/>
  <c r="R78" i="6"/>
  <c r="T77" i="6"/>
  <c r="X77" i="6" s="1"/>
  <c r="R77" i="6"/>
  <c r="T76" i="6"/>
  <c r="X76" i="6" s="1"/>
  <c r="R76" i="6"/>
  <c r="T75" i="6"/>
  <c r="X75" i="6" s="1"/>
  <c r="R75" i="6"/>
  <c r="T74" i="6"/>
  <c r="X74" i="6" s="1"/>
  <c r="R74" i="6"/>
  <c r="T73" i="6"/>
  <c r="X73" i="6" s="1"/>
  <c r="R73" i="6"/>
  <c r="T72" i="6"/>
  <c r="X72" i="6" s="1"/>
  <c r="R72" i="6"/>
  <c r="T71" i="6"/>
  <c r="X71" i="6" s="1"/>
  <c r="R71" i="6"/>
  <c r="T70" i="6"/>
  <c r="X70" i="6" s="1"/>
  <c r="R70" i="6"/>
  <c r="T69" i="6"/>
  <c r="X69" i="6" s="1"/>
  <c r="R69" i="6"/>
  <c r="T68" i="6"/>
  <c r="X68" i="6" s="1"/>
  <c r="R68" i="6"/>
  <c r="T67" i="6"/>
  <c r="E188" i="10" s="1"/>
  <c r="P188" i="10" s="1"/>
  <c r="R67" i="6"/>
  <c r="T66" i="6"/>
  <c r="R66" i="6"/>
  <c r="T65" i="6"/>
  <c r="R65" i="6"/>
  <c r="T64" i="6"/>
  <c r="X64" i="6" s="1"/>
  <c r="R64" i="6"/>
  <c r="T63" i="6"/>
  <c r="R63" i="6"/>
  <c r="X66" i="6" l="1"/>
  <c r="E230" i="10"/>
  <c r="P230" i="10" s="1"/>
  <c r="E167" i="10"/>
  <c r="P167" i="10" s="1"/>
  <c r="E146" i="10"/>
  <c r="P146" i="10" s="1"/>
  <c r="E125" i="10"/>
  <c r="P125" i="10" s="1"/>
  <c r="E83" i="10"/>
  <c r="P83" i="10" s="1"/>
  <c r="X107" i="6"/>
  <c r="E125" i="17"/>
  <c r="P125" i="17" s="1"/>
  <c r="E41" i="17"/>
  <c r="P41" i="17" s="1"/>
  <c r="E230" i="17"/>
  <c r="P230" i="17" s="1"/>
  <c r="X109" i="6"/>
  <c r="E188" i="17"/>
  <c r="P188" i="17" s="1"/>
  <c r="E146" i="17"/>
  <c r="P146" i="17" s="1"/>
  <c r="E62" i="17"/>
  <c r="P62" i="17" s="1"/>
  <c r="E83" i="17"/>
  <c r="P83" i="17" s="1"/>
  <c r="X63" i="6"/>
  <c r="E20" i="10"/>
  <c r="E209" i="10"/>
  <c r="P209" i="10" s="1"/>
  <c r="X65" i="6"/>
  <c r="E104" i="10"/>
  <c r="P104" i="10" s="1"/>
  <c r="E62" i="10"/>
  <c r="P62" i="10" s="1"/>
  <c r="X108" i="6"/>
  <c r="E104" i="17"/>
  <c r="P104" i="17" s="1"/>
  <c r="E209" i="17"/>
  <c r="P209" i="17" s="1"/>
  <c r="X110" i="6"/>
  <c r="E167" i="17"/>
  <c r="P167" i="17" s="1"/>
  <c r="P20" i="11"/>
  <c r="V89" i="6"/>
  <c r="X67" i="6"/>
  <c r="V132" i="6"/>
  <c r="T126" i="6"/>
  <c r="G120" i="5"/>
  <c r="H108" i="5"/>
  <c r="H77" i="5"/>
  <c r="H76" i="5"/>
  <c r="H66" i="5"/>
  <c r="F126" i="5"/>
  <c r="F129" i="5" s="1"/>
  <c r="F45" i="5"/>
  <c r="X105" i="6"/>
  <c r="X126" i="6" s="1"/>
  <c r="G16" i="9"/>
  <c r="X128" i="6"/>
  <c r="X85" i="6"/>
  <c r="L41" i="6"/>
  <c r="J16" i="9" s="1"/>
  <c r="V41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20" i="6"/>
  <c r="T35" i="6"/>
  <c r="X35" i="6" s="1"/>
  <c r="T36" i="6"/>
  <c r="X36" i="6" s="1"/>
  <c r="T37" i="6"/>
  <c r="X37" i="6" s="1"/>
  <c r="T38" i="6"/>
  <c r="X38" i="6" s="1"/>
  <c r="T39" i="6"/>
  <c r="X39" i="6" s="1"/>
  <c r="Q41" i="6"/>
  <c r="P41" i="6"/>
  <c r="T26" i="6"/>
  <c r="T27" i="6"/>
  <c r="X27" i="6" s="1"/>
  <c r="T28" i="6"/>
  <c r="X28" i="6" s="1"/>
  <c r="T29" i="6"/>
  <c r="X29" i="6" s="1"/>
  <c r="T30" i="6"/>
  <c r="X30" i="6" s="1"/>
  <c r="T31" i="6"/>
  <c r="X31" i="6" s="1"/>
  <c r="T32" i="6"/>
  <c r="X32" i="6" s="1"/>
  <c r="T33" i="6"/>
  <c r="X33" i="6" s="1"/>
  <c r="T34" i="6"/>
  <c r="X34" i="6" s="1"/>
  <c r="T21" i="6"/>
  <c r="T22" i="6"/>
  <c r="T23" i="6"/>
  <c r="T24" i="6"/>
  <c r="T25" i="6"/>
  <c r="X25" i="6" s="1"/>
  <c r="T20" i="6"/>
  <c r="E62" i="1" s="1"/>
  <c r="P62" i="1" s="1"/>
  <c r="N41" i="6"/>
  <c r="F22" i="9" l="1"/>
  <c r="J20" i="9"/>
  <c r="L16" i="9"/>
  <c r="L20" i="9" s="1"/>
  <c r="T132" i="6"/>
  <c r="T18" i="9"/>
  <c r="U18" i="9" s="1"/>
  <c r="M18" i="9" s="1"/>
  <c r="X22" i="6"/>
  <c r="E230" i="1"/>
  <c r="P230" i="1" s="1"/>
  <c r="E209" i="1"/>
  <c r="P209" i="1" s="1"/>
  <c r="E146" i="1"/>
  <c r="P146" i="1" s="1"/>
  <c r="E41" i="1"/>
  <c r="P41" i="1" s="1"/>
  <c r="E104" i="1"/>
  <c r="P104" i="1" s="1"/>
  <c r="E83" i="1"/>
  <c r="P83" i="1" s="1"/>
  <c r="X23" i="6"/>
  <c r="E167" i="1"/>
  <c r="P167" i="1" s="1"/>
  <c r="E188" i="1"/>
  <c r="P188" i="1" s="1"/>
  <c r="E20" i="1"/>
  <c r="P20" i="1" s="1"/>
  <c r="X21" i="6"/>
  <c r="E125" i="1"/>
  <c r="P125" i="1" s="1"/>
  <c r="X132" i="6"/>
  <c r="V47" i="6"/>
  <c r="X24" i="6"/>
  <c r="X26" i="6"/>
  <c r="F26" i="9"/>
  <c r="F31" i="9"/>
  <c r="X20" i="6"/>
  <c r="H68" i="5"/>
  <c r="H120" i="5"/>
  <c r="H122" i="5" s="1"/>
  <c r="H129" i="5" s="1"/>
  <c r="G122" i="5"/>
  <c r="H69" i="5"/>
  <c r="G83" i="5"/>
  <c r="T25" i="9" s="1"/>
  <c r="X43" i="6"/>
  <c r="T41" i="6"/>
  <c r="T16" i="9" s="1"/>
  <c r="F29" i="9" l="1"/>
  <c r="U25" i="9"/>
  <c r="J25" i="9" s="1"/>
  <c r="U16" i="9"/>
  <c r="K9" i="15"/>
  <c r="K11" i="15" s="1"/>
  <c r="T26" i="9"/>
  <c r="G129" i="5"/>
  <c r="K9" i="13"/>
  <c r="G89" i="5"/>
  <c r="X41" i="6"/>
  <c r="X47" i="6" s="1"/>
  <c r="T47" i="6"/>
  <c r="H81" i="5"/>
  <c r="H83" i="5" s="1"/>
  <c r="F83" i="5"/>
  <c r="F89" i="5" s="1"/>
  <c r="M16" i="9" l="1"/>
  <c r="U26" i="9"/>
  <c r="J26" i="9" s="1"/>
  <c r="X26" i="9"/>
  <c r="H89" i="5"/>
  <c r="K7" i="13"/>
  <c r="K11" i="13" s="1"/>
  <c r="H30" i="5" l="1"/>
  <c r="H18" i="5"/>
  <c r="H28" i="5" l="1"/>
  <c r="H26" i="5"/>
  <c r="G39" i="5" l="1"/>
  <c r="G41" i="5" s="1"/>
  <c r="T24" i="9" s="1"/>
  <c r="X24" i="9" s="1"/>
  <c r="H29" i="5"/>
  <c r="F41" i="5"/>
  <c r="K7" i="3" s="1"/>
  <c r="K9" i="3" l="1"/>
  <c r="K11" i="3" s="1"/>
  <c r="F48" i="5"/>
  <c r="G48" i="5"/>
  <c r="H39" i="5"/>
  <c r="H41" i="5" s="1"/>
  <c r="U24" i="9" l="1"/>
  <c r="U27" i="9" s="1"/>
  <c r="H48" i="5"/>
  <c r="N83" i="6"/>
  <c r="R62" i="6"/>
  <c r="T62" i="6"/>
  <c r="J24" i="9" l="1"/>
  <c r="J27" i="9" s="1"/>
  <c r="E41" i="10"/>
  <c r="P41" i="10" s="1"/>
  <c r="X62" i="6"/>
  <c r="X83" i="6" s="1"/>
  <c r="P20" i="10"/>
  <c r="T83" i="6"/>
  <c r="T89" i="6" l="1"/>
  <c r="T17" i="9"/>
  <c r="X89" i="6"/>
  <c r="U17" i="9" l="1"/>
  <c r="U20" i="9" s="1"/>
  <c r="X25" i="9"/>
  <c r="M17" i="9" l="1"/>
  <c r="M20" i="9" s="1"/>
  <c r="J28" i="9" s="1"/>
  <c r="I31" i="9" s="1"/>
</calcChain>
</file>

<file path=xl/sharedStrings.xml><?xml version="1.0" encoding="utf-8"?>
<sst xmlns="http://schemas.openxmlformats.org/spreadsheetml/2006/main" count="6249" uniqueCount="567">
  <si>
    <t>PIANO STRATEGICO NAZIONALE DELLA MOBILITA' SOSTENIBILE- Città Metropolitane articolo 4</t>
  </si>
  <si>
    <t>PIANO DI INVESTIMENTO ESECUTIVO- FORNITURE</t>
  </si>
  <si>
    <t>CITTA' Metropolitana</t>
  </si>
  <si>
    <t>Città metropolitana di VENEZIA</t>
  </si>
  <si>
    <t xml:space="preserve">NOMINATIVO RESPONSABILE 
</t>
  </si>
  <si>
    <t>CUP Comunicati</t>
  </si>
  <si>
    <t>Eventuali note:</t>
  </si>
  <si>
    <t>URBANO</t>
  </si>
  <si>
    <t>METANO</t>
  </si>
  <si>
    <t>OGV</t>
  </si>
  <si>
    <t>CONTRATTO 
o ORDINATIVO</t>
  </si>
  <si>
    <t>caratteristiche mezzi</t>
  </si>
  <si>
    <t xml:space="preserve">COSTO FORNITURA da contributo statale 
(con gli attrezzaggi obbligatori di cui all'art. 5 c..5 del dd 287/2021)
</t>
  </si>
  <si>
    <t>EVENTUALI ATTREZZAGGI AGGIUNTIVI (art.5 c.6 dd 287/2021)</t>
  </si>
  <si>
    <t>TOTALE FORNITURA contributo statale</t>
  </si>
  <si>
    <t>Eventuale cofinanziamento o spese non rimborsabili</t>
  </si>
  <si>
    <t>TOTALE COMPLESSIVO FORNITURA</t>
  </si>
  <si>
    <t>assenza di altri finanziamenti sulla parte ammessa a contributo</t>
  </si>
  <si>
    <t xml:space="preserve">attrezzaggi obbligatori (art 5 c. 5 DD 287/2021) </t>
  </si>
  <si>
    <t>tipologia alimentazione</t>
  </si>
  <si>
    <t>classe omologogazione</t>
  </si>
  <si>
    <t>Numero di autobus</t>
  </si>
  <si>
    <t>CUP</t>
  </si>
  <si>
    <t>CIG</t>
  </si>
  <si>
    <t>data DETERMINA A CONTRARRE O ATTI ASSIMILABILI (art. 3 c.5 DD 287/2021)</t>
  </si>
  <si>
    <t xml:space="preserve">COSTO </t>
  </si>
  <si>
    <t>DESCRIZIONE TIPOLOGIA</t>
  </si>
  <si>
    <t>VERIFICA importo ammissibile massimo (10%)</t>
  </si>
  <si>
    <t>progr.</t>
  </si>
  <si>
    <t>totale in €</t>
  </si>
  <si>
    <t>selez.</t>
  </si>
  <si>
    <t>gg/mm/aaaa</t>
  </si>
  <si>
    <t>GNL/GNC</t>
  </si>
  <si>
    <t>classe I/classe A</t>
  </si>
  <si>
    <t>SI/-</t>
  </si>
  <si>
    <t/>
  </si>
  <si>
    <t>urb.m.1</t>
  </si>
  <si>
    <t>urb.m.2</t>
  </si>
  <si>
    <t>urb.m.3</t>
  </si>
  <si>
    <t>urb.m.4</t>
  </si>
  <si>
    <t>urb.m.5</t>
  </si>
  <si>
    <t>urb.m.6</t>
  </si>
  <si>
    <t>urb.m.7</t>
  </si>
  <si>
    <t>urb.m.8</t>
  </si>
  <si>
    <t>urb.m.9</t>
  </si>
  <si>
    <t>urb.m.10</t>
  </si>
  <si>
    <t>urb.m.11</t>
  </si>
  <si>
    <t>urb.m.12</t>
  </si>
  <si>
    <t>urb.m.13</t>
  </si>
  <si>
    <t>SI</t>
  </si>
  <si>
    <t>urb.m.14</t>
  </si>
  <si>
    <t>urb.m.15</t>
  </si>
  <si>
    <t>urb.m.16</t>
  </si>
  <si>
    <t>urb.m.17</t>
  </si>
  <si>
    <t>urb.m.18</t>
  </si>
  <si>
    <t>urb.m.19</t>
  </si>
  <si>
    <t>urb.m.20</t>
  </si>
  <si>
    <t>TOTALE</t>
  </si>
  <si>
    <t>Importo  contributo statale da scheda tecnica di cui all'art. 3 c. 1 DM 71/2021- relativo alla tipologia di alimentazione per l'acquisto dei mezzi</t>
  </si>
  <si>
    <t>Differenza</t>
  </si>
  <si>
    <t>Contributo Statale</t>
  </si>
  <si>
    <t>Cofinanziamento/spese non rimborsabili</t>
  </si>
  <si>
    <t>totale complessivo</t>
  </si>
  <si>
    <t>Importo</t>
  </si>
  <si>
    <t xml:space="preserve"> Importo</t>
  </si>
  <si>
    <t>ELETTRICO</t>
  </si>
  <si>
    <t>Elettrico</t>
  </si>
  <si>
    <t>urb.e.1</t>
  </si>
  <si>
    <t>urb.e.2</t>
  </si>
  <si>
    <t>urb.e.3</t>
  </si>
  <si>
    <t>urb.e.4</t>
  </si>
  <si>
    <t>urb.e.5</t>
  </si>
  <si>
    <t>urb.e.6</t>
  </si>
  <si>
    <t>urb.e.7</t>
  </si>
  <si>
    <t>urb.e.8</t>
  </si>
  <si>
    <t>urb.e.9</t>
  </si>
  <si>
    <t>urb.e.10</t>
  </si>
  <si>
    <t>urb.e.11</t>
  </si>
  <si>
    <t>urb.e.12</t>
  </si>
  <si>
    <t>urb.e.13</t>
  </si>
  <si>
    <t>urb.e.14</t>
  </si>
  <si>
    <t>urb.e.15</t>
  </si>
  <si>
    <t>urb.e.16</t>
  </si>
  <si>
    <t>urb.e.17</t>
  </si>
  <si>
    <t>urb.e.18</t>
  </si>
  <si>
    <t>urb.e.19</t>
  </si>
  <si>
    <t>urb.e.20</t>
  </si>
  <si>
    <t>Idrogeno</t>
  </si>
  <si>
    <t>idrogeno</t>
  </si>
  <si>
    <t>urb.i.1</t>
  </si>
  <si>
    <t>urb.i.2</t>
  </si>
  <si>
    <t>urb.i.3</t>
  </si>
  <si>
    <t>urb.i.4</t>
  </si>
  <si>
    <t>urb.i.5</t>
  </si>
  <si>
    <t>urb.i.6</t>
  </si>
  <si>
    <t>urb.i.7</t>
  </si>
  <si>
    <t>urb.i.8</t>
  </si>
  <si>
    <t>urb.i.9</t>
  </si>
  <si>
    <t>urb.i.10</t>
  </si>
  <si>
    <t>urb.i.11</t>
  </si>
  <si>
    <t>urb.i.12</t>
  </si>
  <si>
    <t>urb.i.13</t>
  </si>
  <si>
    <t>urb.i.14</t>
  </si>
  <si>
    <t>urb.i.15</t>
  </si>
  <si>
    <t>urb.i.16</t>
  </si>
  <si>
    <t>urb.i.17</t>
  </si>
  <si>
    <t>urb.i.18</t>
  </si>
  <si>
    <t>urb.i.19</t>
  </si>
  <si>
    <t>urb.i.20</t>
  </si>
  <si>
    <t>DIESEL/ IBRIDO</t>
  </si>
  <si>
    <t>Diesel/ibrido</t>
  </si>
  <si>
    <t>urb.d.1</t>
  </si>
  <si>
    <t>urb.d.2</t>
  </si>
  <si>
    <t>urb.d.3</t>
  </si>
  <si>
    <t>urb.d.4</t>
  </si>
  <si>
    <t>urb.d.5</t>
  </si>
  <si>
    <t>urb.d.6</t>
  </si>
  <si>
    <t>urb.d.7</t>
  </si>
  <si>
    <t>urb.d.8</t>
  </si>
  <si>
    <t>urb.d.9</t>
  </si>
  <si>
    <t>urb.d.10</t>
  </si>
  <si>
    <t>urb.d.11</t>
  </si>
  <si>
    <t>urb.d.12</t>
  </si>
  <si>
    <t>urb.d.13</t>
  </si>
  <si>
    <t>urb.d.14</t>
  </si>
  <si>
    <t>urb.d.15</t>
  </si>
  <si>
    <t>urb.d.16</t>
  </si>
  <si>
    <t>urb.d.17</t>
  </si>
  <si>
    <t>urb.d.18</t>
  </si>
  <si>
    <t>urb.d.19</t>
  </si>
  <si>
    <t>urb.d.20</t>
  </si>
  <si>
    <t>EXTRAURBANO</t>
  </si>
  <si>
    <t>classe omologazione</t>
  </si>
  <si>
    <t>classe II/classe A</t>
  </si>
  <si>
    <t>Extra-urb.m.1</t>
  </si>
  <si>
    <t>Extra-urb.m.2</t>
  </si>
  <si>
    <t>Extra-urb.m.3</t>
  </si>
  <si>
    <t>Extra-urb.m.4</t>
  </si>
  <si>
    <t>Extra-urb.m.5</t>
  </si>
  <si>
    <t>Extra-urb.m.6</t>
  </si>
  <si>
    <t>Extra-urb.m.7</t>
  </si>
  <si>
    <t>Extra-urb.m.8</t>
  </si>
  <si>
    <t>Extra-urb.m.9</t>
  </si>
  <si>
    <t>Extra-urb.m.10</t>
  </si>
  <si>
    <t>Extra-urb.m.11</t>
  </si>
  <si>
    <t>Extra-urb.m.12</t>
  </si>
  <si>
    <t>Extra-urb.m.13</t>
  </si>
  <si>
    <t>Extra-urb.m.14</t>
  </si>
  <si>
    <t>Extra-urb.m.15</t>
  </si>
  <si>
    <t>Extra-urb.m.16</t>
  </si>
  <si>
    <t>Extra-urb.m.17</t>
  </si>
  <si>
    <t>Extra-urb.m.18</t>
  </si>
  <si>
    <t>Extra-urb.m.19</t>
  </si>
  <si>
    <t>Extra-urb.m.20</t>
  </si>
  <si>
    <t>EXTRA-urb.i.1</t>
  </si>
  <si>
    <t>EXTRA-urb.i.2</t>
  </si>
  <si>
    <t>EXTRA-urb.i.3</t>
  </si>
  <si>
    <t>EXTRA-urb.i.4</t>
  </si>
  <si>
    <t>EXTRA-urb.i.5</t>
  </si>
  <si>
    <t>EXTRA-urb.i.6</t>
  </si>
  <si>
    <t>EXTRA-urb.i.7</t>
  </si>
  <si>
    <t>EXTRA-urb.i.8</t>
  </si>
  <si>
    <t>EXTRA-urb.i.9</t>
  </si>
  <si>
    <t>EXTRA-urb.i.10</t>
  </si>
  <si>
    <t>EXTRA-urb.i.11</t>
  </si>
  <si>
    <t>EXTRA-urb.i.12</t>
  </si>
  <si>
    <t>EXTRA-urb.i.13</t>
  </si>
  <si>
    <t>EXTRA-urb.i.14</t>
  </si>
  <si>
    <t>EXTRA-urb.i.15</t>
  </si>
  <si>
    <t>EXTRA-urb.i.16</t>
  </si>
  <si>
    <t>EXTRA-urb.i.17</t>
  </si>
  <si>
    <t>EXTRA-urb.i.18</t>
  </si>
  <si>
    <t>EXTRA-urb.i.19</t>
  </si>
  <si>
    <t>EXTRA-urb.i.20</t>
  </si>
  <si>
    <t>EXTRA-urb.d.1</t>
  </si>
  <si>
    <t>Ibrido (diesel-elettr.)</t>
  </si>
  <si>
    <t>EXTRA-urb.d.2</t>
  </si>
  <si>
    <t>EXTRA-urb.d.3</t>
  </si>
  <si>
    <t>EXTRA-urb.d.4</t>
  </si>
  <si>
    <t>EXTRA-urb.d.5</t>
  </si>
  <si>
    <t>EXTRA-urb.d.6</t>
  </si>
  <si>
    <t>EXTRA-urb.d.7</t>
  </si>
  <si>
    <t>EXTRA-urb.d.8</t>
  </si>
  <si>
    <t>EXTRA-urb.d.9</t>
  </si>
  <si>
    <t>EXTRA-urb.d.10</t>
  </si>
  <si>
    <t>EXTRA-urb.d.11</t>
  </si>
  <si>
    <t>EXTRA-urb.d.12</t>
  </si>
  <si>
    <t>EXTRA-urb.d.13</t>
  </si>
  <si>
    <t>EXTRA-urb.d.14</t>
  </si>
  <si>
    <t>EXTRA-urb.d.15</t>
  </si>
  <si>
    <t>EXTRA-urb.d.16</t>
  </si>
  <si>
    <t>EXTRA-urb.d.17</t>
  </si>
  <si>
    <t>EXTRA-urb.d.18</t>
  </si>
  <si>
    <t>EXTRA-urb.d.19</t>
  </si>
  <si>
    <t>EXTRA-urb.d.20</t>
  </si>
  <si>
    <t>PIANO DI INVESTIMENTO ESECUTIVO- infrastrutture di supporto</t>
  </si>
  <si>
    <t>Città metropolitana di:</t>
  </si>
  <si>
    <t>urbano metano</t>
  </si>
  <si>
    <t>quadro economico progetto</t>
  </si>
  <si>
    <t>Somme relativa al finanziamento statale imputabili esclusivamente all'infrastruttura di supporto</t>
  </si>
  <si>
    <t>Differenza (cofinanziamento/spese non rimborsabili)</t>
  </si>
  <si>
    <t>urb.met. A</t>
  </si>
  <si>
    <t xml:space="preserve">Lavori </t>
  </si>
  <si>
    <t>urb.met.a1</t>
  </si>
  <si>
    <t>Lavori categoria prevalente(specificare)</t>
  </si>
  <si>
    <t>urb.met.a2</t>
  </si>
  <si>
    <t>urb.met.a3</t>
  </si>
  <si>
    <t xml:space="preserve">urb.met. A </t>
  </si>
  <si>
    <t>A. Totale lavori</t>
  </si>
  <si>
    <t>urb.met B</t>
  </si>
  <si>
    <t>Somme a disposizione</t>
  </si>
  <si>
    <t>urb.met. b1</t>
  </si>
  <si>
    <t>SPECIFICARE______</t>
  </si>
  <si>
    <t>urb.met. b2</t>
  </si>
  <si>
    <t>urb.met. b3</t>
  </si>
  <si>
    <t>urb.met. b4</t>
  </si>
  <si>
    <t>urb.met. b5</t>
  </si>
  <si>
    <t>urb.met. b6</t>
  </si>
  <si>
    <t>urb.met. b7</t>
  </si>
  <si>
    <t>urb.met. b8</t>
  </si>
  <si>
    <t>urb.met. b9</t>
  </si>
  <si>
    <t>B. totale somme a disposizione</t>
  </si>
  <si>
    <t>TOTALE metano urbano</t>
  </si>
  <si>
    <t xml:space="preserve">Cofinanziamento/Spese non riconoscibili </t>
  </si>
  <si>
    <t>Importo  contributo statale da scheda tecnica di cui all'art. 3 c. 1 DI 71/2021- relativo alla infrastruttura di supporto</t>
  </si>
  <si>
    <t>Urbano elettrico</t>
  </si>
  <si>
    <t>CUP:</t>
  </si>
  <si>
    <t xml:space="preserve">urb.elett. A. </t>
  </si>
  <si>
    <t>urb.ELETT.a1</t>
  </si>
  <si>
    <t>urb.ELETT.a2</t>
  </si>
  <si>
    <t>urb.ELETT.a3</t>
  </si>
  <si>
    <t>urb.elett. A</t>
  </si>
  <si>
    <t>urb.elett. B</t>
  </si>
  <si>
    <t>Urb.ELETT b1</t>
  </si>
  <si>
    <t>Urb.ELETT b2</t>
  </si>
  <si>
    <t>Urb.ELETT b3</t>
  </si>
  <si>
    <t>Urb.ELETT b4</t>
  </si>
  <si>
    <t>Urb.ELETT b5</t>
  </si>
  <si>
    <t>Urb.ELETT b6</t>
  </si>
  <si>
    <t>Urb.ELETT b7</t>
  </si>
  <si>
    <t>Urb.ELETT b8</t>
  </si>
  <si>
    <t>Urb.ELETT b9</t>
  </si>
  <si>
    <t>TOTALE ELETTRICO urbano</t>
  </si>
  <si>
    <t>Cofinanziamento</t>
  </si>
  <si>
    <t>IDROGENO</t>
  </si>
  <si>
    <t>urbano  Idrogeno</t>
  </si>
  <si>
    <t xml:space="preserve">urb.idr. A. </t>
  </si>
  <si>
    <t>urb.idr.a1</t>
  </si>
  <si>
    <t>urb.idr.a2</t>
  </si>
  <si>
    <t>urb.idr.a3</t>
  </si>
  <si>
    <t>urb.idr.A.</t>
  </si>
  <si>
    <t>urb.idr.B</t>
  </si>
  <si>
    <t>urb.idr.b1</t>
  </si>
  <si>
    <t>urb.idr.b2</t>
  </si>
  <si>
    <t>urb.idr.b3</t>
  </si>
  <si>
    <t>urb.idr.b4</t>
  </si>
  <si>
    <t>urb.idr.b5</t>
  </si>
  <si>
    <t>urb.idr.b6</t>
  </si>
  <si>
    <t>urb.idr.b7</t>
  </si>
  <si>
    <t>urb.idr.b8</t>
  </si>
  <si>
    <t>urb.idr.b9</t>
  </si>
  <si>
    <t>TOTALE Idrogeno urbano</t>
  </si>
  <si>
    <t>Extraurbano metano</t>
  </si>
  <si>
    <t>extraurb. met. A</t>
  </si>
  <si>
    <t>extraurb. met.a1</t>
  </si>
  <si>
    <t>extraurb. met.a2</t>
  </si>
  <si>
    <t>extraurb. met.a3</t>
  </si>
  <si>
    <t xml:space="preserve">extraurb.met. A </t>
  </si>
  <si>
    <t>extraurb. met B</t>
  </si>
  <si>
    <t>extraurb. met. b1</t>
  </si>
  <si>
    <t>extraurb. met. b2</t>
  </si>
  <si>
    <t>extraurb. met. b3</t>
  </si>
  <si>
    <t>extraurb. met. b4</t>
  </si>
  <si>
    <t>extraurb. met. b5</t>
  </si>
  <si>
    <t>extraurb. met. b6</t>
  </si>
  <si>
    <t>extraurb. met. b7</t>
  </si>
  <si>
    <t>extraurb. met. b8</t>
  </si>
  <si>
    <t>extraurb. met. b9</t>
  </si>
  <si>
    <t>TOTALE  metano extraurbano</t>
  </si>
  <si>
    <t>Extraurbano idrogeno</t>
  </si>
  <si>
    <t xml:space="preserve">extraurb. Idr.A. </t>
  </si>
  <si>
    <t>extraurb.idr.a1</t>
  </si>
  <si>
    <t>extraurb.idr.a2</t>
  </si>
  <si>
    <t>extraurb.idr.a3</t>
  </si>
  <si>
    <t>extraurb.idr.A.</t>
  </si>
  <si>
    <t>extraurb.idr.B</t>
  </si>
  <si>
    <t>extraurb.idr.b1</t>
  </si>
  <si>
    <t>extraurb.idr.b2</t>
  </si>
  <si>
    <t>extraurb.idr.b3</t>
  </si>
  <si>
    <t>extraurb.idr.b4</t>
  </si>
  <si>
    <t>extraurb.idr.b5</t>
  </si>
  <si>
    <t>extraurb.idr.b6</t>
  </si>
  <si>
    <t>extraurb.idr.b7</t>
  </si>
  <si>
    <t>extraurb.idr.b8</t>
  </si>
  <si>
    <t>extraurb.idr.b9</t>
  </si>
  <si>
    <t>TOTALE Idrogeno EXTRAURBANO</t>
  </si>
  <si>
    <t>Versione format:</t>
  </si>
  <si>
    <t xml:space="preserve">Rendicontazione n° </t>
  </si>
  <si>
    <t>del</t>
  </si>
  <si>
    <t xml:space="preserve">Città metropolitana di: </t>
  </si>
  <si>
    <t>Città metropolitana di MESSINA</t>
  </si>
  <si>
    <t>CONTRIBUTO STATALE
RIPARTO ex D.I. 71 del 09-02-2021</t>
  </si>
  <si>
    <t>TOTALE FORNITURA contributo statale (URB+EXTRAURB)</t>
  </si>
  <si>
    <t>URBANO-FORNITURA contributo statale</t>
  </si>
  <si>
    <t>EXTRAURBANO-FORNITURA contributo statale</t>
  </si>
  <si>
    <t>2019*</t>
  </si>
  <si>
    <t>TIPOLOGIA ALIMENTAZIONE</t>
  </si>
  <si>
    <t>Autobus da Piano di investimento esecutivo</t>
  </si>
  <si>
    <t>Autobus Acquistati</t>
  </si>
  <si>
    <t>differenza</t>
  </si>
  <si>
    <t xml:space="preserve">Differenza tra scheda tecnica e Piano di investimento esecutivo </t>
  </si>
  <si>
    <t>importo rendicontato</t>
  </si>
  <si>
    <t xml:space="preserve"> da scheda tecnica di cui all'art. 3 c. 1 DI 71/2021</t>
  </si>
  <si>
    <t>da piano di investimento esecutivo</t>
  </si>
  <si>
    <t>Metano</t>
  </si>
  <si>
    <t>* l'annualità 2019 è stata reiscritta nel bilancio 2024</t>
  </si>
  <si>
    <t>elettrico</t>
  </si>
  <si>
    <t>ANTICIPAZIONE EROGATA</t>
  </si>
  <si>
    <t>diesel ibrido</t>
  </si>
  <si>
    <t>totale</t>
  </si>
  <si>
    <t>TOTALE INFRASTRUTTURA contributo statale (URB+EXTRAURB)</t>
  </si>
  <si>
    <t>URBANO- INFRASTRUTTURA contributo statale</t>
  </si>
  <si>
    <t>EXTRAURBANO-INFRASTRUTTURA contributo statale</t>
  </si>
  <si>
    <t>Verifica art. 7 c.2 DPCM del 17/04/2019</t>
  </si>
  <si>
    <t>Importo precedenti rendicontazioni</t>
  </si>
  <si>
    <t xml:space="preserve">IMPORTO RESIDUO </t>
  </si>
  <si>
    <t>Importo oggetto dell'attuale rendicontazione</t>
  </si>
  <si>
    <t>Differenza tra scheda tecnica e Piano di investimento esecutivo massima ammissibile (10%*2)</t>
  </si>
  <si>
    <t xml:space="preserve">  </t>
  </si>
  <si>
    <t>PROSPETTO DI RENDICONTAZIONE FORNITURE METANO</t>
  </si>
  <si>
    <t>Città Metropolitana di:</t>
  </si>
  <si>
    <t>METANO-URBANO</t>
  </si>
  <si>
    <t>IMPORTO FATTURE OGV METANO</t>
  </si>
  <si>
    <t xml:space="preserve">IMPORTO SU  OGV RELATIVO AL FINANZIAMENTO STATALE </t>
  </si>
  <si>
    <t>AUTOBUS RENDICONTATI</t>
  </si>
  <si>
    <t>comprensivo dell'iva se dovuta (art 3 c.4 dd 287/2021)</t>
  </si>
  <si>
    <r>
      <t>CUP</t>
    </r>
    <r>
      <rPr>
        <sz val="8"/>
        <rFont val="Calibri"/>
        <family val="2"/>
        <scheme val="minor"/>
      </rPr>
      <t xml:space="preserve"> (da PIANO DI INVESTIMENTO)</t>
    </r>
  </si>
  <si>
    <r>
      <t>CIG</t>
    </r>
    <r>
      <rPr>
        <sz val="8"/>
        <rFont val="Calibri"/>
        <family val="2"/>
        <scheme val="minor"/>
      </rPr>
      <t xml:space="preserve"> (da PIANO DI INVESTIMENTO)</t>
    </r>
  </si>
  <si>
    <r>
      <t xml:space="preserve">Data firma contratto </t>
    </r>
    <r>
      <rPr>
        <sz val="9"/>
        <rFont val="Calibri"/>
        <family val="2"/>
        <scheme val="minor"/>
      </rPr>
      <t>[gg/mm/aaaa]</t>
    </r>
  </si>
  <si>
    <t>Impresa TPL</t>
  </si>
  <si>
    <t>TOTALE da contributo statale (comprensivo di attrezzaggi e di iva se dovuta)</t>
  </si>
  <si>
    <t xml:space="preserve">COSTO TOTALE FORNITURA </t>
  </si>
  <si>
    <t>Fornitore</t>
  </si>
  <si>
    <t xml:space="preserve">OGV </t>
  </si>
  <si>
    <t>Progr. autobus *</t>
  </si>
  <si>
    <t>MODELLO</t>
  </si>
  <si>
    <t xml:space="preserve">LUNGHEZZA
</t>
  </si>
  <si>
    <t>TIPOLOGIA SERVIZIO</t>
  </si>
  <si>
    <t>TARGA</t>
  </si>
  <si>
    <t>TELAIO</t>
  </si>
  <si>
    <t>CLASSE DI OMOLOGAZIONE</t>
  </si>
  <si>
    <t>CARTA DI CIRCOLAZIONE</t>
  </si>
  <si>
    <t xml:space="preserve">DATA MESSA IN SERVIZIO </t>
  </si>
  <si>
    <t>FATTURA</t>
  </si>
  <si>
    <t xml:space="preserve">DATA FATTURA </t>
  </si>
  <si>
    <t>IMPORTO FATTURA TOTALE</t>
  </si>
  <si>
    <t xml:space="preserve">IMPORTO RELATIVO AL FINANZIAMENTO STATALE </t>
  </si>
  <si>
    <t xml:space="preserve">ESTREMI PROVVEDIMENTO DI LIQUIDAZIONE </t>
  </si>
  <si>
    <t>ESTREMI MANDATO DI PAGAMENTO</t>
  </si>
  <si>
    <t>QUIETANZA DI PAGAMENTO RILASCIATA DAL FORNITORE</t>
  </si>
  <si>
    <r>
      <t>APPOSIZIONE LOGO</t>
    </r>
    <r>
      <rPr>
        <b/>
        <sz val="9"/>
        <rFont val="Calibri"/>
        <family val="2"/>
        <scheme val="minor"/>
      </rPr>
      <t xml:space="preserve"> (art. 14 DD 287/2021)</t>
    </r>
  </si>
  <si>
    <t>EVENTUALI NOTE</t>
  </si>
  <si>
    <t xml:space="preserve"> [m]</t>
  </si>
  <si>
    <t>urbano/suburbano</t>
  </si>
  <si>
    <t>n°</t>
  </si>
  <si>
    <t xml:space="preserve">NUMERO </t>
  </si>
  <si>
    <t>[gg/mm/aaaa]</t>
  </si>
  <si>
    <t>NUMERO fattura elettronica</t>
  </si>
  <si>
    <t>€</t>
  </si>
  <si>
    <t>tipo, numero e data</t>
  </si>
  <si>
    <t>numero e data</t>
  </si>
  <si>
    <t>selez. si</t>
  </si>
  <si>
    <t xml:space="preserve"> </t>
  </si>
  <si>
    <t>numero autobus rendicontati</t>
  </si>
  <si>
    <t>METANO-EXTRAURBANO</t>
  </si>
  <si>
    <t>extraurbano</t>
  </si>
  <si>
    <t>PROSPETTO DI RENDICONTAZIONE FORNITURE ELETTRICO</t>
  </si>
  <si>
    <t>Comune di FORLI'</t>
  </si>
  <si>
    <t>ELETTRICO-URBANO</t>
  </si>
  <si>
    <t xml:space="preserve">IMPORTO SU OGV RELATIVO AL FINANZIAMENTO STATALE </t>
  </si>
  <si>
    <t>PROSPETTO DI RENDICONTAZIONE FORNITURE DIESEL/IBRIDO</t>
  </si>
  <si>
    <t>Città metropolitana di FIRENZE</t>
  </si>
  <si>
    <t>IDROGENO- URBANO</t>
  </si>
  <si>
    <t>IMPORTO FATTURE OGV Idrogeno</t>
  </si>
  <si>
    <t>PROSPETTO DI RENDICONTAZIONE FORNITURE IDROGENO</t>
  </si>
  <si>
    <t>Città metropolitana di PALERMO</t>
  </si>
  <si>
    <t>IDROGENO- EXTRAURBANO</t>
  </si>
  <si>
    <t xml:space="preserve">IMPORTO FATTURE OGV Idrogeno </t>
  </si>
  <si>
    <r>
      <t>APPOSIZIONE LOGO</t>
    </r>
    <r>
      <rPr>
        <b/>
        <sz val="9"/>
        <rFont val="Calibri"/>
        <family val="2"/>
        <scheme val="minor"/>
      </rPr>
      <t xml:space="preserve"> (art. 14 DD 175/2021)</t>
    </r>
  </si>
  <si>
    <t>Comune di LIVORNO</t>
  </si>
  <si>
    <t>URBANO-Diesel/ibrido</t>
  </si>
  <si>
    <t>IMPORTO FATTURE OGV Diesel/ibrido</t>
  </si>
  <si>
    <t>Diesel (euro 6)</t>
  </si>
  <si>
    <t>Ibrido (Metano-elettr.)</t>
  </si>
  <si>
    <t>Città metropolitana di CATANIA</t>
  </si>
  <si>
    <t>EXTRAURBANO-Diesel/ibrido</t>
  </si>
  <si>
    <t>PROSPETTO DI RENDICONTAZIONE-INFRASTRUTTURA METANO</t>
  </si>
  <si>
    <t xml:space="preserve">Comune di </t>
  </si>
  <si>
    <t>Piano investimento esecutivo</t>
  </si>
  <si>
    <t>rendicontazione attuale</t>
  </si>
  <si>
    <t>Importo complessivo quadro economico</t>
  </si>
  <si>
    <t>Importo complessivo rendicontazione infrastruttura</t>
  </si>
  <si>
    <t xml:space="preserve">CUP </t>
  </si>
  <si>
    <t>Somme del quadro economico  relativa al finanziamento statale imputabili esclusivamente all'infrastruttura di supporto</t>
  </si>
  <si>
    <t>Somme della rendicontazione a carico del contributo statale</t>
  </si>
  <si>
    <t>Differenza  (cofinanziamento/spese non rimborsabili)</t>
  </si>
  <si>
    <t>URBANO-METANO</t>
  </si>
  <si>
    <t>voce di spesa</t>
  </si>
  <si>
    <t xml:space="preserve">N° sal </t>
  </si>
  <si>
    <t>DATA</t>
  </si>
  <si>
    <t>totale sal</t>
  </si>
  <si>
    <t>totale sal da riconoscere (lavori legati esclusivamente alle infrastrutture di supporto)</t>
  </si>
  <si>
    <t>dichiarazione che gli importi nelle colonne O-P sono imputabili esclusivamente alle infrastrutture di supporto</t>
  </si>
  <si>
    <t>Importo Lavori totale</t>
  </si>
  <si>
    <t>Importo incremento lavori sal</t>
  </si>
  <si>
    <t>Importo complessivo oneri sicurezza totale sal</t>
  </si>
  <si>
    <t>Importo incremento oneri sicurezza sal</t>
  </si>
  <si>
    <t>totale  incremento sal</t>
  </si>
  <si>
    <t>ritenuta 0,5%</t>
  </si>
  <si>
    <t>totale al netto ritenuta</t>
  </si>
  <si>
    <t>Importo Lavori infrastrutture di supporto</t>
  </si>
  <si>
    <t>Importo incremento lavori infrastrutture di supporto</t>
  </si>
  <si>
    <t>Importo complessivo oneri sicurezza infrastrutture di supporto</t>
  </si>
  <si>
    <t>Importo incremento oneri sicurezza infrastrutture di supporto</t>
  </si>
  <si>
    <t xml:space="preserve">totale incremento sal infrastrutture di supporto </t>
  </si>
  <si>
    <t>selez. Si</t>
  </si>
  <si>
    <t xml:space="preserve">Mandati di pagamento e fatture  </t>
  </si>
  <si>
    <t>descrizione</t>
  </si>
  <si>
    <t>Provvedimento autorizzativo</t>
  </si>
  <si>
    <t>importo</t>
  </si>
  <si>
    <t>Certificato di pagamento</t>
  </si>
  <si>
    <t>data</t>
  </si>
  <si>
    <t>Importo iva esclusa</t>
  </si>
  <si>
    <t xml:space="preserve">fattura </t>
  </si>
  <si>
    <t xml:space="preserve">destinatario </t>
  </si>
  <si>
    <t>Iva</t>
  </si>
  <si>
    <t>totale fattura</t>
  </si>
  <si>
    <t>riferimento sal</t>
  </si>
  <si>
    <t>provvedimento di liquidazione</t>
  </si>
  <si>
    <t>totale provvedimento liquidazione</t>
  </si>
  <si>
    <t>mandato di pagamento</t>
  </si>
  <si>
    <t>quietanza di pagamento</t>
  </si>
  <si>
    <t>totale da riconoscere sul contributo statale (comprensivo di iva se dovuta)</t>
  </si>
  <si>
    <t>dichiarazione che gli importi nella colonna S sono imputabili esclusivamente alle infrastrutture di supporto e sono quindi riconoscibili con il contributo statale</t>
  </si>
  <si>
    <t>descrizione numero e data</t>
  </si>
  <si>
    <t>numero</t>
  </si>
  <si>
    <t>mm/gg/aaaa</t>
  </si>
  <si>
    <t xml:space="preserve">PROSPETTO DI RENDICONTAZIONE-INFRASTRUTTURA METANO </t>
  </si>
  <si>
    <t>Città metropolitana di TORINO</t>
  </si>
  <si>
    <t>EXTRAURBANO-METANO</t>
  </si>
  <si>
    <t>PROSPETTO DI RENDICONTAZIONE-INFRASTRUTTURA ELETTRICO</t>
  </si>
  <si>
    <t>URBANO-ELETTRICO</t>
  </si>
  <si>
    <t>PROSPETTO DI RENDICONTAZIONE-INFRASTRUTTURA IDROGENO</t>
  </si>
  <si>
    <t>Città metropolitana di</t>
  </si>
  <si>
    <t>URBANO-IDROGENO</t>
  </si>
  <si>
    <t xml:space="preserve">Importo Lavori </t>
  </si>
  <si>
    <t>Importo incremento lavori  sal</t>
  </si>
  <si>
    <t>Importo complessivo oneri sicurezza sal</t>
  </si>
  <si>
    <t>totale incremento sal</t>
  </si>
  <si>
    <t>EXTRAURBANO-IDROGENO</t>
  </si>
  <si>
    <t>Comune</t>
  </si>
  <si>
    <t>ANTICIPAZIONE</t>
  </si>
  <si>
    <t>Città metropolitana di BARI</t>
  </si>
  <si>
    <t>G17H03000130001</t>
  </si>
  <si>
    <t>Città metropolitana di BOLOGNA</t>
  </si>
  <si>
    <t>H10J21000020008</t>
  </si>
  <si>
    <t>Città metropolitana di CAGLIARI</t>
  </si>
  <si>
    <t>J90J21000000001</t>
  </si>
  <si>
    <t>D39J21012410001</t>
  </si>
  <si>
    <t>B80J21000020001</t>
  </si>
  <si>
    <t>Città metropolitana di GENOVA</t>
  </si>
  <si>
    <t>Urbano: H39J21004020004; H39J21004030004. Extraurbano H49J21004500004; H49J21004510004</t>
  </si>
  <si>
    <t>B70J2100020001</t>
  </si>
  <si>
    <t>Città metropolitana di MILANO</t>
  </si>
  <si>
    <t>I59J21005280001 / I59J21005290001</t>
  </si>
  <si>
    <t>Città metropolitana di NAPOLI</t>
  </si>
  <si>
    <t>H20J21000020004</t>
  </si>
  <si>
    <t>B70J21000050001</t>
  </si>
  <si>
    <t>Città metropolitana di REGGIO CALABRIA</t>
  </si>
  <si>
    <t>B40J21000010001 / B40J21000020001 – B40J21000030001</t>
  </si>
  <si>
    <t>Città metropolitana di ROMA</t>
  </si>
  <si>
    <t>F80J21000020001</t>
  </si>
  <si>
    <t xml:space="preserve"> J19J21014280001</t>
  </si>
  <si>
    <t>B10J21000000001</t>
  </si>
  <si>
    <t>mezzi</t>
  </si>
  <si>
    <t>Infrastrutture</t>
  </si>
  <si>
    <t>TOTALE MEZZI+ INFRASTRUTTURE</t>
  </si>
  <si>
    <t>diesel o ibrido</t>
  </si>
  <si>
    <t>contributo statale</t>
  </si>
  <si>
    <t xml:space="preserve">cofinanziamento </t>
  </si>
  <si>
    <t>urb.ELETT.a4</t>
  </si>
  <si>
    <t>urb.ELETT.a5</t>
  </si>
  <si>
    <t>urb.ELETT.a6</t>
  </si>
  <si>
    <t>urb.ELETT.a7</t>
  </si>
  <si>
    <t>urb.ELETT.a8</t>
  </si>
  <si>
    <t>urb.ELETT.a9</t>
  </si>
  <si>
    <t>urb.met.a4</t>
  </si>
  <si>
    <t>urb.met.a5</t>
  </si>
  <si>
    <t>urb.met.a6</t>
  </si>
  <si>
    <t>urb.met.a7</t>
  </si>
  <si>
    <t>urb.met.a8</t>
  </si>
  <si>
    <t>urb.idr.a4</t>
  </si>
  <si>
    <t>urb.idr.a5</t>
  </si>
  <si>
    <t>urb.idr.a6</t>
  </si>
  <si>
    <t>urb.idr.a7</t>
  </si>
  <si>
    <t>urb.idr.a8</t>
  </si>
  <si>
    <t>urb.idr.b10</t>
  </si>
  <si>
    <t>urb.idr.b11</t>
  </si>
  <si>
    <t>urb.idr.b12</t>
  </si>
  <si>
    <t>urb.met. b10</t>
  </si>
  <si>
    <t>urb.met. b11</t>
  </si>
  <si>
    <t>extraurb. met.a4</t>
  </si>
  <si>
    <t>extraurb. met.a5</t>
  </si>
  <si>
    <t>extraurb. met.a6</t>
  </si>
  <si>
    <t>extraurb. met.a7</t>
  </si>
  <si>
    <t>extraurb.idr.a4</t>
  </si>
  <si>
    <t>extraurb.idr.a5</t>
  </si>
  <si>
    <t>extraurb.idr.a6</t>
  </si>
  <si>
    <t>extraurb.idr.a7</t>
  </si>
  <si>
    <t xml:space="preserve">totale piano investimento </t>
  </si>
  <si>
    <t>GNL/GNC/ibrido (met./ele)</t>
  </si>
  <si>
    <t>GNL/GNC/ibrido (met/ele)</t>
  </si>
  <si>
    <t>V.1 post 31/12/2025</t>
  </si>
  <si>
    <t>IMPORTO FATTURE OGV METANO- I quinquennio</t>
  </si>
  <si>
    <t>IMPORTO SU  OGV RELATIVO AL FINANZIAMENTO STATALE I quinquennio</t>
  </si>
  <si>
    <t>IMPORTO FATTURE OGV METANO-II quinquennio o non recuperabile</t>
  </si>
  <si>
    <t>IMPORTO SU  OGV RELATIVO AL FINANZIAMENTO STATALE II quinquennio o non recuperabile</t>
  </si>
  <si>
    <t xml:space="preserve">TOT parziale </t>
  </si>
  <si>
    <t>TOT parziale I quinquennio</t>
  </si>
  <si>
    <t xml:space="preserve">IMPORTO FATTURE OGV METANO-II quinquennio </t>
  </si>
  <si>
    <t>IMPORTO SU  OGV RELATIVO AL FINANZIAMENTO STATALE II quinquennio</t>
  </si>
  <si>
    <t>FINANZIAMENTO STATALE I quinquennio</t>
  </si>
  <si>
    <t>SU FINANZIAMENTO STATALE II QUINQUENNIO  o non recuperabile</t>
  </si>
  <si>
    <t>TOTALE infr</t>
  </si>
  <si>
    <t>Importo rendicontato I quinquennio</t>
  </si>
  <si>
    <t>TOTALE infr.</t>
  </si>
  <si>
    <t>TOTALE(INFR)</t>
  </si>
  <si>
    <t>totale forn+infr</t>
  </si>
  <si>
    <t>IMPORTO FATTURE OGV Elettrico</t>
  </si>
  <si>
    <t>IMPORTO FATTURE OGV elettrico- I quinquennio</t>
  </si>
  <si>
    <t xml:space="preserve">IMPORTO FATTURE OGV elettrico-II quinquennio </t>
  </si>
  <si>
    <t>IMPORTO FATTURE OGV idrogeno- I quinquennio</t>
  </si>
  <si>
    <t xml:space="preserve">IMPORTO FATTURE OGV idrogeno-II quinquennio </t>
  </si>
  <si>
    <t>IMPORTO FATTURE OGV diesel ibrido I quinquennio</t>
  </si>
  <si>
    <t xml:space="preserve">IMPORTO FATTURE OGV diesel ibrido-II quinquennio </t>
  </si>
  <si>
    <t>QUADRO RIEPILOGATIVO- RENDICONTAZIONE SALDO</t>
  </si>
  <si>
    <t>Lavori</t>
  </si>
  <si>
    <t>Forniture (se presenti)</t>
  </si>
  <si>
    <t>Collaudo o  Certificato di regolare esecuzione (da allegare)</t>
  </si>
  <si>
    <t>Verifica di Conformità (da allegare)</t>
  </si>
  <si>
    <t>economie I quinquennio</t>
  </si>
  <si>
    <t>urb.met.a9</t>
  </si>
  <si>
    <t>urb.met.a10</t>
  </si>
  <si>
    <t>extraurb. met.a8</t>
  </si>
  <si>
    <t>extraurb. met.a9</t>
  </si>
  <si>
    <t>extraurb. met.a10</t>
  </si>
  <si>
    <t>urb.ELETT.a10</t>
  </si>
  <si>
    <t>urb.ELETT.a11</t>
  </si>
  <si>
    <t>urb.ELETT.a12</t>
  </si>
  <si>
    <t>urb.idr.a9</t>
  </si>
  <si>
    <t>urb.idr.a10</t>
  </si>
  <si>
    <t>urb.idr.a11</t>
  </si>
  <si>
    <t>urb.idr.a12</t>
  </si>
  <si>
    <t xml:space="preserve">Importo su II quinquennio (art 18 c 3 del D.D. 445/2025)  </t>
  </si>
  <si>
    <t xml:space="preserve">SU FINANZIAMENTO STATALE II QUINQUENNIO  </t>
  </si>
  <si>
    <t>TOT parziale II quinquennio</t>
  </si>
  <si>
    <t xml:space="preserve">TOT parziale II quinquennio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</si>
</sst>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0.0000%"/>
    <numFmt numFmtId="167" formatCode="[$€-2]\ #,##0.00;[Red]\-[$€-2]\ #,##0.00"/>
    <numFmt numFmtId="168" formatCode="0_ ;\-0\ "/>
    <numFmt numFmtId="169" formatCode="00000"/>
  </numFmts>
  <fonts count="10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i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0"/>
      <color rgb="FFFF0000"/>
      <name val="Calibri"/>
      <family val="2"/>
      <charset val="1"/>
    </font>
    <font>
      <b/>
      <sz val="18"/>
      <color rgb="FFFF0000"/>
      <name val="Cambria"/>
      <family val="1"/>
      <charset val="1"/>
    </font>
    <font>
      <sz val="22"/>
      <color rgb="FFFF0000"/>
      <name val="Calibri"/>
      <family val="2"/>
      <charset val="1"/>
    </font>
    <font>
      <b/>
      <sz val="28"/>
      <color rgb="FFFF0000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mbria"/>
      <family val="1"/>
      <charset val="1"/>
    </font>
    <font>
      <b/>
      <sz val="28"/>
      <name val="Cambria"/>
      <family val="1"/>
      <charset val="1"/>
    </font>
    <font>
      <b/>
      <sz val="26"/>
      <name val="Cambria"/>
      <family val="1"/>
      <charset val="1"/>
    </font>
    <font>
      <b/>
      <sz val="22"/>
      <name val="Cambria"/>
      <family val="1"/>
      <charset val="1"/>
    </font>
    <font>
      <b/>
      <sz val="20"/>
      <name val="Cambria"/>
      <family val="1"/>
      <charset val="1"/>
    </font>
    <font>
      <b/>
      <sz val="28"/>
      <name val="Calibri"/>
      <family val="2"/>
      <charset val="1"/>
    </font>
    <font>
      <b/>
      <sz val="16"/>
      <name val="Cambria"/>
      <family val="1"/>
      <charset val="1"/>
    </font>
    <font>
      <i/>
      <sz val="1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8"/>
      <name val="Cambria"/>
      <family val="1"/>
    </font>
    <font>
      <sz val="11"/>
      <color theme="1"/>
      <name val="Arial"/>
      <family val="2"/>
    </font>
    <font>
      <b/>
      <sz val="20"/>
      <name val="Cambria"/>
      <family val="1"/>
    </font>
    <font>
      <b/>
      <sz val="12"/>
      <name val="Cambria"/>
      <family val="1"/>
      <charset val="1"/>
    </font>
    <font>
      <b/>
      <i/>
      <sz val="14"/>
      <name val="Cambria"/>
      <family val="1"/>
      <charset val="1"/>
    </font>
    <font>
      <b/>
      <sz val="10"/>
      <name val="Cambria"/>
      <family val="1"/>
      <scheme val="major"/>
    </font>
    <font>
      <b/>
      <sz val="10"/>
      <name val="Cambria"/>
      <family val="1"/>
      <charset val="1"/>
      <scheme val="major"/>
    </font>
    <font>
      <sz val="10"/>
      <name val="Cambria"/>
      <family val="1"/>
      <scheme val="maj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sz val="9"/>
      <name val="Cambria"/>
      <family val="1"/>
      <charset val="1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6"/>
      <name val="Cambria"/>
      <family val="1"/>
    </font>
    <font>
      <b/>
      <sz val="14"/>
      <name val="Calibri"/>
      <family val="2"/>
      <charset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mbria"/>
      <family val="1"/>
      <charset val="1"/>
    </font>
    <font>
      <b/>
      <i/>
      <sz val="12"/>
      <name val="Cambria"/>
      <family val="1"/>
      <charset val="1"/>
    </font>
    <font>
      <i/>
      <sz val="12"/>
      <name val="Cambria"/>
      <family val="1"/>
      <charset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Cambria"/>
      <family val="1"/>
      <charset val="1"/>
    </font>
    <font>
      <i/>
      <sz val="10"/>
      <name val="Cambria"/>
      <family val="1"/>
      <charset val="1"/>
    </font>
    <font>
      <sz val="10"/>
      <name val="Cambria"/>
      <family val="1"/>
      <charset val="1"/>
    </font>
    <font>
      <b/>
      <sz val="10"/>
      <name val="Cambria"/>
      <family val="1"/>
    </font>
    <font>
      <sz val="10"/>
      <name val="Cambria"/>
      <family val="1"/>
    </font>
    <font>
      <b/>
      <sz val="10"/>
      <name val="Calibri"/>
      <family val="2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6"/>
      <name val="Cambria"/>
      <family val="1"/>
      <scheme val="major"/>
    </font>
    <font>
      <b/>
      <sz val="14"/>
      <name val="Cambria"/>
      <family val="1"/>
    </font>
    <font>
      <sz val="9"/>
      <color rgb="FF000000"/>
      <name val="Calibri"/>
      <family val="2"/>
    </font>
    <font>
      <b/>
      <sz val="22"/>
      <color theme="1"/>
      <name val="Calibri"/>
      <family val="2"/>
      <scheme val="minor"/>
    </font>
    <font>
      <sz val="28"/>
      <color theme="0"/>
      <name val="Cambria"/>
      <family val="1"/>
      <charset val="1"/>
    </font>
    <font>
      <b/>
      <sz val="11"/>
      <name val="Calibri"/>
      <family val="2"/>
      <charset val="1"/>
      <scheme val="minor"/>
    </font>
    <font>
      <sz val="10"/>
      <name val="Cambria"/>
      <family val="1"/>
      <charset val="1"/>
      <scheme val="major"/>
    </font>
    <font>
      <b/>
      <sz val="16"/>
      <name val="Calibri"/>
      <family val="2"/>
    </font>
    <font>
      <b/>
      <sz val="14"/>
      <name val="Cambria"/>
      <family val="1"/>
      <scheme val="major"/>
    </font>
    <font>
      <sz val="11"/>
      <color indexed="1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  <charset val="1"/>
    </font>
    <font>
      <sz val="11"/>
      <name val="Calibri"/>
      <family val="2"/>
      <charset val="1"/>
    </font>
    <font>
      <b/>
      <sz val="18"/>
      <name val="Cambria"/>
      <family val="1"/>
      <charset val="1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4"/>
      <name val="Cambria"/>
      <family val="1"/>
      <charset val="1"/>
    </font>
    <font>
      <sz val="28"/>
      <name val="Cambria"/>
      <family val="1"/>
      <charset val="1"/>
    </font>
    <font>
      <sz val="11"/>
      <name val="Cambria"/>
      <family val="1"/>
      <charset val="1"/>
    </font>
    <font>
      <i/>
      <sz val="11"/>
      <name val="Cambria"/>
      <family val="1"/>
      <charset val="1"/>
    </font>
    <font>
      <b/>
      <i/>
      <sz val="11"/>
      <name val="Cambria"/>
      <family val="1"/>
      <charset val="1"/>
    </font>
    <font>
      <b/>
      <sz val="11"/>
      <name val="Cambria"/>
      <family val="1"/>
      <charset val="1"/>
    </font>
    <font>
      <b/>
      <sz val="11"/>
      <name val="Calibri"/>
      <family val="2"/>
      <charset val="1"/>
    </font>
    <font>
      <b/>
      <i/>
      <sz val="12"/>
      <name val="Calibri"/>
      <family val="2"/>
      <charset val="1"/>
    </font>
    <font>
      <b/>
      <i/>
      <sz val="10"/>
      <name val="Calibri"/>
      <family val="2"/>
      <charset val="1"/>
    </font>
    <font>
      <b/>
      <i/>
      <sz val="10"/>
      <name val="Cambria"/>
      <family val="1"/>
      <charset val="1"/>
    </font>
    <font>
      <i/>
      <sz val="11"/>
      <name val="Calibri"/>
      <family val="2"/>
      <charset val="1"/>
    </font>
    <font>
      <i/>
      <sz val="12"/>
      <name val="Calibri"/>
      <family val="2"/>
      <charset val="1"/>
    </font>
    <font>
      <sz val="14"/>
      <name val="Calibri"/>
      <family val="2"/>
      <scheme val="minor"/>
    </font>
    <font>
      <sz val="12"/>
      <name val="Cambria"/>
      <family val="1"/>
      <charset val="1"/>
    </font>
    <font>
      <b/>
      <sz val="11"/>
      <name val="Cambria"/>
      <family val="1"/>
    </font>
    <font>
      <b/>
      <sz val="18"/>
      <name val="Cambria"/>
      <family val="1"/>
      <scheme val="major"/>
    </font>
    <font>
      <sz val="22"/>
      <name val="Calibri"/>
      <family val="2"/>
      <charset val="1"/>
    </font>
    <font>
      <sz val="11"/>
      <name val="Calibri"/>
      <family val="2"/>
    </font>
    <font>
      <b/>
      <sz val="12"/>
      <name val="Cambria"/>
      <family val="1"/>
      <scheme val="major"/>
    </font>
    <font>
      <sz val="16"/>
      <name val="Cambria"/>
      <family val="1"/>
      <scheme val="maj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charset val="1"/>
    </font>
    <font>
      <b/>
      <sz val="11"/>
      <color rgb="FFFF0000"/>
      <name val="Cambria"/>
      <family val="1"/>
    </font>
    <font>
      <b/>
      <sz val="11"/>
      <color rgb="FFFF0000"/>
      <name val="Cambria"/>
      <family val="1"/>
      <scheme val="major"/>
    </font>
    <font>
      <b/>
      <sz val="10"/>
      <color rgb="FFFF0000"/>
      <name val="Cambria"/>
      <family val="1"/>
    </font>
  </fonts>
  <fills count="38">
    <fill>
      <patternFill patternType="none"/>
    </fill>
    <fill>
      <patternFill patternType="gray125"/>
    </fill>
    <fill>
      <patternFill patternType="solid">
        <fgColor rgb="FFC3D69B"/>
        <bgColor rgb="FFDDD9C3"/>
      </patternFill>
    </fill>
    <fill>
      <patternFill patternType="solid">
        <fgColor rgb="FFDBEEF4"/>
        <bgColor rgb="FFEBF1DE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rgb="FFEEECE1"/>
      </patternFill>
    </fill>
    <fill>
      <patternFill patternType="solid">
        <fgColor theme="6" tint="0.59999389629810485"/>
        <bgColor rgb="FFE6B9B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EEECE1"/>
      </patternFill>
    </fill>
    <fill>
      <patternFill patternType="solid">
        <fgColor rgb="FFFFFFCC"/>
        <bgColor rgb="FFE6B9B8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E6B9B8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E6B9B8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rgb="FFE6B9B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rgb="FFFFFFCC"/>
        <bgColor rgb="FFDDD9C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6B9B8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DDD9C3"/>
      </patternFill>
    </fill>
    <fill>
      <patternFill patternType="solid">
        <fgColor theme="2" tint="-0.249977111117893"/>
        <bgColor rgb="FFE6B9B8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EEECE1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7" fillId="0" borderId="0"/>
  </cellStyleXfs>
  <cellXfs count="136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19" xfId="0" applyBorder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0" fillId="4" borderId="0" xfId="0" applyFill="1"/>
    <xf numFmtId="0" fontId="14" fillId="0" borderId="28" xfId="0" applyFont="1" applyBorder="1" applyAlignment="1">
      <alignment horizontal="center"/>
    </xf>
    <xf numFmtId="0" fontId="13" fillId="0" borderId="28" xfId="0" applyFont="1" applyBorder="1"/>
    <xf numFmtId="0" fontId="0" fillId="0" borderId="28" xfId="0" applyBorder="1"/>
    <xf numFmtId="0" fontId="14" fillId="6" borderId="19" xfId="0" applyFont="1" applyFill="1" applyBorder="1"/>
    <xf numFmtId="0" fontId="15" fillId="6" borderId="24" xfId="0" applyFont="1" applyFill="1" applyBorder="1"/>
    <xf numFmtId="167" fontId="14" fillId="6" borderId="28" xfId="0" applyNumberFormat="1" applyFont="1" applyFill="1" applyBorder="1"/>
    <xf numFmtId="167" fontId="2" fillId="6" borderId="28" xfId="0" applyNumberFormat="1" applyFont="1" applyFill="1" applyBorder="1"/>
    <xf numFmtId="167" fontId="0" fillId="7" borderId="28" xfId="0" applyNumberFormat="1" applyFill="1" applyBorder="1"/>
    <xf numFmtId="167" fontId="14" fillId="7" borderId="32" xfId="0" applyNumberFormat="1" applyFont="1" applyFill="1" applyBorder="1"/>
    <xf numFmtId="0" fontId="1" fillId="7" borderId="19" xfId="0" applyFont="1" applyFill="1" applyBorder="1"/>
    <xf numFmtId="0" fontId="16" fillId="7" borderId="24" xfId="0" applyFont="1" applyFill="1" applyBorder="1"/>
    <xf numFmtId="167" fontId="16" fillId="7" borderId="28" xfId="0" applyNumberFormat="1" applyFont="1" applyFill="1" applyBorder="1"/>
    <xf numFmtId="0" fontId="13" fillId="7" borderId="19" xfId="0" applyFont="1" applyFill="1" applyBorder="1"/>
    <xf numFmtId="0" fontId="1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/>
    <xf numFmtId="4" fontId="1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/>
    <xf numFmtId="0" fontId="1" fillId="0" borderId="3" xfId="0" applyFont="1" applyBorder="1"/>
    <xf numFmtId="0" fontId="3" fillId="0" borderId="14" xfId="0" applyFont="1" applyBorder="1"/>
    <xf numFmtId="0" fontId="19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5" fillId="0" borderId="0" xfId="0" applyFont="1"/>
    <xf numFmtId="0" fontId="17" fillId="0" borderId="0" xfId="0" applyFont="1" applyAlignment="1">
      <alignment horizontal="center" vertical="center"/>
    </xf>
    <xf numFmtId="165" fontId="0" fillId="0" borderId="19" xfId="0" applyNumberFormat="1" applyBorder="1"/>
    <xf numFmtId="165" fontId="0" fillId="6" borderId="19" xfId="0" applyNumberFormat="1" applyFill="1" applyBorder="1"/>
    <xf numFmtId="165" fontId="0" fillId="4" borderId="19" xfId="0" applyNumberFormat="1" applyFill="1" applyBorder="1"/>
    <xf numFmtId="0" fontId="0" fillId="0" borderId="22" xfId="0" applyBorder="1"/>
    <xf numFmtId="0" fontId="1" fillId="0" borderId="7" xfId="0" applyFont="1" applyBorder="1"/>
    <xf numFmtId="0" fontId="1" fillId="0" borderId="14" xfId="0" applyFont="1" applyBorder="1"/>
    <xf numFmtId="0" fontId="1" fillId="0" borderId="2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3" fillId="0" borderId="25" xfId="0" applyFont="1" applyBorder="1"/>
    <xf numFmtId="0" fontId="1" fillId="0" borderId="1" xfId="0" applyFont="1" applyBorder="1"/>
    <xf numFmtId="0" fontId="28" fillId="0" borderId="0" xfId="0" applyFont="1" applyAlignment="1">
      <alignment vertical="center"/>
    </xf>
    <xf numFmtId="4" fontId="7" fillId="0" borderId="0" xfId="0" applyNumberFormat="1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33" fillId="16" borderId="33" xfId="0" applyFont="1" applyFill="1" applyBorder="1" applyAlignment="1">
      <alignment horizontal="center"/>
    </xf>
    <xf numFmtId="4" fontId="34" fillId="0" borderId="0" xfId="0" applyNumberFormat="1" applyFont="1"/>
    <xf numFmtId="0" fontId="33" fillId="16" borderId="5" xfId="0" applyFont="1" applyFill="1" applyBorder="1" applyAlignment="1">
      <alignment horizontal="center" wrapText="1"/>
    </xf>
    <xf numFmtId="0" fontId="31" fillId="0" borderId="0" xfId="0" applyFont="1" applyAlignment="1">
      <alignment vertical="center"/>
    </xf>
    <xf numFmtId="0" fontId="1" fillId="0" borderId="28" xfId="0" applyFont="1" applyBorder="1"/>
    <xf numFmtId="0" fontId="14" fillId="0" borderId="19" xfId="0" applyFont="1" applyBorder="1"/>
    <xf numFmtId="0" fontId="14" fillId="7" borderId="19" xfId="0" applyFont="1" applyFill="1" applyBorder="1"/>
    <xf numFmtId="0" fontId="14" fillId="7" borderId="24" xfId="0" applyFont="1" applyFill="1" applyBorder="1"/>
    <xf numFmtId="0" fontId="14" fillId="0" borderId="24" xfId="0" applyFont="1" applyBorder="1"/>
    <xf numFmtId="0" fontId="24" fillId="0" borderId="27" xfId="0" applyFont="1" applyBorder="1" applyAlignment="1" applyProtection="1">
      <alignment vertical="top"/>
      <protection hidden="1"/>
    </xf>
    <xf numFmtId="4" fontId="24" fillId="0" borderId="27" xfId="0" applyNumberFormat="1" applyFont="1" applyBorder="1" applyAlignment="1" applyProtection="1">
      <alignment horizontal="center" vertical="top"/>
      <protection hidden="1"/>
    </xf>
    <xf numFmtId="165" fontId="32" fillId="13" borderId="32" xfId="0" applyNumberFormat="1" applyFont="1" applyFill="1" applyBorder="1" applyAlignment="1">
      <alignment vertical="center"/>
    </xf>
    <xf numFmtId="0" fontId="29" fillId="2" borderId="37" xfId="0" applyFont="1" applyFill="1" applyBorder="1" applyAlignment="1">
      <alignment vertical="center"/>
    </xf>
    <xf numFmtId="0" fontId="31" fillId="0" borderId="0" xfId="0" applyFont="1" applyAlignment="1" applyProtection="1">
      <alignment vertical="center" wrapText="1"/>
      <protection hidden="1"/>
    </xf>
    <xf numFmtId="49" fontId="37" fillId="0" borderId="0" xfId="0" applyNumberFormat="1" applyFont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13" fillId="0" borderId="0" xfId="0" applyFont="1"/>
    <xf numFmtId="167" fontId="31" fillId="16" borderId="32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7" fontId="13" fillId="7" borderId="28" xfId="0" applyNumberFormat="1" applyFont="1" applyFill="1" applyBorder="1"/>
    <xf numFmtId="0" fontId="29" fillId="0" borderId="0" xfId="0" applyFont="1" applyAlignment="1">
      <alignment horizontal="center" vertical="center"/>
    </xf>
    <xf numFmtId="0" fontId="29" fillId="2" borderId="35" xfId="0" applyFont="1" applyFill="1" applyBorder="1" applyAlignment="1">
      <alignment vertical="center"/>
    </xf>
    <xf numFmtId="0" fontId="24" fillId="0" borderId="0" xfId="0" applyFont="1" applyAlignment="1" applyProtection="1">
      <alignment horizontal="center" vertical="top"/>
      <protection hidden="1"/>
    </xf>
    <xf numFmtId="4" fontId="44" fillId="0" borderId="0" xfId="0" applyNumberFormat="1" applyFont="1"/>
    <xf numFmtId="49" fontId="38" fillId="0" borderId="0" xfId="0" applyNumberFormat="1" applyFont="1" applyAlignment="1" applyProtection="1">
      <alignment vertical="center" wrapText="1"/>
      <protection locked="0"/>
    </xf>
    <xf numFmtId="0" fontId="33" fillId="16" borderId="33" xfId="0" applyFont="1" applyFill="1" applyBorder="1" applyAlignment="1">
      <alignment horizontal="center" wrapText="1"/>
    </xf>
    <xf numFmtId="0" fontId="1" fillId="5" borderId="16" xfId="0" applyFont="1" applyFill="1" applyBorder="1" applyProtection="1">
      <protection locked="0"/>
    </xf>
    <xf numFmtId="0" fontId="1" fillId="5" borderId="19" xfId="0" applyFont="1" applyFill="1" applyBorder="1" applyProtection="1">
      <protection locked="0"/>
    </xf>
    <xf numFmtId="0" fontId="40" fillId="5" borderId="19" xfId="0" applyFont="1" applyFill="1" applyBorder="1" applyAlignment="1" applyProtection="1">
      <alignment horizontal="center"/>
      <protection locked="0"/>
    </xf>
    <xf numFmtId="0" fontId="14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1" fillId="5" borderId="19" xfId="0" applyFont="1" applyFill="1" applyBorder="1" applyProtection="1">
      <protection locked="0"/>
    </xf>
    <xf numFmtId="0" fontId="41" fillId="5" borderId="19" xfId="0" applyFont="1" applyFill="1" applyBorder="1" applyAlignment="1" applyProtection="1">
      <alignment horizontal="center"/>
      <protection locked="0"/>
    </xf>
    <xf numFmtId="0" fontId="41" fillId="5" borderId="24" xfId="0" applyFont="1" applyFill="1" applyBorder="1" applyProtection="1">
      <protection locked="0"/>
    </xf>
    <xf numFmtId="0" fontId="40" fillId="5" borderId="19" xfId="0" applyFont="1" applyFill="1" applyBorder="1" applyProtection="1">
      <protection locked="0"/>
    </xf>
    <xf numFmtId="0" fontId="41" fillId="5" borderId="16" xfId="0" applyFont="1" applyFill="1" applyBorder="1" applyProtection="1">
      <protection locked="0"/>
    </xf>
    <xf numFmtId="0" fontId="41" fillId="5" borderId="16" xfId="0" applyFont="1" applyFill="1" applyBorder="1" applyAlignment="1" applyProtection="1">
      <alignment horizontal="center"/>
      <protection locked="0"/>
    </xf>
    <xf numFmtId="0" fontId="40" fillId="5" borderId="16" xfId="0" applyFont="1" applyFill="1" applyBorder="1" applyAlignment="1" applyProtection="1">
      <alignment horizontal="center"/>
      <protection locked="0"/>
    </xf>
    <xf numFmtId="0" fontId="41" fillId="5" borderId="18" xfId="0" applyFont="1" applyFill="1" applyBorder="1" applyProtection="1">
      <protection locked="0"/>
    </xf>
    <xf numFmtId="0" fontId="39" fillId="15" borderId="16" xfId="0" applyFont="1" applyFill="1" applyBorder="1" applyAlignment="1" applyProtection="1">
      <alignment vertical="center" wrapText="1"/>
      <protection locked="0"/>
    </xf>
    <xf numFmtId="2" fontId="1" fillId="5" borderId="19" xfId="0" applyNumberFormat="1" applyFont="1" applyFill="1" applyBorder="1" applyProtection="1">
      <protection locked="0"/>
    </xf>
    <xf numFmtId="14" fontId="1" fillId="5" borderId="19" xfId="0" applyNumberFormat="1" applyFont="1" applyFill="1" applyBorder="1" applyProtection="1">
      <protection locked="0"/>
    </xf>
    <xf numFmtId="2" fontId="1" fillId="5" borderId="16" xfId="0" applyNumberFormat="1" applyFont="1" applyFill="1" applyBorder="1" applyProtection="1">
      <protection locked="0"/>
    </xf>
    <xf numFmtId="14" fontId="1" fillId="5" borderId="16" xfId="0" applyNumberFormat="1" applyFont="1" applyFill="1" applyBorder="1" applyProtection="1"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51" fillId="0" borderId="0" xfId="0" applyFont="1" applyAlignment="1">
      <alignment horizontal="center"/>
    </xf>
    <xf numFmtId="0" fontId="50" fillId="18" borderId="19" xfId="0" applyFont="1" applyFill="1" applyBorder="1" applyAlignment="1">
      <alignment horizontal="center" vertical="center"/>
    </xf>
    <xf numFmtId="0" fontId="50" fillId="20" borderId="19" xfId="0" applyFont="1" applyFill="1" applyBorder="1" applyAlignment="1">
      <alignment horizontal="center" vertical="center"/>
    </xf>
    <xf numFmtId="0" fontId="50" fillId="22" borderId="19" xfId="0" applyFont="1" applyFill="1" applyBorder="1" applyAlignment="1">
      <alignment horizontal="center" vertical="center"/>
    </xf>
    <xf numFmtId="165" fontId="40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41" fillId="5" borderId="13" xfId="0" applyFont="1" applyFill="1" applyBorder="1" applyProtection="1">
      <protection locked="0"/>
    </xf>
    <xf numFmtId="0" fontId="41" fillId="5" borderId="13" xfId="0" applyFont="1" applyFill="1" applyBorder="1" applyAlignment="1" applyProtection="1">
      <alignment horizontal="center"/>
      <protection locked="0"/>
    </xf>
    <xf numFmtId="0" fontId="40" fillId="5" borderId="13" xfId="0" applyFont="1" applyFill="1" applyBorder="1" applyAlignment="1" applyProtection="1">
      <alignment horizontal="center"/>
      <protection locked="0"/>
    </xf>
    <xf numFmtId="0" fontId="41" fillId="5" borderId="43" xfId="0" applyFont="1" applyFill="1" applyBorder="1" applyProtection="1">
      <protection locked="0"/>
    </xf>
    <xf numFmtId="0" fontId="40" fillId="5" borderId="13" xfId="0" applyFont="1" applyFill="1" applyBorder="1" applyProtection="1">
      <protection locked="0"/>
    </xf>
    <xf numFmtId="0" fontId="1" fillId="5" borderId="13" xfId="0" applyFont="1" applyFill="1" applyBorder="1" applyProtection="1">
      <protection locked="0"/>
    </xf>
    <xf numFmtId="2" fontId="1" fillId="5" borderId="13" xfId="0" applyNumberFormat="1" applyFont="1" applyFill="1" applyBorder="1" applyProtection="1">
      <protection locked="0"/>
    </xf>
    <xf numFmtId="14" fontId="1" fillId="5" borderId="13" xfId="0" applyNumberFormat="1" applyFont="1" applyFill="1" applyBorder="1" applyProtection="1">
      <protection locked="0"/>
    </xf>
    <xf numFmtId="0" fontId="11" fillId="0" borderId="1" xfId="0" applyFont="1" applyBorder="1"/>
    <xf numFmtId="0" fontId="14" fillId="0" borderId="14" xfId="0" applyFont="1" applyBorder="1"/>
    <xf numFmtId="0" fontId="14" fillId="0" borderId="25" xfId="0" applyFont="1" applyBorder="1"/>
    <xf numFmtId="0" fontId="11" fillId="0" borderId="25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/>
    </xf>
    <xf numFmtId="0" fontId="11" fillId="0" borderId="6" xfId="0" applyFont="1" applyBorder="1"/>
    <xf numFmtId="164" fontId="1" fillId="0" borderId="7" xfId="0" applyNumberFormat="1" applyFont="1" applyBorder="1"/>
    <xf numFmtId="165" fontId="40" fillId="6" borderId="41" xfId="0" applyNumberFormat="1" applyFont="1" applyFill="1" applyBorder="1"/>
    <xf numFmtId="0" fontId="49" fillId="0" borderId="14" xfId="0" applyFont="1" applyBorder="1" applyAlignment="1">
      <alignment horizontal="center" wrapText="1"/>
    </xf>
    <xf numFmtId="0" fontId="48" fillId="0" borderId="0" xfId="0" applyFont="1" applyAlignment="1">
      <alignment horizontal="center" wrapText="1"/>
    </xf>
    <xf numFmtId="165" fontId="40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5" fontId="13" fillId="5" borderId="19" xfId="0" applyNumberFormat="1" applyFont="1" applyFill="1" applyBorder="1" applyProtection="1">
      <protection locked="0"/>
    </xf>
    <xf numFmtId="165" fontId="13" fillId="5" borderId="13" xfId="0" applyNumberFormat="1" applyFont="1" applyFill="1" applyBorder="1" applyProtection="1">
      <protection locked="0"/>
    </xf>
    <xf numFmtId="0" fontId="13" fillId="19" borderId="16" xfId="0" applyFont="1" applyFill="1" applyBorder="1" applyAlignment="1">
      <alignment horizontal="center"/>
    </xf>
    <xf numFmtId="0" fontId="13" fillId="19" borderId="19" xfId="0" applyFont="1" applyFill="1" applyBorder="1" applyAlignment="1">
      <alignment horizontal="center"/>
    </xf>
    <xf numFmtId="0" fontId="13" fillId="19" borderId="13" xfId="0" applyFont="1" applyFill="1" applyBorder="1" applyAlignment="1">
      <alignment horizontal="center"/>
    </xf>
    <xf numFmtId="0" fontId="13" fillId="17" borderId="16" xfId="0" applyFont="1" applyFill="1" applyBorder="1" applyAlignment="1">
      <alignment horizontal="center"/>
    </xf>
    <xf numFmtId="0" fontId="13" fillId="17" borderId="19" xfId="0" applyFont="1" applyFill="1" applyBorder="1" applyAlignment="1">
      <alignment horizontal="center"/>
    </xf>
    <xf numFmtId="0" fontId="13" fillId="17" borderId="13" xfId="0" applyFont="1" applyFill="1" applyBorder="1" applyAlignment="1">
      <alignment horizontal="center"/>
    </xf>
    <xf numFmtId="0" fontId="14" fillId="19" borderId="39" xfId="0" applyFont="1" applyFill="1" applyBorder="1"/>
    <xf numFmtId="165" fontId="13" fillId="5" borderId="16" xfId="0" applyNumberFormat="1" applyFont="1" applyFill="1" applyBorder="1" applyProtection="1">
      <protection locked="0"/>
    </xf>
    <xf numFmtId="0" fontId="14" fillId="19" borderId="11" xfId="0" applyFont="1" applyFill="1" applyBorder="1" applyAlignment="1">
      <alignment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vertical="center" wrapText="1"/>
    </xf>
    <xf numFmtId="0" fontId="46" fillId="19" borderId="13" xfId="0" applyFont="1" applyFill="1" applyBorder="1" applyAlignment="1">
      <alignment horizontal="center" vertical="center" wrapText="1"/>
    </xf>
    <xf numFmtId="0" fontId="14" fillId="19" borderId="39" xfId="0" applyFont="1" applyFill="1" applyBorder="1" applyAlignment="1">
      <alignment wrapText="1"/>
    </xf>
    <xf numFmtId="0" fontId="14" fillId="19" borderId="35" xfId="0" applyFont="1" applyFill="1" applyBorder="1"/>
    <xf numFmtId="0" fontId="14" fillId="17" borderId="39" xfId="0" applyFont="1" applyFill="1" applyBorder="1"/>
    <xf numFmtId="0" fontId="14" fillId="17" borderId="11" xfId="0" applyFont="1" applyFill="1" applyBorder="1" applyAlignment="1">
      <alignment vertical="center" wrapText="1"/>
    </xf>
    <xf numFmtId="0" fontId="14" fillId="17" borderId="12" xfId="0" applyFont="1" applyFill="1" applyBorder="1" applyAlignment="1">
      <alignment horizontal="center" vertical="center" wrapText="1"/>
    </xf>
    <xf numFmtId="0" fontId="14" fillId="17" borderId="12" xfId="0" applyFont="1" applyFill="1" applyBorder="1" applyAlignment="1">
      <alignment vertical="center" wrapText="1"/>
    </xf>
    <xf numFmtId="0" fontId="14" fillId="17" borderId="5" xfId="0" applyFont="1" applyFill="1" applyBorder="1" applyAlignment="1">
      <alignment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35" fillId="17" borderId="35" xfId="0" applyFont="1" applyFill="1" applyBorder="1"/>
    <xf numFmtId="0" fontId="14" fillId="17" borderId="39" xfId="0" applyFont="1" applyFill="1" applyBorder="1" applyAlignment="1">
      <alignment wrapText="1"/>
    </xf>
    <xf numFmtId="0" fontId="14" fillId="17" borderId="35" xfId="0" applyFont="1" applyFill="1" applyBorder="1"/>
    <xf numFmtId="0" fontId="30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40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14" fillId="21" borderId="39" xfId="0" applyFont="1" applyFill="1" applyBorder="1"/>
    <xf numFmtId="0" fontId="14" fillId="21" borderId="11" xfId="0" applyFont="1" applyFill="1" applyBorder="1" applyAlignment="1">
      <alignment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vertical="center" wrapText="1"/>
    </xf>
    <xf numFmtId="0" fontId="14" fillId="21" borderId="5" xfId="0" applyFont="1" applyFill="1" applyBorder="1" applyAlignment="1">
      <alignment vertical="center" wrapText="1"/>
    </xf>
    <xf numFmtId="0" fontId="46" fillId="21" borderId="13" xfId="0" applyFont="1" applyFill="1" applyBorder="1" applyAlignment="1">
      <alignment horizontal="center" vertical="center" wrapText="1"/>
    </xf>
    <xf numFmtId="0" fontId="13" fillId="21" borderId="16" xfId="0" applyFont="1" applyFill="1" applyBorder="1" applyAlignment="1">
      <alignment horizontal="center"/>
    </xf>
    <xf numFmtId="0" fontId="13" fillId="21" borderId="19" xfId="0" applyFont="1" applyFill="1" applyBorder="1" applyAlignment="1">
      <alignment horizontal="center"/>
    </xf>
    <xf numFmtId="0" fontId="13" fillId="21" borderId="13" xfId="0" applyFont="1" applyFill="1" applyBorder="1" applyAlignment="1">
      <alignment horizontal="center"/>
    </xf>
    <xf numFmtId="0" fontId="14" fillId="21" borderId="35" xfId="0" applyFont="1" applyFill="1" applyBorder="1"/>
    <xf numFmtId="0" fontId="14" fillId="21" borderId="39" xfId="0" applyFont="1" applyFill="1" applyBorder="1" applyAlignment="1">
      <alignment wrapText="1"/>
    </xf>
    <xf numFmtId="0" fontId="13" fillId="5" borderId="24" xfId="0" applyFont="1" applyFill="1" applyBorder="1" applyProtection="1">
      <protection locked="0"/>
    </xf>
    <xf numFmtId="167" fontId="13" fillId="5" borderId="28" xfId="0" applyNumberFormat="1" applyFont="1" applyFill="1" applyBorder="1" applyProtection="1">
      <protection locked="0"/>
    </xf>
    <xf numFmtId="0" fontId="13" fillId="7" borderId="19" xfId="0" applyFont="1" applyFill="1" applyBorder="1" applyProtection="1">
      <protection locked="0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9" fillId="0" borderId="14" xfId="0" applyFont="1" applyBorder="1" applyAlignment="1">
      <alignment horizontal="center" vertical="center"/>
    </xf>
    <xf numFmtId="0" fontId="46" fillId="17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9" fontId="43" fillId="0" borderId="0" xfId="0" applyNumberFormat="1" applyFont="1" applyAlignment="1" applyProtection="1">
      <alignment horizontal="left" vertical="center"/>
      <protection locked="0"/>
    </xf>
    <xf numFmtId="167" fontId="1" fillId="0" borderId="0" xfId="0" applyNumberFormat="1" applyFont="1"/>
    <xf numFmtId="167" fontId="52" fillId="5" borderId="19" xfId="0" applyNumberFormat="1" applyFont="1" applyFill="1" applyBorder="1" applyProtection="1">
      <protection locked="0"/>
    </xf>
    <xf numFmtId="167" fontId="40" fillId="5" borderId="19" xfId="0" applyNumberFormat="1" applyFont="1" applyFill="1" applyBorder="1" applyProtection="1">
      <protection locked="0"/>
    </xf>
    <xf numFmtId="14" fontId="40" fillId="5" borderId="19" xfId="0" applyNumberFormat="1" applyFont="1" applyFill="1" applyBorder="1" applyProtection="1">
      <protection locked="0"/>
    </xf>
    <xf numFmtId="41" fontId="52" fillId="5" borderId="19" xfId="0" applyNumberFormat="1" applyFont="1" applyFill="1" applyBorder="1" applyAlignment="1" applyProtection="1">
      <alignment horizontal="center" wrapText="1"/>
      <protection locked="0"/>
    </xf>
    <xf numFmtId="0" fontId="40" fillId="5" borderId="19" xfId="0" applyFont="1" applyFill="1" applyBorder="1" applyAlignment="1" applyProtection="1">
      <alignment wrapText="1"/>
      <protection locked="0"/>
    </xf>
    <xf numFmtId="167" fontId="40" fillId="5" borderId="18" xfId="0" applyNumberFormat="1" applyFont="1" applyFill="1" applyBorder="1" applyProtection="1">
      <protection locked="0"/>
    </xf>
    <xf numFmtId="0" fontId="40" fillId="5" borderId="16" xfId="0" applyFont="1" applyFill="1" applyBorder="1" applyProtection="1">
      <protection locked="0"/>
    </xf>
    <xf numFmtId="0" fontId="40" fillId="5" borderId="19" xfId="0" applyFont="1" applyFill="1" applyBorder="1" applyAlignment="1" applyProtection="1">
      <alignment vertical="center"/>
      <protection locked="0"/>
    </xf>
    <xf numFmtId="167" fontId="40" fillId="5" borderId="24" xfId="0" applyNumberFormat="1" applyFont="1" applyFill="1" applyBorder="1" applyProtection="1">
      <protection locked="0"/>
    </xf>
    <xf numFmtId="167" fontId="52" fillId="5" borderId="22" xfId="0" applyNumberFormat="1" applyFont="1" applyFill="1" applyBorder="1" applyProtection="1">
      <protection locked="0"/>
    </xf>
    <xf numFmtId="0" fontId="40" fillId="5" borderId="22" xfId="0" applyFont="1" applyFill="1" applyBorder="1" applyProtection="1">
      <protection locked="0"/>
    </xf>
    <xf numFmtId="14" fontId="40" fillId="5" borderId="22" xfId="0" applyNumberFormat="1" applyFont="1" applyFill="1" applyBorder="1" applyProtection="1">
      <protection locked="0"/>
    </xf>
    <xf numFmtId="41" fontId="52" fillId="5" borderId="22" xfId="0" applyNumberFormat="1" applyFont="1" applyFill="1" applyBorder="1" applyAlignment="1" applyProtection="1">
      <alignment horizontal="center" wrapText="1"/>
      <protection locked="0"/>
    </xf>
    <xf numFmtId="167" fontId="40" fillId="5" borderId="16" xfId="0" applyNumberFormat="1" applyFont="1" applyFill="1" applyBorder="1" applyProtection="1">
      <protection locked="0"/>
    </xf>
    <xf numFmtId="0" fontId="40" fillId="5" borderId="45" xfId="0" applyFont="1" applyFill="1" applyBorder="1" applyProtection="1">
      <protection locked="0"/>
    </xf>
    <xf numFmtId="0" fontId="40" fillId="5" borderId="45" xfId="0" applyFont="1" applyFill="1" applyBorder="1" applyAlignment="1" applyProtection="1">
      <alignment horizontal="center" vertical="center"/>
      <protection locked="0"/>
    </xf>
    <xf numFmtId="41" fontId="52" fillId="5" borderId="20" xfId="0" applyNumberFormat="1" applyFont="1" applyFill="1" applyBorder="1" applyProtection="1">
      <protection locked="0"/>
    </xf>
    <xf numFmtId="0" fontId="40" fillId="5" borderId="47" xfId="0" applyFont="1" applyFill="1" applyBorder="1" applyProtection="1">
      <protection locked="0"/>
    </xf>
    <xf numFmtId="0" fontId="47" fillId="17" borderId="12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167" fontId="52" fillId="5" borderId="51" xfId="0" applyNumberFormat="1" applyFont="1" applyFill="1" applyBorder="1" applyAlignment="1" applyProtection="1">
      <alignment horizontal="center" vertical="center"/>
      <protection locked="0"/>
    </xf>
    <xf numFmtId="167" fontId="52" fillId="5" borderId="51" xfId="0" applyNumberFormat="1" applyFont="1" applyFill="1" applyBorder="1" applyProtection="1">
      <protection locked="0"/>
    </xf>
    <xf numFmtId="0" fontId="40" fillId="5" borderId="52" xfId="0" applyFont="1" applyFill="1" applyBorder="1" applyAlignment="1" applyProtection="1">
      <alignment horizontal="center" vertical="center"/>
      <protection locked="0"/>
    </xf>
    <xf numFmtId="14" fontId="40" fillId="5" borderId="51" xfId="0" applyNumberFormat="1" applyFont="1" applyFill="1" applyBorder="1" applyAlignment="1" applyProtection="1">
      <alignment horizontal="center" vertical="center"/>
      <protection locked="0"/>
    </xf>
    <xf numFmtId="0" fontId="40" fillId="5" borderId="52" xfId="0" applyFont="1" applyFill="1" applyBorder="1" applyAlignment="1" applyProtection="1">
      <alignment horizontal="center"/>
      <protection locked="0"/>
    </xf>
    <xf numFmtId="167" fontId="40" fillId="6" borderId="19" xfId="0" applyNumberFormat="1" applyFont="1" applyFill="1" applyBorder="1"/>
    <xf numFmtId="167" fontId="40" fillId="6" borderId="24" xfId="0" applyNumberFormat="1" applyFont="1" applyFill="1" applyBorder="1"/>
    <xf numFmtId="167" fontId="47" fillId="6" borderId="19" xfId="0" applyNumberFormat="1" applyFont="1" applyFill="1" applyBorder="1"/>
    <xf numFmtId="167" fontId="47" fillId="6" borderId="24" xfId="0" applyNumberFormat="1" applyFont="1" applyFill="1" applyBorder="1"/>
    <xf numFmtId="0" fontId="40" fillId="17" borderId="19" xfId="0" applyFont="1" applyFill="1" applyBorder="1" applyAlignment="1">
      <alignment vertical="center" wrapText="1"/>
    </xf>
    <xf numFmtId="0" fontId="40" fillId="17" borderId="24" xfId="0" applyFont="1" applyFill="1" applyBorder="1" applyAlignment="1">
      <alignment vertical="center" wrapText="1"/>
    </xf>
    <xf numFmtId="0" fontId="47" fillId="17" borderId="4" xfId="0" applyFont="1" applyFill="1" applyBorder="1" applyAlignment="1">
      <alignment wrapText="1"/>
    </xf>
    <xf numFmtId="0" fontId="47" fillId="17" borderId="12" xfId="0" applyFont="1" applyFill="1" applyBorder="1" applyAlignment="1">
      <alignment wrapText="1"/>
    </xf>
    <xf numFmtId="0" fontId="47" fillId="17" borderId="11" xfId="0" applyFont="1" applyFill="1" applyBorder="1" applyAlignment="1">
      <alignment vertical="center" wrapText="1"/>
    </xf>
    <xf numFmtId="0" fontId="47" fillId="17" borderId="56" xfId="0" applyFont="1" applyFill="1" applyBorder="1" applyAlignment="1">
      <alignment vertical="center" wrapText="1"/>
    </xf>
    <xf numFmtId="167" fontId="52" fillId="5" borderId="16" xfId="0" applyNumberFormat="1" applyFont="1" applyFill="1" applyBorder="1" applyProtection="1">
      <protection locked="0"/>
    </xf>
    <xf numFmtId="167" fontId="40" fillId="6" borderId="16" xfId="0" applyNumberFormat="1" applyFont="1" applyFill="1" applyBorder="1"/>
    <xf numFmtId="167" fontId="40" fillId="6" borderId="18" xfId="0" applyNumberFormat="1" applyFont="1" applyFill="1" applyBorder="1"/>
    <xf numFmtId="167" fontId="47" fillId="6" borderId="16" xfId="0" applyNumberFormat="1" applyFont="1" applyFill="1" applyBorder="1"/>
    <xf numFmtId="167" fontId="47" fillId="6" borderId="18" xfId="0" applyNumberFormat="1" applyFont="1" applyFill="1" applyBorder="1"/>
    <xf numFmtId="0" fontId="46" fillId="17" borderId="13" xfId="0" applyFont="1" applyFill="1" applyBorder="1" applyAlignment="1">
      <alignment horizontal="center" vertical="center"/>
    </xf>
    <xf numFmtId="0" fontId="46" fillId="17" borderId="43" xfId="0" applyFont="1" applyFill="1" applyBorder="1" applyAlignment="1">
      <alignment horizontal="center" vertical="center"/>
    </xf>
    <xf numFmtId="0" fontId="46" fillId="17" borderId="9" xfId="0" applyFont="1" applyFill="1" applyBorder="1" applyAlignment="1">
      <alignment horizontal="center" vertical="center"/>
    </xf>
    <xf numFmtId="167" fontId="52" fillId="5" borderId="60" xfId="0" applyNumberFormat="1" applyFont="1" applyFill="1" applyBorder="1" applyAlignment="1" applyProtection="1">
      <alignment horizontal="center" vertical="center"/>
      <protection locked="0"/>
    </xf>
    <xf numFmtId="0" fontId="40" fillId="5" borderId="57" xfId="0" applyFont="1" applyFill="1" applyBorder="1" applyProtection="1">
      <protection locked="0"/>
    </xf>
    <xf numFmtId="14" fontId="40" fillId="5" borderId="16" xfId="0" applyNumberFormat="1" applyFont="1" applyFill="1" applyBorder="1" applyProtection="1">
      <protection locked="0"/>
    </xf>
    <xf numFmtId="167" fontId="40" fillId="5" borderId="59" xfId="0" applyNumberFormat="1" applyFont="1" applyFill="1" applyBorder="1" applyProtection="1">
      <protection locked="0"/>
    </xf>
    <xf numFmtId="168" fontId="52" fillId="5" borderId="49" xfId="0" applyNumberFormat="1" applyFont="1" applyFill="1" applyBorder="1" applyProtection="1">
      <protection locked="0"/>
    </xf>
    <xf numFmtId="14" fontId="52" fillId="5" borderId="16" xfId="0" applyNumberFormat="1" applyFont="1" applyFill="1" applyBorder="1" applyProtection="1">
      <protection locked="0"/>
    </xf>
    <xf numFmtId="41" fontId="52" fillId="5" borderId="16" xfId="0" applyNumberFormat="1" applyFont="1" applyFill="1" applyBorder="1" applyAlignment="1" applyProtection="1">
      <alignment horizontal="center" wrapText="1"/>
      <protection locked="0"/>
    </xf>
    <xf numFmtId="0" fontId="40" fillId="5" borderId="16" xfId="0" applyFont="1" applyFill="1" applyBorder="1" applyAlignment="1" applyProtection="1">
      <alignment wrapText="1"/>
      <protection locked="0"/>
    </xf>
    <xf numFmtId="0" fontId="47" fillId="17" borderId="61" xfId="0" applyFont="1" applyFill="1" applyBorder="1" applyAlignment="1">
      <alignment vertical="center"/>
    </xf>
    <xf numFmtId="0" fontId="47" fillId="17" borderId="12" xfId="0" applyFont="1" applyFill="1" applyBorder="1" applyAlignment="1">
      <alignment vertical="center"/>
    </xf>
    <xf numFmtId="0" fontId="47" fillId="17" borderId="12" xfId="0" applyFont="1" applyFill="1" applyBorder="1" applyAlignment="1">
      <alignment vertical="center" wrapText="1"/>
    </xf>
    <xf numFmtId="0" fontId="47" fillId="17" borderId="5" xfId="0" applyFont="1" applyFill="1" applyBorder="1" applyAlignment="1">
      <alignment vertical="center" wrapText="1"/>
    </xf>
    <xf numFmtId="0" fontId="47" fillId="17" borderId="53" xfId="0" applyFont="1" applyFill="1" applyBorder="1" applyAlignment="1">
      <alignment vertical="center"/>
    </xf>
    <xf numFmtId="0" fontId="47" fillId="17" borderId="13" xfId="0" applyFont="1" applyFill="1" applyBorder="1" applyAlignment="1">
      <alignment vertical="center"/>
    </xf>
    <xf numFmtId="0" fontId="46" fillId="17" borderId="58" xfId="0" applyFont="1" applyFill="1" applyBorder="1" applyAlignment="1">
      <alignment vertical="center" wrapText="1"/>
    </xf>
    <xf numFmtId="0" fontId="46" fillId="17" borderId="62" xfId="0" applyFont="1" applyFill="1" applyBorder="1" applyAlignment="1">
      <alignment vertical="center" wrapText="1"/>
    </xf>
    <xf numFmtId="0" fontId="40" fillId="5" borderId="38" xfId="0" applyFont="1" applyFill="1" applyBorder="1" applyAlignment="1" applyProtection="1">
      <alignment horizontal="center" vertical="center" wrapText="1"/>
      <protection locked="0"/>
    </xf>
    <xf numFmtId="0" fontId="40" fillId="6" borderId="59" xfId="0" applyFont="1" applyFill="1" applyBorder="1"/>
    <xf numFmtId="0" fontId="40" fillId="5" borderId="52" xfId="0" applyFont="1" applyFill="1" applyBorder="1" applyAlignment="1" applyProtection="1">
      <alignment horizontal="left" vertical="center"/>
      <protection locked="0"/>
    </xf>
    <xf numFmtId="4" fontId="24" fillId="0" borderId="27" xfId="0" applyNumberFormat="1" applyFont="1" applyBorder="1" applyAlignment="1" applyProtection="1">
      <alignment horizontal="center" vertical="top" wrapText="1"/>
      <protection hidden="1"/>
    </xf>
    <xf numFmtId="167" fontId="47" fillId="6" borderId="26" xfId="0" applyNumberFormat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167" fontId="40" fillId="5" borderId="22" xfId="0" applyNumberFormat="1" applyFont="1" applyFill="1" applyBorder="1" applyProtection="1">
      <protection locked="0"/>
    </xf>
    <xf numFmtId="167" fontId="40" fillId="6" borderId="22" xfId="0" applyNumberFormat="1" applyFont="1" applyFill="1" applyBorder="1"/>
    <xf numFmtId="167" fontId="40" fillId="6" borderId="50" xfId="0" applyNumberFormat="1" applyFont="1" applyFill="1" applyBorder="1"/>
    <xf numFmtId="167" fontId="47" fillId="6" borderId="22" xfId="0" applyNumberFormat="1" applyFont="1" applyFill="1" applyBorder="1"/>
    <xf numFmtId="167" fontId="47" fillId="6" borderId="50" xfId="0" applyNumberFormat="1" applyFont="1" applyFill="1" applyBorder="1"/>
    <xf numFmtId="0" fontId="1" fillId="5" borderId="22" xfId="0" applyFont="1" applyFill="1" applyBorder="1" applyProtection="1">
      <protection locked="0"/>
    </xf>
    <xf numFmtId="167" fontId="14" fillId="6" borderId="40" xfId="0" applyNumberFormat="1" applyFont="1" applyFill="1" applyBorder="1"/>
    <xf numFmtId="0" fontId="1" fillId="6" borderId="40" xfId="0" applyFont="1" applyFill="1" applyBorder="1"/>
    <xf numFmtId="0" fontId="1" fillId="6" borderId="41" xfId="0" applyFont="1" applyFill="1" applyBorder="1"/>
    <xf numFmtId="0" fontId="40" fillId="5" borderId="52" xfId="0" applyFont="1" applyFill="1" applyBorder="1" applyProtection="1">
      <protection locked="0"/>
    </xf>
    <xf numFmtId="167" fontId="40" fillId="5" borderId="48" xfId="0" applyNumberFormat="1" applyFont="1" applyFill="1" applyBorder="1" applyProtection="1">
      <protection locked="0"/>
    </xf>
    <xf numFmtId="167" fontId="40" fillId="6" borderId="48" xfId="0" applyNumberFormat="1" applyFont="1" applyFill="1" applyBorder="1"/>
    <xf numFmtId="0" fontId="40" fillId="5" borderId="22" xfId="0" applyFont="1" applyFill="1" applyBorder="1" applyAlignment="1" applyProtection="1">
      <alignment wrapText="1"/>
      <protection locked="0"/>
    </xf>
    <xf numFmtId="167" fontId="11" fillId="6" borderId="40" xfId="0" applyNumberFormat="1" applyFont="1" applyFill="1" applyBorder="1"/>
    <xf numFmtId="41" fontId="53" fillId="6" borderId="40" xfId="0" applyNumberFormat="1" applyFont="1" applyFill="1" applyBorder="1"/>
    <xf numFmtId="0" fontId="30" fillId="0" borderId="0" xfId="0" applyFont="1" applyAlignment="1">
      <alignment vertical="center"/>
    </xf>
    <xf numFmtId="0" fontId="47" fillId="19" borderId="4" xfId="0" applyFont="1" applyFill="1" applyBorder="1" applyAlignment="1">
      <alignment wrapText="1"/>
    </xf>
    <xf numFmtId="0" fontId="47" fillId="19" borderId="12" xfId="0" applyFont="1" applyFill="1" applyBorder="1" applyAlignment="1">
      <alignment wrapText="1"/>
    </xf>
    <xf numFmtId="0" fontId="47" fillId="19" borderId="11" xfId="0" applyFont="1" applyFill="1" applyBorder="1" applyAlignment="1">
      <alignment vertical="center" wrapText="1"/>
    </xf>
    <xf numFmtId="0" fontId="47" fillId="19" borderId="56" xfId="0" applyFont="1" applyFill="1" applyBorder="1" applyAlignment="1">
      <alignment vertical="center" wrapText="1"/>
    </xf>
    <xf numFmtId="0" fontId="46" fillId="19" borderId="13" xfId="0" applyFont="1" applyFill="1" applyBorder="1" applyAlignment="1">
      <alignment horizontal="center" vertical="center"/>
    </xf>
    <xf numFmtId="0" fontId="46" fillId="19" borderId="43" xfId="0" applyFont="1" applyFill="1" applyBorder="1" applyAlignment="1">
      <alignment horizontal="center" vertical="center"/>
    </xf>
    <xf numFmtId="0" fontId="46" fillId="19" borderId="9" xfId="0" applyFont="1" applyFill="1" applyBorder="1" applyAlignment="1">
      <alignment horizontal="center" vertical="center"/>
    </xf>
    <xf numFmtId="0" fontId="46" fillId="17" borderId="32" xfId="0" applyFont="1" applyFill="1" applyBorder="1" applyAlignment="1">
      <alignment horizontal="center" vertical="center" wrapText="1"/>
    </xf>
    <xf numFmtId="0" fontId="46" fillId="19" borderId="53" xfId="0" applyFont="1" applyFill="1" applyBorder="1" applyAlignment="1">
      <alignment horizontal="center" vertical="center"/>
    </xf>
    <xf numFmtId="167" fontId="52" fillId="5" borderId="49" xfId="0" applyNumberFormat="1" applyFont="1" applyFill="1" applyBorder="1" applyProtection="1">
      <protection locked="0"/>
    </xf>
    <xf numFmtId="167" fontId="52" fillId="5" borderId="20" xfId="0" applyNumberFormat="1" applyFont="1" applyFill="1" applyBorder="1" applyProtection="1">
      <protection locked="0"/>
    </xf>
    <xf numFmtId="167" fontId="52" fillId="5" borderId="47" xfId="0" applyNumberFormat="1" applyFont="1" applyFill="1" applyBorder="1" applyProtection="1">
      <protection locked="0"/>
    </xf>
    <xf numFmtId="14" fontId="52" fillId="5" borderId="59" xfId="0" applyNumberFormat="1" applyFont="1" applyFill="1" applyBorder="1" applyAlignment="1" applyProtection="1">
      <alignment vertical="center"/>
      <protection locked="0"/>
    </xf>
    <xf numFmtId="0" fontId="40" fillId="5" borderId="45" xfId="0" applyFont="1" applyFill="1" applyBorder="1"/>
    <xf numFmtId="14" fontId="52" fillId="5" borderId="46" xfId="0" applyNumberFormat="1" applyFont="1" applyFill="1" applyBorder="1" applyAlignment="1" applyProtection="1">
      <alignment vertical="center"/>
      <protection locked="0"/>
    </xf>
    <xf numFmtId="14" fontId="52" fillId="5" borderId="10" xfId="0" applyNumberFormat="1" applyFont="1" applyFill="1" applyBorder="1" applyAlignment="1" applyProtection="1">
      <alignment vertical="center"/>
      <protection locked="0"/>
    </xf>
    <xf numFmtId="0" fontId="40" fillId="17" borderId="20" xfId="0" applyFont="1" applyFill="1" applyBorder="1" applyAlignment="1">
      <alignment vertical="center" wrapText="1"/>
    </xf>
    <xf numFmtId="0" fontId="46" fillId="17" borderId="53" xfId="0" applyFont="1" applyFill="1" applyBorder="1" applyAlignment="1">
      <alignment horizontal="center" vertical="center"/>
    </xf>
    <xf numFmtId="0" fontId="46" fillId="19" borderId="32" xfId="0" applyFont="1" applyFill="1" applyBorder="1" applyAlignment="1">
      <alignment horizontal="center" vertical="center" wrapText="1"/>
    </xf>
    <xf numFmtId="0" fontId="55" fillId="11" borderId="29" xfId="0" applyFont="1" applyFill="1" applyBorder="1" applyAlignment="1">
      <alignment horizontal="center" vertical="center"/>
    </xf>
    <xf numFmtId="0" fontId="56" fillId="12" borderId="32" xfId="0" applyFont="1" applyFill="1" applyBorder="1" applyAlignment="1">
      <alignment horizontal="center" vertical="center"/>
    </xf>
    <xf numFmtId="0" fontId="56" fillId="11" borderId="31" xfId="0" applyFont="1" applyFill="1" applyBorder="1" applyAlignment="1">
      <alignment horizontal="center" vertical="center" wrapText="1"/>
    </xf>
    <xf numFmtId="4" fontId="56" fillId="11" borderId="31" xfId="0" applyNumberFormat="1" applyFont="1" applyFill="1" applyBorder="1" applyAlignment="1">
      <alignment horizontal="center" vertical="center"/>
    </xf>
    <xf numFmtId="165" fontId="32" fillId="6" borderId="19" xfId="0" applyNumberFormat="1" applyFont="1" applyFill="1" applyBorder="1"/>
    <xf numFmtId="0" fontId="57" fillId="6" borderId="26" xfId="0" applyFont="1" applyFill="1" applyBorder="1" applyAlignment="1" applyProtection="1">
      <alignment vertical="center"/>
      <protection locked="0"/>
    </xf>
    <xf numFmtId="165" fontId="32" fillId="13" borderId="19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 applyProtection="1">
      <alignment horizontal="center" vertical="top"/>
      <protection hidden="1"/>
    </xf>
    <xf numFmtId="0" fontId="24" fillId="0" borderId="3" xfId="0" applyFont="1" applyBorder="1" applyAlignment="1" applyProtection="1">
      <alignment vertical="top"/>
      <protection hidden="1"/>
    </xf>
    <xf numFmtId="0" fontId="33" fillId="0" borderId="0" xfId="0" applyFont="1" applyAlignment="1">
      <alignment horizontal="center"/>
    </xf>
    <xf numFmtId="165" fontId="32" fillId="16" borderId="32" xfId="0" applyNumberFormat="1" applyFont="1" applyFill="1" applyBorder="1" applyAlignment="1">
      <alignment vertical="center"/>
    </xf>
    <xf numFmtId="165" fontId="32" fillId="16" borderId="10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56" fillId="12" borderId="10" xfId="0" applyFont="1" applyFill="1" applyBorder="1" applyAlignment="1">
      <alignment horizontal="center" vertical="center"/>
    </xf>
    <xf numFmtId="0" fontId="17" fillId="0" borderId="0" xfId="0" applyFont="1" applyAlignment="1" applyProtection="1">
      <alignment vertical="top"/>
      <protection locked="0"/>
    </xf>
    <xf numFmtId="0" fontId="40" fillId="5" borderId="58" xfId="0" applyFont="1" applyFill="1" applyBorder="1" applyProtection="1">
      <protection locked="0"/>
    </xf>
    <xf numFmtId="0" fontId="40" fillId="5" borderId="9" xfId="0" applyFont="1" applyFill="1" applyBorder="1" applyProtection="1">
      <protection locked="0"/>
    </xf>
    <xf numFmtId="167" fontId="14" fillId="6" borderId="64" xfId="0" applyNumberFormat="1" applyFont="1" applyFill="1" applyBorder="1"/>
    <xf numFmtId="41" fontId="53" fillId="6" borderId="26" xfId="0" applyNumberFormat="1" applyFont="1" applyFill="1" applyBorder="1" applyAlignment="1">
      <alignment horizontal="right"/>
    </xf>
    <xf numFmtId="0" fontId="59" fillId="17" borderId="45" xfId="0" applyFont="1" applyFill="1" applyBorder="1" applyAlignment="1">
      <alignment horizontal="center"/>
    </xf>
    <xf numFmtId="0" fontId="59" fillId="19" borderId="45" xfId="0" applyFont="1" applyFill="1" applyBorder="1" applyAlignment="1">
      <alignment horizontal="center"/>
    </xf>
    <xf numFmtId="0" fontId="59" fillId="21" borderId="9" xfId="0" applyFont="1" applyFill="1" applyBorder="1" applyAlignment="1">
      <alignment horizontal="center"/>
    </xf>
    <xf numFmtId="4" fontId="54" fillId="23" borderId="19" xfId="0" applyNumberFormat="1" applyFont="1" applyFill="1" applyBorder="1" applyAlignment="1">
      <alignment vertical="center" wrapText="1"/>
    </xf>
    <xf numFmtId="0" fontId="60" fillId="23" borderId="19" xfId="0" applyFont="1" applyFill="1" applyBorder="1" applyAlignment="1">
      <alignment vertical="center" wrapText="1"/>
    </xf>
    <xf numFmtId="0" fontId="60" fillId="23" borderId="46" xfId="0" applyFont="1" applyFill="1" applyBorder="1" applyAlignment="1">
      <alignment vertical="center" wrapText="1"/>
    </xf>
    <xf numFmtId="165" fontId="56" fillId="24" borderId="19" xfId="0" applyNumberFormat="1" applyFont="1" applyFill="1" applyBorder="1" applyAlignment="1">
      <alignment horizontal="center" vertical="center"/>
    </xf>
    <xf numFmtId="165" fontId="61" fillId="16" borderId="19" xfId="0" applyNumberFormat="1" applyFont="1" applyFill="1" applyBorder="1"/>
    <xf numFmtId="165" fontId="44" fillId="6" borderId="46" xfId="0" applyNumberFormat="1" applyFont="1" applyFill="1" applyBorder="1"/>
    <xf numFmtId="165" fontId="56" fillId="24" borderId="13" xfId="0" applyNumberFormat="1" applyFont="1" applyFill="1" applyBorder="1" applyAlignment="1">
      <alignment horizontal="center" vertical="center"/>
    </xf>
    <xf numFmtId="165" fontId="61" fillId="16" borderId="13" xfId="0" applyNumberFormat="1" applyFont="1" applyFill="1" applyBorder="1"/>
    <xf numFmtId="0" fontId="54" fillId="10" borderId="46" xfId="0" applyFont="1" applyFill="1" applyBorder="1" applyAlignment="1">
      <alignment horizontal="center" vertical="center"/>
    </xf>
    <xf numFmtId="0" fontId="24" fillId="9" borderId="45" xfId="0" applyFont="1" applyFill="1" applyBorder="1" applyAlignment="1">
      <alignment horizontal="center" vertical="center"/>
    </xf>
    <xf numFmtId="0" fontId="24" fillId="9" borderId="19" xfId="0" applyFont="1" applyFill="1" applyBorder="1" applyAlignment="1">
      <alignment horizontal="center" vertical="center"/>
    </xf>
    <xf numFmtId="0" fontId="24" fillId="9" borderId="46" xfId="0" applyFont="1" applyFill="1" applyBorder="1" applyAlignment="1">
      <alignment horizontal="center" vertical="center"/>
    </xf>
    <xf numFmtId="4" fontId="24" fillId="0" borderId="2" xfId="0" applyNumberFormat="1" applyFont="1" applyBorder="1" applyAlignment="1" applyProtection="1">
      <alignment horizontal="center" vertical="top" wrapText="1"/>
      <protection hidden="1"/>
    </xf>
    <xf numFmtId="0" fontId="33" fillId="16" borderId="44" xfId="0" applyFont="1" applyFill="1" applyBorder="1" applyAlignment="1">
      <alignment horizontal="center"/>
    </xf>
    <xf numFmtId="167" fontId="31" fillId="16" borderId="66" xfId="0" applyNumberFormat="1" applyFont="1" applyFill="1" applyBorder="1" applyAlignment="1">
      <alignment vertical="center"/>
    </xf>
    <xf numFmtId="0" fontId="13" fillId="0" borderId="2" xfId="0" applyFont="1" applyBorder="1"/>
    <xf numFmtId="0" fontId="31" fillId="0" borderId="2" xfId="0" applyFont="1" applyBorder="1" applyAlignment="1" applyProtection="1">
      <alignment vertical="center" wrapText="1"/>
      <protection hidden="1"/>
    </xf>
    <xf numFmtId="0" fontId="54" fillId="0" borderId="0" xfId="0" applyFont="1" applyAlignment="1" applyProtection="1">
      <alignment vertical="top"/>
      <protection locked="0"/>
    </xf>
    <xf numFmtId="0" fontId="1" fillId="5" borderId="59" xfId="0" applyFont="1" applyFill="1" applyBorder="1" applyProtection="1">
      <protection locked="0"/>
    </xf>
    <xf numFmtId="0" fontId="1" fillId="5" borderId="46" xfId="0" applyFont="1" applyFill="1" applyBorder="1" applyProtection="1">
      <protection locked="0"/>
    </xf>
    <xf numFmtId="0" fontId="1" fillId="5" borderId="10" xfId="0" applyFont="1" applyFill="1" applyBorder="1" applyProtection="1"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14" xfId="0" applyFont="1" applyBorder="1" applyAlignment="1" applyProtection="1">
      <alignment vertical="center" wrapText="1"/>
      <protection locked="0"/>
    </xf>
    <xf numFmtId="0" fontId="17" fillId="0" borderId="14" xfId="0" applyFont="1" applyBorder="1" applyAlignment="1">
      <alignment vertical="center"/>
    </xf>
    <xf numFmtId="0" fontId="47" fillId="19" borderId="19" xfId="0" applyFont="1" applyFill="1" applyBorder="1" applyAlignment="1">
      <alignment horizontal="center" vertical="center" wrapText="1"/>
    </xf>
    <xf numFmtId="0" fontId="47" fillId="19" borderId="19" xfId="0" applyFont="1" applyFill="1" applyBorder="1" applyAlignment="1">
      <alignment vertical="center"/>
    </xf>
    <xf numFmtId="0" fontId="47" fillId="19" borderId="19" xfId="0" applyFont="1" applyFill="1" applyBorder="1" applyAlignment="1">
      <alignment horizontal="center" vertical="center"/>
    </xf>
    <xf numFmtId="0" fontId="47" fillId="19" borderId="19" xfId="0" applyFont="1" applyFill="1" applyBorder="1" applyAlignment="1">
      <alignment vertical="center" wrapText="1"/>
    </xf>
    <xf numFmtId="0" fontId="47" fillId="19" borderId="46" xfId="0" applyFont="1" applyFill="1" applyBorder="1" applyAlignment="1">
      <alignment wrapText="1"/>
    </xf>
    <xf numFmtId="0" fontId="58" fillId="5" borderId="19" xfId="0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49" fontId="58" fillId="14" borderId="19" xfId="0" applyNumberFormat="1" applyFont="1" applyFill="1" applyBorder="1" applyAlignment="1" applyProtection="1">
      <alignment horizontal="center" vertical="center"/>
      <protection locked="0"/>
    </xf>
    <xf numFmtId="0" fontId="58" fillId="14" borderId="19" xfId="0" applyFont="1" applyFill="1" applyBorder="1" applyAlignment="1" applyProtection="1">
      <alignment horizontal="center" vertical="center"/>
      <protection locked="0"/>
    </xf>
    <xf numFmtId="4" fontId="58" fillId="0" borderId="0" xfId="0" applyNumberFormat="1" applyFont="1" applyAlignment="1">
      <alignment vertical="center"/>
    </xf>
    <xf numFmtId="4" fontId="58" fillId="8" borderId="19" xfId="0" applyNumberFormat="1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14" fontId="58" fillId="5" borderId="19" xfId="0" applyNumberFormat="1" applyFont="1" applyFill="1" applyBorder="1" applyAlignment="1" applyProtection="1">
      <alignment horizontal="center" vertical="center"/>
      <protection locked="0"/>
    </xf>
    <xf numFmtId="165" fontId="33" fillId="5" borderId="19" xfId="0" applyNumberFormat="1" applyFont="1" applyFill="1" applyBorder="1" applyProtection="1">
      <protection locked="0"/>
    </xf>
    <xf numFmtId="49" fontId="58" fillId="5" borderId="19" xfId="0" applyNumberFormat="1" applyFont="1" applyFill="1" applyBorder="1" applyAlignment="1" applyProtection="1">
      <alignment vertical="center"/>
      <protection locked="0"/>
    </xf>
    <xf numFmtId="165" fontId="33" fillId="6" borderId="19" xfId="0" applyNumberFormat="1" applyFont="1" applyFill="1" applyBorder="1"/>
    <xf numFmtId="4" fontId="58" fillId="5" borderId="19" xfId="0" applyNumberFormat="1" applyFont="1" applyFill="1" applyBorder="1" applyAlignment="1" applyProtection="1">
      <alignment horizontal="center" vertical="center"/>
      <protection locked="0"/>
    </xf>
    <xf numFmtId="4" fontId="58" fillId="0" borderId="0" xfId="0" applyNumberFormat="1" applyFont="1" applyAlignment="1" applyProtection="1">
      <alignment horizontal="center" vertical="center"/>
      <protection locked="0"/>
    </xf>
    <xf numFmtId="49" fontId="58" fillId="15" borderId="19" xfId="0" applyNumberFormat="1" applyFont="1" applyFill="1" applyBorder="1" applyAlignment="1" applyProtection="1">
      <alignment horizontal="left" vertical="center"/>
      <protection locked="0"/>
    </xf>
    <xf numFmtId="49" fontId="58" fillId="15" borderId="19" xfId="0" applyNumberFormat="1" applyFont="1" applyFill="1" applyBorder="1" applyAlignment="1" applyProtection="1">
      <alignment horizontal="left" vertical="center" wrapText="1"/>
      <protection locked="0"/>
    </xf>
    <xf numFmtId="0" fontId="14" fillId="6" borderId="39" xfId="0" applyFont="1" applyFill="1" applyBorder="1"/>
    <xf numFmtId="167" fontId="64" fillId="4" borderId="19" xfId="0" applyNumberFormat="1" applyFont="1" applyFill="1" applyBorder="1" applyAlignment="1">
      <alignment horizontal="right" vertical="center"/>
    </xf>
    <xf numFmtId="0" fontId="64" fillId="4" borderId="19" xfId="0" applyFont="1" applyFill="1" applyBorder="1" applyAlignment="1">
      <alignment vertical="center"/>
    </xf>
    <xf numFmtId="0" fontId="64" fillId="4" borderId="19" xfId="0" applyFont="1" applyFill="1" applyBorder="1" applyAlignment="1">
      <alignment vertical="center" wrapText="1"/>
    </xf>
    <xf numFmtId="0" fontId="0" fillId="0" borderId="19" xfId="0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0" fillId="0" borderId="68" xfId="0" applyBorder="1" applyAlignment="1">
      <alignment horizontal="center" wrapText="1"/>
    </xf>
    <xf numFmtId="0" fontId="65" fillId="0" borderId="0" xfId="0" applyFont="1"/>
    <xf numFmtId="0" fontId="50" fillId="30" borderId="19" xfId="0" applyFont="1" applyFill="1" applyBorder="1" applyAlignment="1">
      <alignment horizontal="center" vertical="center"/>
    </xf>
    <xf numFmtId="0" fontId="14" fillId="29" borderId="39" xfId="0" applyFont="1" applyFill="1" applyBorder="1"/>
    <xf numFmtId="0" fontId="14" fillId="29" borderId="11" xfId="0" applyFont="1" applyFill="1" applyBorder="1" applyAlignment="1">
      <alignment vertical="center" wrapText="1"/>
    </xf>
    <xf numFmtId="0" fontId="14" fillId="29" borderId="12" xfId="0" applyFont="1" applyFill="1" applyBorder="1" applyAlignment="1">
      <alignment horizontal="center" vertical="center" wrapText="1"/>
    </xf>
    <xf numFmtId="0" fontId="14" fillId="29" borderId="12" xfId="0" applyFont="1" applyFill="1" applyBorder="1" applyAlignment="1">
      <alignment vertical="center" wrapText="1"/>
    </xf>
    <xf numFmtId="0" fontId="46" fillId="29" borderId="13" xfId="0" applyFont="1" applyFill="1" applyBorder="1" applyAlignment="1">
      <alignment horizontal="center" vertical="center" wrapText="1"/>
    </xf>
    <xf numFmtId="0" fontId="14" fillId="29" borderId="39" xfId="0" applyFont="1" applyFill="1" applyBorder="1" applyAlignment="1">
      <alignment wrapText="1"/>
    </xf>
    <xf numFmtId="0" fontId="14" fillId="29" borderId="35" xfId="0" applyFont="1" applyFill="1" applyBorder="1"/>
    <xf numFmtId="0" fontId="13" fillId="29" borderId="16" xfId="0" applyFont="1" applyFill="1" applyBorder="1" applyAlignment="1">
      <alignment horizontal="center"/>
    </xf>
    <xf numFmtId="0" fontId="13" fillId="29" borderId="19" xfId="0" applyFont="1" applyFill="1" applyBorder="1" applyAlignment="1">
      <alignment horizontal="center"/>
    </xf>
    <xf numFmtId="0" fontId="13" fillId="29" borderId="13" xfId="0" applyFont="1" applyFill="1" applyBorder="1" applyAlignment="1">
      <alignment horizontal="center"/>
    </xf>
    <xf numFmtId="0" fontId="66" fillId="0" borderId="0" xfId="0" applyFont="1" applyAlignment="1">
      <alignment vertical="center"/>
    </xf>
    <xf numFmtId="0" fontId="14" fillId="7" borderId="0" xfId="0" applyFont="1" applyFill="1" applyAlignment="1">
      <alignment horizontal="center"/>
    </xf>
    <xf numFmtId="167" fontId="14" fillId="7" borderId="0" xfId="0" applyNumberFormat="1" applyFont="1" applyFill="1"/>
    <xf numFmtId="0" fontId="54" fillId="0" borderId="0" xfId="0" applyFont="1" applyAlignment="1" applyProtection="1">
      <alignment horizontal="left" vertical="top"/>
      <protection locked="0"/>
    </xf>
    <xf numFmtId="0" fontId="26" fillId="0" borderId="0" xfId="0" applyFont="1" applyAlignment="1">
      <alignment vertical="center" textRotation="255"/>
    </xf>
    <xf numFmtId="0" fontId="14" fillId="29" borderId="5" xfId="0" applyFont="1" applyFill="1" applyBorder="1" applyAlignment="1">
      <alignment vertical="center" wrapText="1"/>
    </xf>
    <xf numFmtId="0" fontId="11" fillId="29" borderId="10" xfId="0" applyFont="1" applyFill="1" applyBorder="1" applyAlignment="1">
      <alignment horizontal="center" vertical="center" wrapText="1"/>
    </xf>
    <xf numFmtId="0" fontId="39" fillId="15" borderId="58" xfId="0" applyFont="1" applyFill="1" applyBorder="1" applyAlignment="1" applyProtection="1">
      <alignment vertical="center" wrapText="1"/>
      <protection locked="0"/>
    </xf>
    <xf numFmtId="0" fontId="54" fillId="10" borderId="45" xfId="0" applyFont="1" applyFill="1" applyBorder="1" applyAlignment="1">
      <alignment horizontal="center" vertical="center"/>
    </xf>
    <xf numFmtId="0" fontId="54" fillId="10" borderId="19" xfId="0" applyFont="1" applyFill="1" applyBorder="1" applyAlignment="1">
      <alignment horizontal="center" vertical="center"/>
    </xf>
    <xf numFmtId="44" fontId="0" fillId="4" borderId="19" xfId="0" applyNumberFormat="1" applyFill="1" applyBorder="1"/>
    <xf numFmtId="0" fontId="64" fillId="31" borderId="19" xfId="0" applyFont="1" applyFill="1" applyBorder="1" applyAlignment="1">
      <alignment vertical="center"/>
    </xf>
    <xf numFmtId="167" fontId="64" fillId="31" borderId="19" xfId="0" applyNumberFormat="1" applyFont="1" applyFill="1" applyBorder="1" applyAlignment="1">
      <alignment horizontal="right" vertical="center"/>
    </xf>
    <xf numFmtId="0" fontId="0" fillId="4" borderId="19" xfId="0" applyFill="1" applyBorder="1"/>
    <xf numFmtId="0" fontId="59" fillId="32" borderId="45" xfId="0" applyFont="1" applyFill="1" applyBorder="1" applyAlignment="1">
      <alignment horizontal="center"/>
    </xf>
    <xf numFmtId="165" fontId="56" fillId="33" borderId="19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 wrapText="1"/>
      <protection locked="0"/>
    </xf>
    <xf numFmtId="0" fontId="54" fillId="0" borderId="25" xfId="0" applyFont="1" applyBorder="1" applyAlignment="1" applyProtection="1">
      <alignment vertical="top"/>
      <protection locked="0"/>
    </xf>
    <xf numFmtId="165" fontId="68" fillId="6" borderId="13" xfId="0" applyNumberFormat="1" applyFont="1" applyFill="1" applyBorder="1"/>
    <xf numFmtId="0" fontId="40" fillId="28" borderId="19" xfId="0" applyFont="1" applyFill="1" applyBorder="1" applyAlignment="1">
      <alignment vertical="center" wrapText="1"/>
    </xf>
    <xf numFmtId="0" fontId="40" fillId="28" borderId="24" xfId="0" applyFont="1" applyFill="1" applyBorder="1" applyAlignment="1">
      <alignment vertical="center" wrapText="1"/>
    </xf>
    <xf numFmtId="0" fontId="47" fillId="28" borderId="11" xfId="0" applyFont="1" applyFill="1" applyBorder="1" applyAlignment="1">
      <alignment vertical="center" wrapText="1"/>
    </xf>
    <xf numFmtId="0" fontId="47" fillId="28" borderId="56" xfId="0" applyFont="1" applyFill="1" applyBorder="1" applyAlignment="1">
      <alignment vertical="center" wrapText="1"/>
    </xf>
    <xf numFmtId="0" fontId="46" fillId="28" borderId="9" xfId="0" applyFont="1" applyFill="1" applyBorder="1" applyAlignment="1">
      <alignment horizontal="center" vertical="center"/>
    </xf>
    <xf numFmtId="0" fontId="46" fillId="28" borderId="13" xfId="0" applyFont="1" applyFill="1" applyBorder="1" applyAlignment="1">
      <alignment horizontal="center" vertical="center"/>
    </xf>
    <xf numFmtId="0" fontId="46" fillId="28" borderId="43" xfId="0" applyFont="1" applyFill="1" applyBorder="1" applyAlignment="1">
      <alignment horizontal="center" vertical="center"/>
    </xf>
    <xf numFmtId="0" fontId="46" fillId="28" borderId="32" xfId="0" applyFont="1" applyFill="1" applyBorder="1" applyAlignment="1">
      <alignment horizontal="center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7" fillId="28" borderId="19" xfId="0" applyFont="1" applyFill="1" applyBorder="1" applyAlignment="1">
      <alignment vertical="center"/>
    </xf>
    <xf numFmtId="0" fontId="47" fillId="28" borderId="19" xfId="0" applyFont="1" applyFill="1" applyBorder="1" applyAlignment="1">
      <alignment horizontal="center" vertical="center"/>
    </xf>
    <xf numFmtId="0" fontId="47" fillId="28" borderId="19" xfId="0" applyFont="1" applyFill="1" applyBorder="1" applyAlignment="1">
      <alignment vertical="center" wrapText="1"/>
    </xf>
    <xf numFmtId="0" fontId="47" fillId="28" borderId="46" xfId="0" applyFont="1" applyFill="1" applyBorder="1" applyAlignment="1">
      <alignment wrapText="1"/>
    </xf>
    <xf numFmtId="0" fontId="46" fillId="28" borderId="13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vertical="center"/>
    </xf>
    <xf numFmtId="0" fontId="46" fillId="28" borderId="13" xfId="0" applyFont="1" applyFill="1" applyBorder="1" applyAlignment="1">
      <alignment vertical="center" wrapText="1"/>
    </xf>
    <xf numFmtId="0" fontId="46" fillId="28" borderId="10" xfId="0" applyFont="1" applyFill="1" applyBorder="1" applyAlignment="1">
      <alignment horizontal="center" vertical="center" wrapText="1"/>
    </xf>
    <xf numFmtId="165" fontId="61" fillId="32" borderId="19" xfId="0" applyNumberFormat="1" applyFont="1" applyFill="1" applyBorder="1"/>
    <xf numFmtId="165" fontId="44" fillId="6" borderId="10" xfId="0" applyNumberFormat="1" applyFont="1" applyFill="1" applyBorder="1"/>
    <xf numFmtId="0" fontId="47" fillId="17" borderId="61" xfId="0" applyFont="1" applyFill="1" applyBorder="1" applyAlignment="1">
      <alignment horizontal="center" vertical="center" wrapText="1"/>
    </xf>
    <xf numFmtId="0" fontId="46" fillId="17" borderId="53" xfId="0" applyFont="1" applyFill="1" applyBorder="1" applyAlignment="1">
      <alignment horizontal="center" vertical="center" wrapText="1"/>
    </xf>
    <xf numFmtId="0" fontId="40" fillId="5" borderId="49" xfId="0" applyFont="1" applyFill="1" applyBorder="1" applyProtection="1">
      <protection locked="0"/>
    </xf>
    <xf numFmtId="0" fontId="40" fillId="5" borderId="20" xfId="0" applyFont="1" applyFill="1" applyBorder="1" applyAlignment="1" applyProtection="1">
      <alignment horizontal="center" vertical="center"/>
      <protection locked="0"/>
    </xf>
    <xf numFmtId="0" fontId="40" fillId="5" borderId="20" xfId="0" applyFont="1" applyFill="1" applyBorder="1" applyProtection="1">
      <protection locked="0"/>
    </xf>
    <xf numFmtId="0" fontId="46" fillId="17" borderId="19" xfId="0" applyFont="1" applyFill="1" applyBorder="1" applyAlignment="1">
      <alignment horizontal="center" vertical="center" wrapText="1"/>
    </xf>
    <xf numFmtId="0" fontId="46" fillId="17" borderId="19" xfId="0" applyFont="1" applyFill="1" applyBorder="1" applyAlignment="1">
      <alignment horizontal="center" vertical="center"/>
    </xf>
    <xf numFmtId="0" fontId="40" fillId="6" borderId="19" xfId="0" applyFont="1" applyFill="1" applyBorder="1"/>
    <xf numFmtId="0" fontId="40" fillId="5" borderId="19" xfId="0" applyFont="1" applyFill="1" applyBorder="1" applyAlignment="1" applyProtection="1">
      <alignment horizontal="center" vertical="center" wrapText="1"/>
      <protection locked="0"/>
    </xf>
    <xf numFmtId="167" fontId="52" fillId="5" borderId="19" xfId="0" applyNumberFormat="1" applyFont="1" applyFill="1" applyBorder="1" applyAlignment="1" applyProtection="1">
      <alignment horizontal="center" vertical="center"/>
      <protection locked="0"/>
    </xf>
    <xf numFmtId="0" fontId="40" fillId="5" borderId="19" xfId="0" applyFont="1" applyFill="1" applyBorder="1" applyAlignment="1" applyProtection="1">
      <alignment horizontal="center" vertical="center"/>
      <protection locked="0"/>
    </xf>
    <xf numFmtId="14" fontId="40" fillId="5" borderId="19" xfId="0" applyNumberFormat="1" applyFont="1" applyFill="1" applyBorder="1" applyAlignment="1" applyProtection="1">
      <alignment horizontal="center" vertical="center"/>
      <protection locked="0"/>
    </xf>
    <xf numFmtId="41" fontId="53" fillId="6" borderId="64" xfId="0" applyNumberFormat="1" applyFont="1" applyFill="1" applyBorder="1"/>
    <xf numFmtId="0" fontId="47" fillId="17" borderId="12" xfId="0" applyFont="1" applyFill="1" applyBorder="1" applyAlignment="1">
      <alignment horizontal="center" vertical="center" wrapText="1"/>
    </xf>
    <xf numFmtId="41" fontId="53" fillId="6" borderId="13" xfId="0" applyNumberFormat="1" applyFont="1" applyFill="1" applyBorder="1" applyAlignment="1">
      <alignment horizontal="right"/>
    </xf>
    <xf numFmtId="167" fontId="14" fillId="6" borderId="13" xfId="0" applyNumberFormat="1" applyFont="1" applyFill="1" applyBorder="1"/>
    <xf numFmtId="167" fontId="14" fillId="6" borderId="41" xfId="0" applyNumberFormat="1" applyFont="1" applyFill="1" applyBorder="1"/>
    <xf numFmtId="49" fontId="43" fillId="6" borderId="37" xfId="0" applyNumberFormat="1" applyFont="1" applyFill="1" applyBorder="1" applyAlignment="1">
      <alignment horizontal="left" vertical="center"/>
    </xf>
    <xf numFmtId="167" fontId="53" fillId="5" borderId="57" xfId="0" applyNumberFormat="1" applyFont="1" applyFill="1" applyBorder="1" applyProtection="1">
      <protection locked="0"/>
    </xf>
    <xf numFmtId="167" fontId="47" fillId="5" borderId="16" xfId="0" applyNumberFormat="1" applyFont="1" applyFill="1" applyBorder="1" applyProtection="1">
      <protection locked="0"/>
    </xf>
    <xf numFmtId="167" fontId="53" fillId="5" borderId="45" xfId="0" applyNumberFormat="1" applyFont="1" applyFill="1" applyBorder="1" applyProtection="1">
      <protection locked="0"/>
    </xf>
    <xf numFmtId="167" fontId="47" fillId="5" borderId="19" xfId="0" applyNumberFormat="1" applyFont="1" applyFill="1" applyBorder="1" applyProtection="1">
      <protection locked="0"/>
    </xf>
    <xf numFmtId="167" fontId="53" fillId="5" borderId="52" xfId="0" applyNumberFormat="1" applyFont="1" applyFill="1" applyBorder="1" applyProtection="1">
      <protection locked="0"/>
    </xf>
    <xf numFmtId="167" fontId="47" fillId="5" borderId="22" xfId="0" applyNumberFormat="1" applyFont="1" applyFill="1" applyBorder="1" applyProtection="1">
      <protection locked="0"/>
    </xf>
    <xf numFmtId="4" fontId="54" fillId="23" borderId="45" xfId="0" applyNumberFormat="1" applyFont="1" applyFill="1" applyBorder="1" applyAlignment="1">
      <alignment vertical="center" wrapText="1"/>
    </xf>
    <xf numFmtId="0" fontId="63" fillId="0" borderId="0" xfId="0" applyFont="1" applyAlignment="1">
      <alignment vertical="center" wrapText="1"/>
    </xf>
    <xf numFmtId="165" fontId="14" fillId="0" borderId="0" xfId="0" applyNumberFormat="1" applyFont="1"/>
    <xf numFmtId="0" fontId="31" fillId="0" borderId="0" xfId="0" applyFont="1"/>
    <xf numFmtId="165" fontId="31" fillId="0" borderId="0" xfId="0" applyNumberFormat="1" applyFont="1"/>
    <xf numFmtId="167" fontId="0" fillId="0" borderId="0" xfId="0" applyNumberFormat="1"/>
    <xf numFmtId="167" fontId="0" fillId="4" borderId="19" xfId="0" applyNumberFormat="1" applyFill="1" applyBorder="1"/>
    <xf numFmtId="0" fontId="60" fillId="0" borderId="0" xfId="0" applyFont="1" applyAlignment="1">
      <alignment vertical="center" wrapText="1"/>
    </xf>
    <xf numFmtId="165" fontId="44" fillId="0" borderId="0" xfId="0" applyNumberFormat="1" applyFont="1"/>
    <xf numFmtId="0" fontId="71" fillId="0" borderId="0" xfId="0" applyFont="1"/>
    <xf numFmtId="0" fontId="72" fillId="35" borderId="6" xfId="0" applyFont="1" applyFill="1" applyBorder="1"/>
    <xf numFmtId="167" fontId="72" fillId="35" borderId="40" xfId="0" applyNumberFormat="1" applyFont="1" applyFill="1" applyBorder="1"/>
    <xf numFmtId="167" fontId="72" fillId="35" borderId="63" xfId="0" applyNumberFormat="1" applyFont="1" applyFill="1" applyBorder="1"/>
    <xf numFmtId="0" fontId="71" fillId="35" borderId="26" xfId="0" applyFont="1" applyFill="1" applyBorder="1"/>
    <xf numFmtId="0" fontId="40" fillId="19" borderId="49" xfId="0" applyFont="1" applyFill="1" applyBorder="1" applyAlignment="1">
      <alignment vertical="center" wrapText="1"/>
    </xf>
    <xf numFmtId="0" fontId="40" fillId="19" borderId="16" xfId="0" applyFont="1" applyFill="1" applyBorder="1" applyAlignment="1">
      <alignment vertical="center" wrapText="1"/>
    </xf>
    <xf numFmtId="0" fontId="40" fillId="19" borderId="18" xfId="0" applyFont="1" applyFill="1" applyBorder="1" applyAlignment="1">
      <alignment vertical="center" wrapText="1"/>
    </xf>
    <xf numFmtId="0" fontId="47" fillId="19" borderId="27" xfId="0" applyFont="1" applyFill="1" applyBorder="1" applyAlignment="1">
      <alignment horizontal="center" wrapText="1"/>
    </xf>
    <xf numFmtId="0" fontId="40" fillId="28" borderId="20" xfId="0" applyFont="1" applyFill="1" applyBorder="1" applyAlignment="1">
      <alignment vertical="center" wrapText="1"/>
    </xf>
    <xf numFmtId="0" fontId="47" fillId="28" borderId="4" xfId="0" applyFont="1" applyFill="1" applyBorder="1" applyAlignment="1">
      <alignment wrapText="1"/>
    </xf>
    <xf numFmtId="0" fontId="47" fillId="28" borderId="12" xfId="0" applyFont="1" applyFill="1" applyBorder="1" applyAlignment="1">
      <alignment wrapText="1"/>
    </xf>
    <xf numFmtId="0" fontId="46" fillId="28" borderId="53" xfId="0" applyFont="1" applyFill="1" applyBorder="1" applyAlignment="1">
      <alignment horizontal="center" vertical="center"/>
    </xf>
    <xf numFmtId="0" fontId="13" fillId="5" borderId="30" xfId="0" applyFont="1" applyFill="1" applyBorder="1"/>
    <xf numFmtId="0" fontId="13" fillId="5" borderId="28" xfId="0" applyFont="1" applyFill="1" applyBorder="1"/>
    <xf numFmtId="0" fontId="13" fillId="5" borderId="29" xfId="0" applyFont="1" applyFill="1" applyBorder="1"/>
    <xf numFmtId="0" fontId="47" fillId="6" borderId="39" xfId="0" applyFont="1" applyFill="1" applyBorder="1" applyAlignment="1">
      <alignment wrapText="1"/>
    </xf>
    <xf numFmtId="0" fontId="47" fillId="6" borderId="40" xfId="0" applyFont="1" applyFill="1" applyBorder="1"/>
    <xf numFmtId="0" fontId="47" fillId="6" borderId="41" xfId="0" applyFont="1" applyFill="1" applyBorder="1"/>
    <xf numFmtId="1" fontId="35" fillId="6" borderId="19" xfId="0" applyNumberFormat="1" applyFont="1" applyFill="1" applyBorder="1"/>
    <xf numFmtId="0" fontId="57" fillId="0" borderId="0" xfId="0" applyFont="1" applyAlignment="1">
      <alignment horizontal="center" vertical="center"/>
    </xf>
    <xf numFmtId="0" fontId="59" fillId="0" borderId="0" xfId="0" applyFont="1" applyAlignment="1">
      <alignment horizontal="center"/>
    </xf>
    <xf numFmtId="0" fontId="30" fillId="20" borderId="40" xfId="0" applyFont="1" applyFill="1" applyBorder="1" applyAlignment="1">
      <alignment vertical="center"/>
    </xf>
    <xf numFmtId="0" fontId="30" fillId="18" borderId="40" xfId="0" applyFont="1" applyFill="1" applyBorder="1" applyAlignment="1">
      <alignment vertical="center"/>
    </xf>
    <xf numFmtId="0" fontId="30" fillId="34" borderId="40" xfId="0" applyFont="1" applyFill="1" applyBorder="1" applyAlignment="1">
      <alignment vertical="center"/>
    </xf>
    <xf numFmtId="49" fontId="58" fillId="5" borderId="19" xfId="0" applyNumberFormat="1" applyFont="1" applyFill="1" applyBorder="1" applyAlignment="1" applyProtection="1">
      <alignment vertical="center" wrapText="1"/>
      <protection locked="0"/>
    </xf>
    <xf numFmtId="0" fontId="13" fillId="0" borderId="1" xfId="0" applyFont="1" applyBorder="1"/>
    <xf numFmtId="4" fontId="13" fillId="0" borderId="2" xfId="0" applyNumberFormat="1" applyFont="1" applyBorder="1"/>
    <xf numFmtId="0" fontId="7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4" fillId="0" borderId="2" xfId="0" applyFont="1" applyBorder="1"/>
    <xf numFmtId="0" fontId="13" fillId="0" borderId="3" xfId="0" applyFont="1" applyBorder="1"/>
    <xf numFmtId="0" fontId="13" fillId="0" borderId="14" xfId="0" applyFont="1" applyBorder="1"/>
    <xf numFmtId="0" fontId="13" fillId="0" borderId="25" xfId="0" applyFont="1" applyBorder="1"/>
    <xf numFmtId="0" fontId="75" fillId="0" borderId="0" xfId="0" applyFont="1" applyAlignment="1">
      <alignment horizontal="center" vertical="center"/>
    </xf>
    <xf numFmtId="4" fontId="13" fillId="0" borderId="0" xfId="0" applyNumberFormat="1" applyFont="1"/>
    <xf numFmtId="0" fontId="37" fillId="0" borderId="0" xfId="0" applyFont="1" applyAlignment="1" applyProtection="1">
      <alignment horizontal="center" vertical="center"/>
      <protection locked="0"/>
    </xf>
    <xf numFmtId="0" fontId="76" fillId="0" borderId="0" xfId="0" applyFont="1"/>
    <xf numFmtId="4" fontId="77" fillId="0" borderId="0" xfId="0" applyNumberFormat="1" applyFont="1"/>
    <xf numFmtId="0" fontId="29" fillId="0" borderId="0" xfId="0" applyFont="1" applyAlignment="1">
      <alignment vertical="center" wrapText="1"/>
    </xf>
    <xf numFmtId="0" fontId="21" fillId="0" borderId="0" xfId="0" applyFont="1" applyAlignment="1" applyProtection="1">
      <alignment horizontal="center" vertical="center" wrapText="1"/>
      <protection locked="0"/>
    </xf>
    <xf numFmtId="0" fontId="78" fillId="0" borderId="14" xfId="0" applyFont="1" applyBorder="1"/>
    <xf numFmtId="0" fontId="78" fillId="0" borderId="25" xfId="0" applyFont="1" applyBorder="1"/>
    <xf numFmtId="0" fontId="78" fillId="0" borderId="0" xfId="0" applyFont="1" applyAlignment="1">
      <alignment horizontal="center" vertical="center"/>
    </xf>
    <xf numFmtId="0" fontId="78" fillId="0" borderId="0" xfId="0" applyFont="1"/>
    <xf numFmtId="0" fontId="75" fillId="0" borderId="0" xfId="0" applyFont="1" applyAlignment="1">
      <alignment horizontal="right" vertical="center"/>
    </xf>
    <xf numFmtId="0" fontId="80" fillId="0" borderId="1" xfId="0" applyFont="1" applyBorder="1"/>
    <xf numFmtId="0" fontId="80" fillId="0" borderId="2" xfId="0" applyFont="1" applyBorder="1"/>
    <xf numFmtId="4" fontId="81" fillId="0" borderId="2" xfId="0" applyNumberFormat="1" applyFont="1" applyBorder="1" applyAlignment="1">
      <alignment horizontal="center"/>
    </xf>
    <xf numFmtId="0" fontId="82" fillId="0" borderId="2" xfId="0" applyFont="1" applyBorder="1" applyAlignment="1">
      <alignment horizontal="center"/>
    </xf>
    <xf numFmtId="0" fontId="80" fillId="0" borderId="2" xfId="0" applyFont="1" applyBorder="1" applyAlignment="1">
      <alignment horizontal="center"/>
    </xf>
    <xf numFmtId="0" fontId="29" fillId="0" borderId="2" xfId="0" applyFont="1" applyBorder="1" applyAlignment="1">
      <alignment vertical="center"/>
    </xf>
    <xf numFmtId="4" fontId="29" fillId="0" borderId="36" xfId="0" applyNumberFormat="1" applyFont="1" applyBorder="1" applyAlignment="1">
      <alignment vertical="center"/>
    </xf>
    <xf numFmtId="0" fontId="80" fillId="0" borderId="3" xfId="0" applyFont="1" applyBorder="1"/>
    <xf numFmtId="0" fontId="80" fillId="0" borderId="0" xfId="0" applyFont="1"/>
    <xf numFmtId="0" fontId="83" fillId="0" borderId="14" xfId="0" applyFont="1" applyBorder="1"/>
    <xf numFmtId="0" fontId="50" fillId="0" borderId="0" xfId="0" applyFont="1" applyAlignment="1">
      <alignment horizontal="center" vertical="center"/>
    </xf>
    <xf numFmtId="0" fontId="54" fillId="0" borderId="0" xfId="0" applyFont="1"/>
    <xf numFmtId="4" fontId="54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4" fontId="54" fillId="0" borderId="0" xfId="0" applyNumberFormat="1" applyFont="1" applyAlignment="1">
      <alignment horizontal="center"/>
    </xf>
    <xf numFmtId="0" fontId="54" fillId="0" borderId="0" xfId="0" applyFont="1" applyAlignment="1">
      <alignment horizontal="center" vertical="center" wrapText="1"/>
    </xf>
    <xf numFmtId="0" fontId="83" fillId="0" borderId="25" xfId="0" applyFont="1" applyBorder="1"/>
    <xf numFmtId="0" fontId="83" fillId="0" borderId="0" xfId="0" applyFont="1"/>
    <xf numFmtId="0" fontId="54" fillId="0" borderId="14" xfId="0" applyFont="1" applyBorder="1"/>
    <xf numFmtId="0" fontId="54" fillId="0" borderId="25" xfId="0" applyFont="1" applyBorder="1"/>
    <xf numFmtId="0" fontId="55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5" fillId="0" borderId="0" xfId="0" applyFont="1" applyAlignment="1">
      <alignment wrapText="1"/>
    </xf>
    <xf numFmtId="4" fontId="54" fillId="0" borderId="0" xfId="0" applyNumberFormat="1" applyFont="1"/>
    <xf numFmtId="0" fontId="17" fillId="0" borderId="14" xfId="0" applyFont="1" applyBorder="1"/>
    <xf numFmtId="4" fontId="17" fillId="0" borderId="0" xfId="0" applyNumberFormat="1" applyFont="1"/>
    <xf numFmtId="4" fontId="56" fillId="0" borderId="0" xfId="0" applyNumberFormat="1" applyFont="1" applyAlignment="1">
      <alignment horizontal="center" vertical="center"/>
    </xf>
    <xf numFmtId="0" fontId="17" fillId="0" borderId="25" xfId="0" applyFont="1" applyBorder="1"/>
    <xf numFmtId="0" fontId="17" fillId="0" borderId="0" xfId="0" applyFont="1"/>
    <xf numFmtId="0" fontId="84" fillId="0" borderId="14" xfId="0" applyFont="1" applyBorder="1" applyProtection="1">
      <protection hidden="1"/>
    </xf>
    <xf numFmtId="4" fontId="84" fillId="0" borderId="0" xfId="0" applyNumberFormat="1" applyFont="1" applyProtection="1">
      <protection hidden="1"/>
    </xf>
    <xf numFmtId="0" fontId="85" fillId="0" borderId="0" xfId="0" applyFont="1" applyAlignment="1" applyProtection="1">
      <alignment horizontal="center"/>
      <protection hidden="1"/>
    </xf>
    <xf numFmtId="0" fontId="86" fillId="0" borderId="0" xfId="0" applyFont="1" applyAlignment="1" applyProtection="1">
      <alignment horizontal="center"/>
      <protection hidden="1"/>
    </xf>
    <xf numFmtId="0" fontId="60" fillId="0" borderId="0" xfId="0" applyFont="1" applyAlignment="1" applyProtection="1">
      <alignment horizontal="center"/>
      <protection hidden="1"/>
    </xf>
    <xf numFmtId="0" fontId="60" fillId="0" borderId="0" xfId="0" applyFont="1" applyProtection="1">
      <protection hidden="1"/>
    </xf>
    <xf numFmtId="4" fontId="60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 vertical="top" wrapText="1"/>
      <protection hidden="1"/>
    </xf>
    <xf numFmtId="0" fontId="84" fillId="0" borderId="25" xfId="0" applyFont="1" applyBorder="1" applyProtection="1">
      <protection hidden="1"/>
    </xf>
    <xf numFmtId="0" fontId="84" fillId="0" borderId="0" xfId="0" applyFont="1" applyProtection="1">
      <protection hidden="1"/>
    </xf>
    <xf numFmtId="0" fontId="78" fillId="0" borderId="14" xfId="0" applyFont="1" applyBorder="1" applyAlignment="1">
      <alignment vertical="center"/>
    </xf>
    <xf numFmtId="4" fontId="78" fillId="0" borderId="0" xfId="0" applyNumberFormat="1" applyFont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87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1" fontId="54" fillId="0" borderId="23" xfId="0" applyNumberFormat="1" applyFont="1" applyBorder="1" applyAlignment="1" applyProtection="1">
      <alignment horizontal="center" vertical="center"/>
      <protection locked="0"/>
    </xf>
    <xf numFmtId="0" fontId="56" fillId="0" borderId="0" xfId="0" applyFont="1" applyAlignment="1">
      <alignment horizontal="center" vertical="center"/>
    </xf>
    <xf numFmtId="0" fontId="56" fillId="0" borderId="0" xfId="0" applyFont="1" applyAlignment="1" applyProtection="1">
      <alignment horizontal="center" vertical="center"/>
      <protection hidden="1"/>
    </xf>
    <xf numFmtId="4" fontId="56" fillId="0" borderId="0" xfId="0" applyNumberFormat="1" applyFont="1" applyAlignment="1">
      <alignment vertical="center"/>
    </xf>
    <xf numFmtId="4" fontId="54" fillId="0" borderId="0" xfId="0" applyNumberFormat="1" applyFont="1" applyAlignment="1" applyProtection="1">
      <alignment vertical="center"/>
      <protection locked="0"/>
    </xf>
    <xf numFmtId="0" fontId="56" fillId="0" borderId="0" xfId="0" applyFont="1" applyAlignment="1">
      <alignment vertical="center"/>
    </xf>
    <xf numFmtId="4" fontId="56" fillId="0" borderId="0" xfId="0" applyNumberFormat="1" applyFont="1" applyAlignment="1" applyProtection="1">
      <alignment vertical="center"/>
      <protection hidden="1"/>
    </xf>
    <xf numFmtId="4" fontId="56" fillId="0" borderId="0" xfId="0" applyNumberFormat="1" applyFont="1" applyAlignment="1" applyProtection="1">
      <alignment horizontal="right" vertical="center"/>
      <protection hidden="1"/>
    </xf>
    <xf numFmtId="4" fontId="54" fillId="0" borderId="0" xfId="0" applyNumberFormat="1" applyFont="1" applyAlignment="1" applyProtection="1">
      <alignment horizontal="center" vertical="center"/>
      <protection locked="0"/>
    </xf>
    <xf numFmtId="0" fontId="88" fillId="0" borderId="14" xfId="0" applyFont="1" applyBorder="1" applyAlignment="1" applyProtection="1">
      <alignment vertical="top"/>
      <protection hidden="1"/>
    </xf>
    <xf numFmtId="4" fontId="89" fillId="0" borderId="0" xfId="0" applyNumberFormat="1" applyFont="1" applyAlignment="1" applyProtection="1">
      <alignment horizontal="center" vertical="top"/>
      <protection hidden="1"/>
    </xf>
    <xf numFmtId="0" fontId="85" fillId="0" borderId="0" xfId="0" applyFont="1" applyAlignment="1" applyProtection="1">
      <alignment horizontal="center" vertical="top"/>
      <protection hidden="1"/>
    </xf>
    <xf numFmtId="0" fontId="86" fillId="0" borderId="0" xfId="0" applyFont="1" applyAlignment="1" applyProtection="1">
      <alignment horizontal="center" vertical="top"/>
      <protection hidden="1"/>
    </xf>
    <xf numFmtId="4" fontId="24" fillId="0" borderId="0" xfId="0" applyNumberFormat="1" applyFont="1" applyAlignment="1" applyProtection="1">
      <alignment horizontal="center" vertical="top"/>
      <protection hidden="1"/>
    </xf>
    <xf numFmtId="0" fontId="24" fillId="0" borderId="0" xfId="0" applyFont="1" applyAlignment="1" applyProtection="1">
      <alignment vertical="top"/>
      <protection hidden="1"/>
    </xf>
    <xf numFmtId="0" fontId="88" fillId="0" borderId="25" xfId="0" applyFont="1" applyBorder="1" applyAlignment="1" applyProtection="1">
      <alignment vertical="top"/>
      <protection hidden="1"/>
    </xf>
    <xf numFmtId="0" fontId="88" fillId="0" borderId="0" xfId="0" applyFont="1" applyAlignment="1" applyProtection="1">
      <alignment vertical="top"/>
      <protection hidden="1"/>
    </xf>
    <xf numFmtId="0" fontId="24" fillId="0" borderId="2" xfId="0" applyFont="1" applyBorder="1" applyAlignment="1" applyProtection="1">
      <alignment vertical="top"/>
      <protection hidden="1"/>
    </xf>
    <xf numFmtId="0" fontId="85" fillId="0" borderId="0" xfId="0" applyFont="1" applyAlignment="1">
      <alignment horizontal="center"/>
    </xf>
    <xf numFmtId="0" fontId="44" fillId="0" borderId="0" xfId="0" applyFont="1"/>
    <xf numFmtId="0" fontId="44" fillId="0" borderId="7" xfId="0" applyFont="1" applyBorder="1"/>
    <xf numFmtId="4" fontId="44" fillId="0" borderId="7" xfId="0" applyNumberFormat="1" applyFont="1" applyBorder="1"/>
    <xf numFmtId="0" fontId="73" fillId="0" borderId="0" xfId="0" applyFont="1" applyAlignment="1">
      <alignment horizontal="center"/>
    </xf>
    <xf numFmtId="0" fontId="13" fillId="0" borderId="6" xfId="0" applyFont="1" applyBorder="1"/>
    <xf numFmtId="0" fontId="13" fillId="0" borderId="7" xfId="0" applyFont="1" applyBorder="1"/>
    <xf numFmtId="4" fontId="13" fillId="0" borderId="7" xfId="0" applyNumberFormat="1" applyFont="1" applyBorder="1"/>
    <xf numFmtId="0" fontId="73" fillId="0" borderId="7" xfId="0" applyFont="1" applyBorder="1" applyAlignment="1">
      <alignment horizontal="center"/>
    </xf>
    <xf numFmtId="0" fontId="86" fillId="0" borderId="7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61" fillId="0" borderId="7" xfId="0" applyFont="1" applyBorder="1"/>
    <xf numFmtId="0" fontId="13" fillId="0" borderId="8" xfId="0" applyFont="1" applyBorder="1"/>
    <xf numFmtId="0" fontId="8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61" fillId="0" borderId="0" xfId="0" applyFont="1"/>
    <xf numFmtId="0" fontId="87" fillId="0" borderId="2" xfId="0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56" fillId="0" borderId="2" xfId="0" applyFont="1" applyBorder="1"/>
    <xf numFmtId="0" fontId="54" fillId="0" borderId="2" xfId="0" applyFont="1" applyBorder="1" applyAlignment="1">
      <alignment vertical="center"/>
    </xf>
    <xf numFmtId="4" fontId="55" fillId="0" borderId="2" xfId="0" applyNumberFormat="1" applyFont="1" applyBorder="1" applyAlignment="1">
      <alignment horizontal="center"/>
    </xf>
    <xf numFmtId="4" fontId="54" fillId="0" borderId="36" xfId="0" applyNumberFormat="1" applyFont="1" applyBorder="1" applyAlignment="1">
      <alignment vertical="center"/>
    </xf>
    <xf numFmtId="0" fontId="13" fillId="0" borderId="0" xfId="0" applyFont="1" applyAlignment="1">
      <alignment horizontal="center"/>
    </xf>
    <xf numFmtId="0" fontId="74" fillId="0" borderId="0" xfId="0" applyFont="1"/>
    <xf numFmtId="0" fontId="73" fillId="0" borderId="0" xfId="0" applyFont="1" applyAlignment="1" applyProtection="1">
      <alignment horizontal="center" vertical="top"/>
      <protection hidden="1"/>
    </xf>
    <xf numFmtId="0" fontId="83" fillId="2" borderId="4" xfId="0" applyFont="1" applyFill="1" applyBorder="1" applyAlignment="1">
      <alignment vertical="center" wrapText="1"/>
    </xf>
    <xf numFmtId="49" fontId="13" fillId="5" borderId="5" xfId="0" applyNumberFormat="1" applyFont="1" applyFill="1" applyBorder="1" applyProtection="1">
      <protection locked="0"/>
    </xf>
    <xf numFmtId="0" fontId="83" fillId="2" borderId="45" xfId="0" applyFont="1" applyFill="1" applyBorder="1" applyAlignment="1">
      <alignment vertical="center" wrapText="1"/>
    </xf>
    <xf numFmtId="49" fontId="13" fillId="5" borderId="46" xfId="0" applyNumberFormat="1" applyFont="1" applyFill="1" applyBorder="1" applyProtection="1">
      <protection locked="0"/>
    </xf>
    <xf numFmtId="0" fontId="83" fillId="2" borderId="9" xfId="0" applyFont="1" applyFill="1" applyBorder="1" applyAlignment="1">
      <alignment vertical="center" wrapText="1"/>
    </xf>
    <xf numFmtId="49" fontId="13" fillId="5" borderId="10" xfId="0" applyNumberFormat="1" applyFont="1" applyFill="1" applyBorder="1" applyProtection="1">
      <protection locked="0"/>
    </xf>
    <xf numFmtId="167" fontId="13" fillId="7" borderId="70" xfId="0" applyNumberFormat="1" applyFont="1" applyFill="1" applyBorder="1"/>
    <xf numFmtId="0" fontId="83" fillId="2" borderId="19" xfId="0" applyFont="1" applyFill="1" applyBorder="1" applyAlignment="1">
      <alignment vertical="center" wrapText="1"/>
    </xf>
    <xf numFmtId="49" fontId="13" fillId="5" borderId="19" xfId="0" applyNumberFormat="1" applyFont="1" applyFill="1" applyBorder="1" applyProtection="1">
      <protection locked="0"/>
    </xf>
    <xf numFmtId="4" fontId="13" fillId="0" borderId="1" xfId="0" applyNumberFormat="1" applyFont="1" applyBorder="1"/>
    <xf numFmtId="0" fontId="75" fillId="0" borderId="14" xfId="0" applyFont="1" applyBorder="1" applyAlignment="1">
      <alignment horizontal="center" vertical="center"/>
    </xf>
    <xf numFmtId="4" fontId="13" fillId="0" borderId="14" xfId="0" applyNumberFormat="1" applyFont="1" applyBorder="1"/>
    <xf numFmtId="0" fontId="90" fillId="0" borderId="0" xfId="0" applyFont="1"/>
    <xf numFmtId="0" fontId="78" fillId="0" borderId="14" xfId="0" applyFont="1" applyBorder="1" applyAlignment="1">
      <alignment horizontal="center" vertical="center"/>
    </xf>
    <xf numFmtId="0" fontId="78" fillId="3" borderId="0" xfId="0" applyFont="1" applyFill="1"/>
    <xf numFmtId="4" fontId="78" fillId="0" borderId="14" xfId="0" applyNumberFormat="1" applyFont="1" applyBorder="1"/>
    <xf numFmtId="165" fontId="31" fillId="6" borderId="9" xfId="0" applyNumberFormat="1" applyFont="1" applyFill="1" applyBorder="1"/>
    <xf numFmtId="165" fontId="31" fillId="6" borderId="13" xfId="0" applyNumberFormat="1" applyFont="1" applyFill="1" applyBorder="1"/>
    <xf numFmtId="165" fontId="31" fillId="6" borderId="10" xfId="0" applyNumberFormat="1" applyFont="1" applyFill="1" applyBorder="1"/>
    <xf numFmtId="165" fontId="35" fillId="32" borderId="46" xfId="0" applyNumberFormat="1" applyFont="1" applyFill="1" applyBorder="1"/>
    <xf numFmtId="0" fontId="54" fillId="0" borderId="0" xfId="0" applyFont="1" applyAlignment="1">
      <alignment horizontal="center" vertical="center"/>
    </xf>
    <xf numFmtId="4" fontId="54" fillId="0" borderId="0" xfId="0" applyNumberFormat="1" applyFont="1" applyAlignment="1">
      <alignment vertical="center"/>
    </xf>
    <xf numFmtId="166" fontId="54" fillId="0" borderId="0" xfId="0" applyNumberFormat="1" applyFont="1" applyAlignment="1">
      <alignment vertical="center"/>
    </xf>
    <xf numFmtId="0" fontId="80" fillId="0" borderId="14" xfId="0" applyFont="1" applyBorder="1" applyAlignment="1">
      <alignment horizontal="center"/>
    </xf>
    <xf numFmtId="0" fontId="80" fillId="0" borderId="25" xfId="0" applyFont="1" applyBorder="1"/>
    <xf numFmtId="165" fontId="31" fillId="0" borderId="0" xfId="0" applyNumberFormat="1" applyFont="1" applyAlignment="1">
      <alignment horizontal="center"/>
    </xf>
    <xf numFmtId="4" fontId="56" fillId="0" borderId="14" xfId="0" applyNumberFormat="1" applyFont="1" applyBorder="1" applyAlignment="1">
      <alignment horizontal="center"/>
    </xf>
    <xf numFmtId="0" fontId="56" fillId="0" borderId="0" xfId="0" applyFont="1"/>
    <xf numFmtId="4" fontId="56" fillId="0" borderId="0" xfId="0" applyNumberFormat="1" applyFont="1" applyAlignment="1">
      <alignment horizontal="center"/>
    </xf>
    <xf numFmtId="4" fontId="91" fillId="0" borderId="14" xfId="0" applyNumberFormat="1" applyFont="1" applyBorder="1"/>
    <xf numFmtId="0" fontId="91" fillId="0" borderId="0" xfId="0" applyFont="1"/>
    <xf numFmtId="0" fontId="91" fillId="0" borderId="25" xfId="0" applyFont="1" applyBorder="1"/>
    <xf numFmtId="165" fontId="70" fillId="0" borderId="0" xfId="0" applyNumberFormat="1" applyFont="1" applyAlignment="1">
      <alignment vertical="center"/>
    </xf>
    <xf numFmtId="4" fontId="81" fillId="0" borderId="0" xfId="0" applyNumberFormat="1" applyFont="1" applyAlignment="1">
      <alignment horizontal="center"/>
    </xf>
    <xf numFmtId="0" fontId="33" fillId="0" borderId="0" xfId="0" applyFont="1"/>
    <xf numFmtId="4" fontId="13" fillId="0" borderId="6" xfId="0" applyNumberFormat="1" applyFont="1" applyBorder="1"/>
    <xf numFmtId="0" fontId="13" fillId="0" borderId="7" xfId="0" applyFont="1" applyBorder="1" applyAlignment="1">
      <alignment horizontal="center"/>
    </xf>
    <xf numFmtId="0" fontId="74" fillId="0" borderId="7" xfId="0" applyFont="1" applyBorder="1"/>
    <xf numFmtId="0" fontId="13" fillId="0" borderId="0" xfId="0" applyFont="1" applyProtection="1">
      <protection locked="0"/>
    </xf>
    <xf numFmtId="0" fontId="14" fillId="0" borderId="1" xfId="0" applyFont="1" applyBorder="1"/>
    <xf numFmtId="0" fontId="13" fillId="5" borderId="41" xfId="0" applyFont="1" applyFill="1" applyBorder="1" applyProtection="1">
      <protection locked="0"/>
    </xf>
    <xf numFmtId="0" fontId="14" fillId="0" borderId="25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0" fontId="40" fillId="5" borderId="18" xfId="0" applyFont="1" applyFill="1" applyBorder="1" applyProtection="1">
      <protection locked="0"/>
    </xf>
    <xf numFmtId="0" fontId="13" fillId="5" borderId="16" xfId="0" applyFont="1" applyFill="1" applyBorder="1" applyProtection="1">
      <protection locked="0"/>
    </xf>
    <xf numFmtId="2" fontId="13" fillId="5" borderId="16" xfId="0" applyNumberFormat="1" applyFont="1" applyFill="1" applyBorder="1" applyProtection="1">
      <protection locked="0"/>
    </xf>
    <xf numFmtId="14" fontId="13" fillId="5" borderId="16" xfId="0" applyNumberFormat="1" applyFont="1" applyFill="1" applyBorder="1" applyProtection="1">
      <protection locked="0"/>
    </xf>
    <xf numFmtId="0" fontId="13" fillId="5" borderId="59" xfId="0" applyFont="1" applyFill="1" applyBorder="1" applyProtection="1">
      <protection locked="0"/>
    </xf>
    <xf numFmtId="0" fontId="40" fillId="5" borderId="24" xfId="0" applyFont="1" applyFill="1" applyBorder="1" applyProtection="1">
      <protection locked="0"/>
    </xf>
    <xf numFmtId="0" fontId="13" fillId="5" borderId="19" xfId="0" applyFont="1" applyFill="1" applyBorder="1" applyProtection="1">
      <protection locked="0"/>
    </xf>
    <xf numFmtId="2" fontId="13" fillId="5" borderId="19" xfId="0" applyNumberFormat="1" applyFont="1" applyFill="1" applyBorder="1" applyProtection="1">
      <protection locked="0"/>
    </xf>
    <xf numFmtId="14" fontId="13" fillId="5" borderId="19" xfId="0" applyNumberFormat="1" applyFont="1" applyFill="1" applyBorder="1" applyProtection="1">
      <protection locked="0"/>
    </xf>
    <xf numFmtId="0" fontId="13" fillId="5" borderId="46" xfId="0" applyFont="1" applyFill="1" applyBorder="1" applyProtection="1">
      <protection locked="0"/>
    </xf>
    <xf numFmtId="0" fontId="40" fillId="5" borderId="43" xfId="0" applyFont="1" applyFill="1" applyBorder="1" applyProtection="1">
      <protection locked="0"/>
    </xf>
    <xf numFmtId="0" fontId="13" fillId="5" borderId="13" xfId="0" applyFont="1" applyFill="1" applyBorder="1" applyProtection="1">
      <protection locked="0"/>
    </xf>
    <xf numFmtId="2" fontId="13" fillId="5" borderId="13" xfId="0" applyNumberFormat="1" applyFont="1" applyFill="1" applyBorder="1" applyProtection="1">
      <protection locked="0"/>
    </xf>
    <xf numFmtId="14" fontId="13" fillId="5" borderId="13" xfId="0" applyNumberFormat="1" applyFont="1" applyFill="1" applyBorder="1" applyProtection="1">
      <protection locked="0"/>
    </xf>
    <xf numFmtId="0" fontId="13" fillId="5" borderId="1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14" fillId="0" borderId="6" xfId="0" applyFont="1" applyBorder="1"/>
    <xf numFmtId="164" fontId="13" fillId="0" borderId="7" xfId="0" applyNumberFormat="1" applyFont="1" applyBorder="1"/>
    <xf numFmtId="0" fontId="7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5" borderId="16" xfId="0" applyFont="1" applyFill="1" applyBorder="1" applyAlignment="1" applyProtection="1">
      <alignment wrapText="1"/>
      <protection locked="0"/>
    </xf>
    <xf numFmtId="0" fontId="13" fillId="5" borderId="59" xfId="0" applyFont="1" applyFill="1" applyBorder="1" applyAlignment="1" applyProtection="1">
      <alignment wrapText="1"/>
      <protection locked="0"/>
    </xf>
    <xf numFmtId="0" fontId="13" fillId="5" borderId="19" xfId="0" applyFont="1" applyFill="1" applyBorder="1" applyAlignment="1" applyProtection="1">
      <alignment wrapText="1"/>
      <protection locked="0"/>
    </xf>
    <xf numFmtId="0" fontId="13" fillId="5" borderId="46" xfId="0" applyFont="1" applyFill="1" applyBorder="1" applyAlignment="1" applyProtection="1">
      <alignment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3" fillId="5" borderId="10" xfId="0" applyFont="1" applyFill="1" applyBorder="1" applyAlignment="1" applyProtection="1">
      <alignment wrapText="1"/>
      <protection locked="0"/>
    </xf>
    <xf numFmtId="164" fontId="13" fillId="0" borderId="0" xfId="0" applyNumberFormat="1" applyFont="1" applyAlignment="1">
      <alignment horizontal="center" vertical="center" wrapText="1"/>
    </xf>
    <xf numFmtId="164" fontId="13" fillId="0" borderId="7" xfId="0" applyNumberFormat="1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48" fillId="0" borderId="0" xfId="0" applyFont="1" applyAlignment="1">
      <alignment horizontal="center"/>
    </xf>
    <xf numFmtId="0" fontId="14" fillId="21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4" fillId="21" borderId="35" xfId="0" applyFont="1" applyFill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94" fillId="0" borderId="0" xfId="0" applyFont="1"/>
    <xf numFmtId="0" fontId="13" fillId="0" borderId="25" xfId="0" applyFont="1" applyBorder="1" applyAlignment="1">
      <alignment horizontal="center" vertical="center"/>
    </xf>
    <xf numFmtId="0" fontId="13" fillId="5" borderId="30" xfId="0" applyFont="1" applyFill="1" applyBorder="1" applyProtection="1">
      <protection locked="0"/>
    </xf>
    <xf numFmtId="0" fontId="13" fillId="5" borderId="28" xfId="0" applyFont="1" applyFill="1" applyBorder="1" applyProtection="1">
      <protection locked="0"/>
    </xf>
    <xf numFmtId="0" fontId="13" fillId="5" borderId="29" xfId="0" applyFont="1" applyFill="1" applyBorder="1" applyProtection="1">
      <protection locked="0"/>
    </xf>
    <xf numFmtId="0" fontId="95" fillId="0" borderId="0" xfId="0" applyFont="1"/>
    <xf numFmtId="0" fontId="95" fillId="35" borderId="26" xfId="0" applyFont="1" applyFill="1" applyBorder="1"/>
    <xf numFmtId="0" fontId="13" fillId="5" borderId="22" xfId="0" applyFont="1" applyFill="1" applyBorder="1" applyProtection="1">
      <protection locked="0"/>
    </xf>
    <xf numFmtId="0" fontId="13" fillId="6" borderId="9" xfId="0" applyFont="1" applyFill="1" applyBorder="1"/>
    <xf numFmtId="0" fontId="13" fillId="6" borderId="13" xfId="0" applyFont="1" applyFill="1" applyBorder="1"/>
    <xf numFmtId="0" fontId="13" fillId="6" borderId="64" xfId="0" applyFont="1" applyFill="1" applyBorder="1"/>
    <xf numFmtId="0" fontId="13" fillId="6" borderId="40" xfId="0" applyFont="1" applyFill="1" applyBorder="1"/>
    <xf numFmtId="0" fontId="13" fillId="6" borderId="41" xfId="0" applyFont="1" applyFill="1" applyBorder="1"/>
    <xf numFmtId="167" fontId="13" fillId="0" borderId="0" xfId="0" applyNumberFormat="1" applyFont="1"/>
    <xf numFmtId="0" fontId="46" fillId="17" borderId="22" xfId="0" applyFont="1" applyFill="1" applyBorder="1" applyAlignment="1">
      <alignment horizontal="center" vertical="center" wrapText="1"/>
    </xf>
    <xf numFmtId="0" fontId="46" fillId="17" borderId="22" xfId="0" applyFont="1" applyFill="1" applyBorder="1" applyAlignment="1">
      <alignment horizontal="center" vertical="center"/>
    </xf>
    <xf numFmtId="0" fontId="46" fillId="17" borderId="47" xfId="0" applyFont="1" applyFill="1" applyBorder="1" applyAlignment="1">
      <alignment horizontal="center" vertical="center" wrapText="1"/>
    </xf>
    <xf numFmtId="0" fontId="46" fillId="17" borderId="51" xfId="0" applyFont="1" applyFill="1" applyBorder="1" applyAlignment="1">
      <alignment horizontal="center" vertical="center" wrapText="1"/>
    </xf>
    <xf numFmtId="0" fontId="47" fillId="17" borderId="47" xfId="0" applyFont="1" applyFill="1" applyBorder="1" applyAlignment="1">
      <alignment vertical="center"/>
    </xf>
    <xf numFmtId="0" fontId="47" fillId="17" borderId="22" xfId="0" applyFont="1" applyFill="1" applyBorder="1" applyAlignment="1">
      <alignment vertical="center"/>
    </xf>
    <xf numFmtId="0" fontId="13" fillId="6" borderId="42" xfId="0" applyFont="1" applyFill="1" applyBorder="1"/>
    <xf numFmtId="0" fontId="13" fillId="6" borderId="58" xfId="0" applyFont="1" applyFill="1" applyBorder="1"/>
    <xf numFmtId="41" fontId="53" fillId="6" borderId="58" xfId="0" applyNumberFormat="1" applyFont="1" applyFill="1" applyBorder="1" applyAlignment="1">
      <alignment horizontal="right"/>
    </xf>
    <xf numFmtId="167" fontId="14" fillId="6" borderId="58" xfId="0" applyNumberFormat="1" applyFont="1" applyFill="1" applyBorder="1"/>
    <xf numFmtId="0" fontId="13" fillId="6" borderId="69" xfId="0" applyFont="1" applyFill="1" applyBorder="1"/>
    <xf numFmtId="167" fontId="14" fillId="6" borderId="62" xfId="0" applyNumberFormat="1" applyFont="1" applyFill="1" applyBorder="1"/>
    <xf numFmtId="41" fontId="53" fillId="6" borderId="69" xfId="0" applyNumberFormat="1" applyFont="1" applyFill="1" applyBorder="1"/>
    <xf numFmtId="41" fontId="53" fillId="6" borderId="58" xfId="0" applyNumberFormat="1" applyFont="1" applyFill="1" applyBorder="1"/>
    <xf numFmtId="0" fontId="40" fillId="5" borderId="19" xfId="0" applyFont="1" applyFill="1" applyBorder="1"/>
    <xf numFmtId="168" fontId="52" fillId="5" borderId="19" xfId="0" applyNumberFormat="1" applyFont="1" applyFill="1" applyBorder="1" applyProtection="1">
      <protection locked="0"/>
    </xf>
    <xf numFmtId="14" fontId="52" fillId="5" borderId="19" xfId="0" applyNumberFormat="1" applyFont="1" applyFill="1" applyBorder="1" applyProtection="1">
      <protection locked="0"/>
    </xf>
    <xf numFmtId="41" fontId="52" fillId="5" borderId="19" xfId="0" applyNumberFormat="1" applyFont="1" applyFill="1" applyBorder="1" applyProtection="1">
      <protection locked="0"/>
    </xf>
    <xf numFmtId="0" fontId="46" fillId="19" borderId="22" xfId="0" applyFont="1" applyFill="1" applyBorder="1" applyAlignment="1">
      <alignment horizontal="center" vertical="center" wrapText="1"/>
    </xf>
    <xf numFmtId="0" fontId="46" fillId="19" borderId="22" xfId="0" applyFont="1" applyFill="1" applyBorder="1" applyAlignment="1">
      <alignment horizontal="center" vertical="center"/>
    </xf>
    <xf numFmtId="0" fontId="47" fillId="19" borderId="22" xfId="0" applyFont="1" applyFill="1" applyBorder="1" applyAlignment="1">
      <alignment vertical="center"/>
    </xf>
    <xf numFmtId="0" fontId="46" fillId="19" borderId="22" xfId="0" applyFont="1" applyFill="1" applyBorder="1" applyAlignment="1">
      <alignment vertical="center" wrapText="1"/>
    </xf>
    <xf numFmtId="0" fontId="46" fillId="19" borderId="51" xfId="0" applyFont="1" applyFill="1" applyBorder="1" applyAlignment="1">
      <alignment horizontal="center" vertical="center" wrapText="1"/>
    </xf>
    <xf numFmtId="41" fontId="53" fillId="6" borderId="31" xfId="0" applyNumberFormat="1" applyFont="1" applyFill="1" applyBorder="1" applyAlignment="1">
      <alignment horizontal="right"/>
    </xf>
    <xf numFmtId="167" fontId="14" fillId="6" borderId="69" xfId="0" applyNumberFormat="1" applyFont="1" applyFill="1" applyBorder="1"/>
    <xf numFmtId="0" fontId="40" fillId="5" borderId="19" xfId="0" applyFont="1" applyFill="1" applyBorder="1" applyAlignment="1" applyProtection="1">
      <alignment horizontal="left" vertical="center"/>
      <protection locked="0"/>
    </xf>
    <xf numFmtId="0" fontId="13" fillId="0" borderId="70" xfId="0" applyFont="1" applyBorder="1"/>
    <xf numFmtId="167" fontId="14" fillId="7" borderId="71" xfId="0" applyNumberFormat="1" applyFont="1" applyFill="1" applyBorder="1"/>
    <xf numFmtId="0" fontId="83" fillId="0" borderId="0" xfId="0" applyFont="1" applyAlignment="1">
      <alignment vertical="center" wrapText="1"/>
    </xf>
    <xf numFmtId="49" fontId="13" fillId="0" borderId="0" xfId="0" applyNumberFormat="1" applyFont="1" applyProtection="1">
      <protection locked="0"/>
    </xf>
    <xf numFmtId="167" fontId="0" fillId="7" borderId="70" xfId="0" applyNumberFormat="1" applyFill="1" applyBorder="1"/>
    <xf numFmtId="165" fontId="70" fillId="0" borderId="0" xfId="0" applyNumberFormat="1" applyFont="1" applyAlignment="1">
      <alignment vertical="center" wrapText="1"/>
    </xf>
    <xf numFmtId="165" fontId="70" fillId="0" borderId="0" xfId="0" applyNumberFormat="1" applyFont="1" applyAlignment="1">
      <alignment horizontal="center" vertical="center" wrapText="1"/>
    </xf>
    <xf numFmtId="0" fontId="56" fillId="12" borderId="32" xfId="0" applyFont="1" applyFill="1" applyBorder="1" applyAlignment="1">
      <alignment horizontal="center" vertical="center" wrapText="1"/>
    </xf>
    <xf numFmtId="0" fontId="69" fillId="26" borderId="63" xfId="0" applyFont="1" applyFill="1" applyBorder="1" applyAlignment="1">
      <alignment horizontal="center"/>
    </xf>
    <xf numFmtId="0" fontId="35" fillId="0" borderId="0" xfId="0" applyFont="1" applyAlignment="1">
      <alignment horizontal="center" wrapText="1"/>
    </xf>
    <xf numFmtId="1" fontId="40" fillId="0" borderId="0" xfId="0" applyNumberFormat="1" applyFont="1" applyAlignment="1">
      <alignment horizontal="center" wrapText="1"/>
    </xf>
    <xf numFmtId="0" fontId="14" fillId="0" borderId="14" xfId="0" applyFont="1" applyBorder="1" applyAlignment="1">
      <alignment horizontal="center" vertical="center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center"/>
      <protection locked="0"/>
    </xf>
    <xf numFmtId="2" fontId="13" fillId="0" borderId="0" xfId="0" applyNumberFormat="1" applyFont="1" applyProtection="1">
      <protection locked="0"/>
    </xf>
    <xf numFmtId="14" fontId="13" fillId="0" borderId="0" xfId="0" applyNumberFormat="1" applyFont="1" applyProtection="1">
      <protection locked="0"/>
    </xf>
    <xf numFmtId="165" fontId="14" fillId="6" borderId="12" xfId="0" applyNumberFormat="1" applyFont="1" applyFill="1" applyBorder="1"/>
    <xf numFmtId="165" fontId="14" fillId="6" borderId="5" xfId="0" applyNumberFormat="1" applyFont="1" applyFill="1" applyBorder="1"/>
    <xf numFmtId="165" fontId="47" fillId="6" borderId="19" xfId="0" applyNumberFormat="1" applyFont="1" applyFill="1" applyBorder="1"/>
    <xf numFmtId="165" fontId="47" fillId="6" borderId="46" xfId="0" applyNumberFormat="1" applyFont="1" applyFill="1" applyBorder="1"/>
    <xf numFmtId="165" fontId="47" fillId="6" borderId="13" xfId="0" applyNumberFormat="1" applyFont="1" applyFill="1" applyBorder="1"/>
    <xf numFmtId="165" fontId="47" fillId="6" borderId="10" xfId="0" applyNumberFormat="1" applyFont="1" applyFill="1" applyBorder="1"/>
    <xf numFmtId="14" fontId="13" fillId="5" borderId="41" xfId="0" applyNumberFormat="1" applyFont="1" applyFill="1" applyBorder="1" applyProtection="1">
      <protection locked="0"/>
    </xf>
    <xf numFmtId="165" fontId="44" fillId="6" borderId="19" xfId="0" applyNumberFormat="1" applyFont="1" applyFill="1" applyBorder="1"/>
    <xf numFmtId="165" fontId="35" fillId="6" borderId="58" xfId="0" applyNumberFormat="1" applyFont="1" applyFill="1" applyBorder="1"/>
    <xf numFmtId="165" fontId="35" fillId="0" borderId="0" xfId="0" applyNumberFormat="1" applyFont="1"/>
    <xf numFmtId="165" fontId="35" fillId="6" borderId="41" xfId="0" applyNumberFormat="1" applyFont="1" applyFill="1" applyBorder="1"/>
    <xf numFmtId="0" fontId="31" fillId="6" borderId="42" xfId="0" applyFont="1" applyFill="1" applyBorder="1"/>
    <xf numFmtId="165" fontId="31" fillId="6" borderId="58" xfId="0" applyNumberFormat="1" applyFont="1" applyFill="1" applyBorder="1"/>
    <xf numFmtId="165" fontId="31" fillId="6" borderId="62" xfId="0" applyNumberFormat="1" applyFont="1" applyFill="1" applyBorder="1"/>
    <xf numFmtId="0" fontId="59" fillId="17" borderId="19" xfId="0" applyFont="1" applyFill="1" applyBorder="1" applyAlignment="1">
      <alignment horizontal="center"/>
    </xf>
    <xf numFmtId="0" fontId="92" fillId="16" borderId="19" xfId="0" applyFont="1" applyFill="1" applyBorder="1"/>
    <xf numFmtId="0" fontId="59" fillId="19" borderId="19" xfId="0" applyFont="1" applyFill="1" applyBorder="1" applyAlignment="1">
      <alignment horizontal="center"/>
    </xf>
    <xf numFmtId="0" fontId="59" fillId="29" borderId="19" xfId="0" applyFont="1" applyFill="1" applyBorder="1" applyAlignment="1">
      <alignment horizontal="center"/>
    </xf>
    <xf numFmtId="0" fontId="14" fillId="6" borderId="42" xfId="0" applyFont="1" applyFill="1" applyBorder="1"/>
    <xf numFmtId="0" fontId="59" fillId="29" borderId="45" xfId="0" applyFont="1" applyFill="1" applyBorder="1" applyAlignment="1">
      <alignment horizontal="center"/>
    </xf>
    <xf numFmtId="165" fontId="44" fillId="6" borderId="13" xfId="0" applyNumberFormat="1" applyFont="1" applyFill="1" applyBorder="1"/>
    <xf numFmtId="165" fontId="35" fillId="32" borderId="19" xfId="0" applyNumberFormat="1" applyFont="1" applyFill="1" applyBorder="1"/>
    <xf numFmtId="165" fontId="35" fillId="6" borderId="19" xfId="0" applyNumberFormat="1" applyFont="1" applyFill="1" applyBorder="1"/>
    <xf numFmtId="165" fontId="44" fillId="32" borderId="19" xfId="0" applyNumberFormat="1" applyFont="1" applyFill="1" applyBorder="1"/>
    <xf numFmtId="0" fontId="96" fillId="6" borderId="16" xfId="0" applyFont="1" applyFill="1" applyBorder="1" applyAlignment="1">
      <alignment wrapText="1"/>
    </xf>
    <xf numFmtId="0" fontId="92" fillId="16" borderId="46" xfId="0" applyFont="1" applyFill="1" applyBorder="1"/>
    <xf numFmtId="0" fontId="92" fillId="32" borderId="46" xfId="0" applyFont="1" applyFill="1" applyBorder="1"/>
    <xf numFmtId="0" fontId="31" fillId="6" borderId="9" xfId="0" applyFont="1" applyFill="1" applyBorder="1"/>
    <xf numFmtId="0" fontId="59" fillId="29" borderId="9" xfId="0" applyFont="1" applyFill="1" applyBorder="1" applyAlignment="1">
      <alignment horizontal="center"/>
    </xf>
    <xf numFmtId="0" fontId="59" fillId="6" borderId="42" xfId="0" applyFont="1" applyFill="1" applyBorder="1" applyAlignment="1">
      <alignment horizontal="center"/>
    </xf>
    <xf numFmtId="1" fontId="35" fillId="6" borderId="58" xfId="0" applyNumberFormat="1" applyFont="1" applyFill="1" applyBorder="1"/>
    <xf numFmtId="1" fontId="35" fillId="6" borderId="62" xfId="0" applyNumberFormat="1" applyFont="1" applyFill="1" applyBorder="1"/>
    <xf numFmtId="165" fontId="35" fillId="6" borderId="62" xfId="0" applyNumberFormat="1" applyFont="1" applyFill="1" applyBorder="1"/>
    <xf numFmtId="0" fontId="14" fillId="6" borderId="38" xfId="0" applyFont="1" applyFill="1" applyBorder="1"/>
    <xf numFmtId="165" fontId="14" fillId="6" borderId="60" xfId="0" applyNumberFormat="1" applyFont="1" applyFill="1" applyBorder="1"/>
    <xf numFmtId="165" fontId="14" fillId="6" borderId="19" xfId="0" applyNumberFormat="1" applyFont="1" applyFill="1" applyBorder="1"/>
    <xf numFmtId="1" fontId="40" fillId="0" borderId="0" xfId="0" applyNumberFormat="1" applyFont="1" applyAlignment="1">
      <alignment horizontal="center"/>
    </xf>
    <xf numFmtId="165" fontId="35" fillId="6" borderId="40" xfId="0" applyNumberFormat="1" applyFont="1" applyFill="1" applyBorder="1"/>
    <xf numFmtId="167" fontId="14" fillId="0" borderId="55" xfId="0" applyNumberFormat="1" applyFont="1" applyBorder="1" applyAlignment="1">
      <alignment horizontal="center" vertical="center"/>
    </xf>
    <xf numFmtId="167" fontId="14" fillId="0" borderId="54" xfId="0" applyNumberFormat="1" applyFont="1" applyBorder="1" applyAlignment="1">
      <alignment horizontal="center" vertical="center" wrapText="1"/>
    </xf>
    <xf numFmtId="0" fontId="46" fillId="26" borderId="45" xfId="0" applyFont="1" applyFill="1" applyBorder="1" applyAlignment="1">
      <alignment vertical="center" wrapText="1"/>
    </xf>
    <xf numFmtId="0" fontId="46" fillId="26" borderId="46" xfId="0" applyFont="1" applyFill="1" applyBorder="1" applyAlignment="1">
      <alignment vertical="center" wrapText="1"/>
    </xf>
    <xf numFmtId="0" fontId="13" fillId="5" borderId="9" xfId="0" applyFont="1" applyFill="1" applyBorder="1" applyProtection="1">
      <protection locked="0"/>
    </xf>
    <xf numFmtId="0" fontId="13" fillId="6" borderId="62" xfId="0" applyFont="1" applyFill="1" applyBorder="1"/>
    <xf numFmtId="0" fontId="46" fillId="28" borderId="22" xfId="0" applyFont="1" applyFill="1" applyBorder="1" applyAlignment="1">
      <alignment horizontal="center" vertical="center" wrapText="1"/>
    </xf>
    <xf numFmtId="0" fontId="46" fillId="28" borderId="22" xfId="0" applyFont="1" applyFill="1" applyBorder="1" applyAlignment="1">
      <alignment horizontal="center" vertical="center"/>
    </xf>
    <xf numFmtId="0" fontId="47" fillId="28" borderId="22" xfId="0" applyFont="1" applyFill="1" applyBorder="1" applyAlignment="1">
      <alignment vertical="center"/>
    </xf>
    <xf numFmtId="0" fontId="46" fillId="28" borderId="22" xfId="0" applyFont="1" applyFill="1" applyBorder="1" applyAlignment="1">
      <alignment vertical="center" wrapText="1"/>
    </xf>
    <xf numFmtId="0" fontId="46" fillId="28" borderId="51" xfId="0" applyFont="1" applyFill="1" applyBorder="1" applyAlignment="1">
      <alignment horizontal="center" vertical="center" wrapText="1"/>
    </xf>
    <xf numFmtId="0" fontId="59" fillId="21" borderId="45" xfId="0" applyFont="1" applyFill="1" applyBorder="1" applyAlignment="1">
      <alignment horizontal="center"/>
    </xf>
    <xf numFmtId="165" fontId="59" fillId="16" borderId="13" xfId="0" applyNumberFormat="1" applyFont="1" applyFill="1" applyBorder="1"/>
    <xf numFmtId="0" fontId="42" fillId="8" borderId="35" xfId="0" applyFont="1" applyFill="1" applyBorder="1" applyAlignment="1">
      <alignment horizontal="center" vertical="center"/>
    </xf>
    <xf numFmtId="0" fontId="42" fillId="8" borderId="36" xfId="0" applyFont="1" applyFill="1" applyBorder="1" applyAlignment="1">
      <alignment horizontal="center" vertical="center"/>
    </xf>
    <xf numFmtId="0" fontId="42" fillId="8" borderId="37" xfId="0" applyFont="1" applyFill="1" applyBorder="1" applyAlignment="1">
      <alignment horizontal="center" vertical="center"/>
    </xf>
    <xf numFmtId="0" fontId="23" fillId="8" borderId="35" xfId="0" applyFont="1" applyFill="1" applyBorder="1" applyAlignment="1">
      <alignment horizontal="center" vertical="center"/>
    </xf>
    <xf numFmtId="0" fontId="23" fillId="8" borderId="36" xfId="0" applyFont="1" applyFill="1" applyBorder="1" applyAlignment="1">
      <alignment horizontal="center" vertical="center"/>
    </xf>
    <xf numFmtId="0" fontId="23" fillId="8" borderId="37" xfId="0" applyFont="1" applyFill="1" applyBorder="1" applyAlignment="1">
      <alignment horizontal="center" vertical="center"/>
    </xf>
    <xf numFmtId="0" fontId="62" fillId="16" borderId="1" xfId="0" applyFont="1" applyFill="1" applyBorder="1" applyAlignment="1">
      <alignment horizontal="center" vertical="center"/>
    </xf>
    <xf numFmtId="0" fontId="62" fillId="16" borderId="2" xfId="0" applyFont="1" applyFill="1" applyBorder="1" applyAlignment="1">
      <alignment horizontal="center" vertical="center"/>
    </xf>
    <xf numFmtId="0" fontId="62" fillId="16" borderId="3" xfId="0" applyFont="1" applyFill="1" applyBorder="1" applyAlignment="1">
      <alignment horizontal="center" vertical="center"/>
    </xf>
    <xf numFmtId="0" fontId="62" fillId="16" borderId="14" xfId="0" applyFont="1" applyFill="1" applyBorder="1" applyAlignment="1">
      <alignment horizontal="center" vertical="center"/>
    </xf>
    <xf numFmtId="0" fontId="62" fillId="16" borderId="0" xfId="0" applyFont="1" applyFill="1" applyAlignment="1">
      <alignment horizontal="center" vertical="center"/>
    </xf>
    <xf numFmtId="0" fontId="62" fillId="16" borderId="25" xfId="0" applyFont="1" applyFill="1" applyBorder="1" applyAlignment="1">
      <alignment horizontal="center" vertical="center"/>
    </xf>
    <xf numFmtId="0" fontId="62" fillId="16" borderId="6" xfId="0" applyFont="1" applyFill="1" applyBorder="1" applyAlignment="1">
      <alignment horizontal="center" vertical="center"/>
    </xf>
    <xf numFmtId="0" fontId="62" fillId="16" borderId="7" xfId="0" applyFont="1" applyFill="1" applyBorder="1" applyAlignment="1">
      <alignment horizontal="center" vertical="center"/>
    </xf>
    <xf numFmtId="0" fontId="62" fillId="16" borderId="8" xfId="0" applyFont="1" applyFill="1" applyBorder="1" applyAlignment="1">
      <alignment horizontal="center" vertical="center"/>
    </xf>
    <xf numFmtId="0" fontId="17" fillId="5" borderId="1" xfId="0" applyFont="1" applyFill="1" applyBorder="1" applyAlignment="1" applyProtection="1">
      <alignment horizontal="left" vertical="top"/>
      <protection locked="0"/>
    </xf>
    <xf numFmtId="0" fontId="17" fillId="5" borderId="2" xfId="0" applyFont="1" applyFill="1" applyBorder="1" applyAlignment="1" applyProtection="1">
      <alignment horizontal="left" vertical="top"/>
      <protection locked="0"/>
    </xf>
    <xf numFmtId="0" fontId="17" fillId="5" borderId="3" xfId="0" applyFont="1" applyFill="1" applyBorder="1" applyAlignment="1" applyProtection="1">
      <alignment horizontal="left" vertical="top"/>
      <protection locked="0"/>
    </xf>
    <xf numFmtId="0" fontId="17" fillId="5" borderId="14" xfId="0" applyFont="1" applyFill="1" applyBorder="1" applyAlignment="1" applyProtection="1">
      <alignment horizontal="left" vertical="top"/>
      <protection locked="0"/>
    </xf>
    <xf numFmtId="0" fontId="17" fillId="5" borderId="0" xfId="0" applyFont="1" applyFill="1" applyAlignment="1" applyProtection="1">
      <alignment horizontal="left" vertical="top"/>
      <protection locked="0"/>
    </xf>
    <xf numFmtId="0" fontId="17" fillId="5" borderId="25" xfId="0" applyFont="1" applyFill="1" applyBorder="1" applyAlignment="1" applyProtection="1">
      <alignment horizontal="left" vertical="top"/>
      <protection locked="0"/>
    </xf>
    <xf numFmtId="0" fontId="17" fillId="5" borderId="6" xfId="0" applyFont="1" applyFill="1" applyBorder="1" applyAlignment="1" applyProtection="1">
      <alignment horizontal="left" vertical="top"/>
      <protection locked="0"/>
    </xf>
    <xf numFmtId="0" fontId="17" fillId="5" borderId="7" xfId="0" applyFont="1" applyFill="1" applyBorder="1" applyAlignment="1" applyProtection="1">
      <alignment horizontal="left" vertical="top"/>
      <protection locked="0"/>
    </xf>
    <xf numFmtId="0" fontId="17" fillId="5" borderId="8" xfId="0" applyFont="1" applyFill="1" applyBorder="1" applyAlignment="1" applyProtection="1">
      <alignment horizontal="left" vertical="top"/>
      <protection locked="0"/>
    </xf>
    <xf numFmtId="0" fontId="54" fillId="12" borderId="35" xfId="0" applyFont="1" applyFill="1" applyBorder="1" applyAlignment="1">
      <alignment horizontal="center" vertical="center" wrapText="1"/>
    </xf>
    <xf numFmtId="0" fontId="54" fillId="12" borderId="36" xfId="0" applyFont="1" applyFill="1" applyBorder="1" applyAlignment="1">
      <alignment horizontal="center" vertical="center" wrapText="1"/>
    </xf>
    <xf numFmtId="0" fontId="54" fillId="12" borderId="37" xfId="0" applyFont="1" applyFill="1" applyBorder="1" applyAlignment="1">
      <alignment horizontal="center" vertical="center" wrapText="1"/>
    </xf>
    <xf numFmtId="0" fontId="54" fillId="10" borderId="27" xfId="0" applyFont="1" applyFill="1" applyBorder="1" applyAlignment="1">
      <alignment horizontal="center" vertical="center" wrapText="1"/>
    </xf>
    <xf numFmtId="0" fontId="54" fillId="10" borderId="34" xfId="0" applyFont="1" applyFill="1" applyBorder="1" applyAlignment="1">
      <alignment horizontal="center" vertical="center" wrapText="1"/>
    </xf>
    <xf numFmtId="0" fontId="54" fillId="10" borderId="31" xfId="0" applyFont="1" applyFill="1" applyBorder="1" applyAlignment="1">
      <alignment horizontal="center" vertical="center" wrapText="1"/>
    </xf>
    <xf numFmtId="0" fontId="54" fillId="12" borderId="27" xfId="0" applyFont="1" applyFill="1" applyBorder="1" applyAlignment="1">
      <alignment horizontal="center" vertical="center" wrapText="1"/>
    </xf>
    <xf numFmtId="0" fontId="54" fillId="12" borderId="34" xfId="0" applyFont="1" applyFill="1" applyBorder="1" applyAlignment="1">
      <alignment horizontal="center" vertical="center" wrapText="1"/>
    </xf>
    <xf numFmtId="0" fontId="54" fillId="12" borderId="30" xfId="0" applyFont="1" applyFill="1" applyBorder="1" applyAlignment="1">
      <alignment horizontal="center" vertical="center" wrapText="1"/>
    </xf>
    <xf numFmtId="0" fontId="54" fillId="11" borderId="27" xfId="0" applyFont="1" applyFill="1" applyBorder="1" applyAlignment="1">
      <alignment horizontal="center" vertical="center" wrapText="1"/>
    </xf>
    <xf numFmtId="0" fontId="54" fillId="11" borderId="34" xfId="0" applyFont="1" applyFill="1" applyBorder="1" applyAlignment="1">
      <alignment horizontal="center" vertical="center" wrapText="1"/>
    </xf>
    <xf numFmtId="0" fontId="54" fillId="11" borderId="30" xfId="0" applyFont="1" applyFill="1" applyBorder="1" applyAlignment="1">
      <alignment horizontal="center" vertical="center" wrapText="1"/>
    </xf>
    <xf numFmtId="0" fontId="54" fillId="11" borderId="31" xfId="0" applyFont="1" applyFill="1" applyBorder="1" applyAlignment="1">
      <alignment horizontal="center" vertical="center" wrapText="1"/>
    </xf>
    <xf numFmtId="0" fontId="55" fillId="10" borderId="46" xfId="0" applyFont="1" applyFill="1" applyBorder="1" applyAlignment="1">
      <alignment horizontal="center" vertical="center" wrapText="1"/>
    </xf>
    <xf numFmtId="0" fontId="57" fillId="6" borderId="35" xfId="0" applyFont="1" applyFill="1" applyBorder="1" applyAlignment="1" applyProtection="1">
      <alignment horizontal="center" vertical="center"/>
      <protection locked="0"/>
    </xf>
    <xf numFmtId="0" fontId="57" fillId="6" borderId="36" xfId="0" applyFont="1" applyFill="1" applyBorder="1" applyAlignment="1" applyProtection="1">
      <alignment horizontal="center" vertical="center"/>
      <protection locked="0"/>
    </xf>
    <xf numFmtId="0" fontId="57" fillId="6" borderId="37" xfId="0" applyFont="1" applyFill="1" applyBorder="1" applyAlignment="1" applyProtection="1">
      <alignment horizontal="center" vertical="center"/>
      <protection locked="0"/>
    </xf>
    <xf numFmtId="4" fontId="24" fillId="0" borderId="0" xfId="0" applyNumberFormat="1" applyFont="1" applyAlignment="1" applyProtection="1">
      <alignment horizontal="center" vertical="top"/>
      <protection hidden="1"/>
    </xf>
    <xf numFmtId="0" fontId="31" fillId="13" borderId="35" xfId="0" applyFont="1" applyFill="1" applyBorder="1" applyAlignment="1" applyProtection="1">
      <alignment horizontal="left" vertical="center"/>
      <protection hidden="1"/>
    </xf>
    <xf numFmtId="0" fontId="31" fillId="13" borderId="36" xfId="0" applyFont="1" applyFill="1" applyBorder="1" applyAlignment="1" applyProtection="1">
      <alignment horizontal="left" vertical="center"/>
      <protection hidden="1"/>
    </xf>
    <xf numFmtId="0" fontId="31" fillId="13" borderId="37" xfId="0" applyFont="1" applyFill="1" applyBorder="1" applyAlignment="1" applyProtection="1">
      <alignment horizontal="left" vertical="center"/>
      <protection hidden="1"/>
    </xf>
    <xf numFmtId="0" fontId="29" fillId="2" borderId="35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37" xfId="0" applyFont="1" applyFill="1" applyBorder="1" applyAlignment="1">
      <alignment horizontal="left" vertical="center"/>
    </xf>
    <xf numFmtId="0" fontId="37" fillId="5" borderId="35" xfId="0" applyFont="1" applyFill="1" applyBorder="1" applyAlignment="1" applyProtection="1">
      <alignment horizontal="left" vertical="center"/>
      <protection locked="0"/>
    </xf>
    <xf numFmtId="0" fontId="37" fillId="5" borderId="36" xfId="0" applyFont="1" applyFill="1" applyBorder="1" applyAlignment="1" applyProtection="1">
      <alignment horizontal="left" vertical="center"/>
      <protection locked="0"/>
    </xf>
    <xf numFmtId="0" fontId="37" fillId="5" borderId="37" xfId="0" applyFont="1" applyFill="1" applyBorder="1" applyAlignment="1" applyProtection="1">
      <alignment horizontal="left" vertical="center"/>
      <protection locked="0"/>
    </xf>
    <xf numFmtId="0" fontId="55" fillId="2" borderId="29" xfId="0" applyFont="1" applyFill="1" applyBorder="1" applyAlignment="1">
      <alignment horizontal="center" vertical="center"/>
    </xf>
    <xf numFmtId="0" fontId="55" fillId="2" borderId="31" xfId="0" applyFont="1" applyFill="1" applyBorder="1" applyAlignment="1">
      <alignment horizontal="center" vertical="center"/>
    </xf>
    <xf numFmtId="4" fontId="54" fillId="11" borderId="27" xfId="0" applyNumberFormat="1" applyFont="1" applyFill="1" applyBorder="1" applyAlignment="1">
      <alignment horizontal="center" vertical="center" wrapText="1"/>
    </xf>
    <xf numFmtId="4" fontId="54" fillId="11" borderId="34" xfId="0" applyNumberFormat="1" applyFont="1" applyFill="1" applyBorder="1" applyAlignment="1">
      <alignment horizontal="center" vertical="center" wrapText="1"/>
    </xf>
    <xf numFmtId="4" fontId="54" fillId="11" borderId="30" xfId="0" applyNumberFormat="1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wrapText="1"/>
    </xf>
    <xf numFmtId="0" fontId="29" fillId="2" borderId="36" xfId="0" applyFont="1" applyFill="1" applyBorder="1" applyAlignment="1">
      <alignment horizontal="center" wrapText="1"/>
    </xf>
    <xf numFmtId="0" fontId="54" fillId="10" borderId="30" xfId="0" applyFont="1" applyFill="1" applyBorder="1" applyAlignment="1">
      <alignment horizontal="center" vertical="center" wrapText="1"/>
    </xf>
    <xf numFmtId="0" fontId="54" fillId="10" borderId="1" xfId="0" applyFont="1" applyFill="1" applyBorder="1" applyAlignment="1">
      <alignment horizontal="center" vertical="center" wrapText="1"/>
    </xf>
    <xf numFmtId="0" fontId="54" fillId="10" borderId="2" xfId="0" applyFont="1" applyFill="1" applyBorder="1" applyAlignment="1">
      <alignment horizontal="center" vertical="center" wrapText="1"/>
    </xf>
    <xf numFmtId="0" fontId="54" fillId="10" borderId="3" xfId="0" applyFont="1" applyFill="1" applyBorder="1" applyAlignment="1">
      <alignment horizontal="center" vertical="center" wrapText="1"/>
    </xf>
    <xf numFmtId="0" fontId="54" fillId="10" borderId="6" xfId="0" applyFont="1" applyFill="1" applyBorder="1" applyAlignment="1">
      <alignment horizontal="center" vertical="center" wrapText="1"/>
    </xf>
    <xf numFmtId="0" fontId="54" fillId="10" borderId="7" xfId="0" applyFont="1" applyFill="1" applyBorder="1" applyAlignment="1">
      <alignment horizontal="center" vertical="center" wrapText="1"/>
    </xf>
    <xf numFmtId="0" fontId="54" fillId="10" borderId="8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textRotation="255" wrapText="1"/>
    </xf>
    <xf numFmtId="0" fontId="28" fillId="19" borderId="34" xfId="0" applyFont="1" applyFill="1" applyBorder="1" applyAlignment="1">
      <alignment horizontal="center" vertical="center" textRotation="255" wrapText="1"/>
    </xf>
    <xf numFmtId="0" fontId="28" fillId="19" borderId="31" xfId="0" applyFont="1" applyFill="1" applyBorder="1" applyAlignment="1">
      <alignment horizontal="center" vertical="center" textRotation="255" wrapText="1"/>
    </xf>
    <xf numFmtId="0" fontId="50" fillId="20" borderId="27" xfId="0" applyFont="1" applyFill="1" applyBorder="1" applyAlignment="1">
      <alignment horizontal="center" vertical="center"/>
    </xf>
    <xf numFmtId="0" fontId="50" fillId="20" borderId="34" xfId="0" applyFont="1" applyFill="1" applyBorder="1" applyAlignment="1">
      <alignment horizontal="center" vertical="center"/>
    </xf>
    <xf numFmtId="0" fontId="50" fillId="20" borderId="31" xfId="0" applyFont="1" applyFill="1" applyBorder="1" applyAlignment="1">
      <alignment horizontal="center" vertical="center"/>
    </xf>
    <xf numFmtId="0" fontId="54" fillId="10" borderId="34" xfId="0" applyFont="1" applyFill="1" applyBorder="1" applyAlignment="1">
      <alignment horizontal="center" vertical="center"/>
    </xf>
    <xf numFmtId="0" fontId="54" fillId="10" borderId="31" xfId="0" applyFont="1" applyFill="1" applyBorder="1" applyAlignment="1">
      <alignment horizontal="center" vertical="center"/>
    </xf>
    <xf numFmtId="0" fontId="56" fillId="12" borderId="29" xfId="0" applyFont="1" applyFill="1" applyBorder="1" applyAlignment="1">
      <alignment horizontal="center" vertical="center" wrapText="1"/>
    </xf>
    <xf numFmtId="0" fontId="56" fillId="12" borderId="31" xfId="0" applyFont="1" applyFill="1" applyBorder="1" applyAlignment="1">
      <alignment horizontal="center" vertical="center" wrapText="1"/>
    </xf>
    <xf numFmtId="0" fontId="28" fillId="29" borderId="27" xfId="0" applyFont="1" applyFill="1" applyBorder="1" applyAlignment="1">
      <alignment horizontal="center" vertical="center" textRotation="255" wrapText="1"/>
    </xf>
    <xf numFmtId="0" fontId="28" fillId="29" borderId="34" xfId="0" applyFont="1" applyFill="1" applyBorder="1" applyAlignment="1">
      <alignment horizontal="center" vertical="center" textRotation="255" wrapText="1"/>
    </xf>
    <xf numFmtId="0" fontId="28" fillId="29" borderId="31" xfId="0" applyFont="1" applyFill="1" applyBorder="1" applyAlignment="1">
      <alignment horizontal="center" vertical="center" textRotation="255" wrapText="1"/>
    </xf>
    <xf numFmtId="0" fontId="50" fillId="30" borderId="27" xfId="0" applyFont="1" applyFill="1" applyBorder="1" applyAlignment="1">
      <alignment horizontal="center" vertical="center"/>
    </xf>
    <xf numFmtId="0" fontId="50" fillId="30" borderId="34" xfId="0" applyFont="1" applyFill="1" applyBorder="1" applyAlignment="1">
      <alignment horizontal="center" vertical="center"/>
    </xf>
    <xf numFmtId="0" fontId="50" fillId="30" borderId="31" xfId="0" applyFont="1" applyFill="1" applyBorder="1" applyAlignment="1">
      <alignment horizontal="center" vertical="center"/>
    </xf>
    <xf numFmtId="0" fontId="54" fillId="10" borderId="45" xfId="0" applyFont="1" applyFill="1" applyBorder="1" applyAlignment="1">
      <alignment horizontal="center" vertical="center"/>
    </xf>
    <xf numFmtId="0" fontId="54" fillId="10" borderId="9" xfId="0" applyFont="1" applyFill="1" applyBorder="1" applyAlignment="1">
      <alignment horizontal="center" vertical="center"/>
    </xf>
    <xf numFmtId="0" fontId="54" fillId="10" borderId="19" xfId="0" applyFont="1" applyFill="1" applyBorder="1" applyAlignment="1">
      <alignment horizontal="center" vertical="center"/>
    </xf>
    <xf numFmtId="0" fontId="54" fillId="10" borderId="13" xfId="0" applyFont="1" applyFill="1" applyBorder="1" applyAlignment="1">
      <alignment horizontal="center" vertical="center"/>
    </xf>
    <xf numFmtId="0" fontId="37" fillId="6" borderId="35" xfId="0" applyFont="1" applyFill="1" applyBorder="1" applyAlignment="1">
      <alignment horizontal="left" vertical="center"/>
    </xf>
    <xf numFmtId="0" fontId="37" fillId="6" borderId="36" xfId="0" applyFont="1" applyFill="1" applyBorder="1" applyAlignment="1">
      <alignment horizontal="left" vertical="center"/>
    </xf>
    <xf numFmtId="0" fontId="37" fillId="6" borderId="37" xfId="0" applyFont="1" applyFill="1" applyBorder="1" applyAlignment="1">
      <alignment horizontal="left" vertical="center"/>
    </xf>
    <xf numFmtId="0" fontId="29" fillId="5" borderId="35" xfId="0" applyFont="1" applyFill="1" applyBorder="1" applyAlignment="1" applyProtection="1">
      <alignment horizontal="center" vertical="center" wrapText="1"/>
      <protection locked="0"/>
    </xf>
    <xf numFmtId="0" fontId="29" fillId="5" borderId="36" xfId="0" applyFont="1" applyFill="1" applyBorder="1" applyAlignment="1" applyProtection="1">
      <alignment horizontal="center" vertical="center" wrapText="1"/>
      <protection locked="0"/>
    </xf>
    <xf numFmtId="0" fontId="29" fillId="5" borderId="37" xfId="0" applyFont="1" applyFill="1" applyBorder="1" applyAlignment="1" applyProtection="1">
      <alignment horizontal="center" vertical="center" wrapText="1"/>
      <protection locked="0"/>
    </xf>
    <xf numFmtId="0" fontId="54" fillId="12" borderId="1" xfId="0" applyFont="1" applyFill="1" applyBorder="1" applyAlignment="1">
      <alignment horizontal="center" vertical="center" wrapText="1"/>
    </xf>
    <xf numFmtId="0" fontId="54" fillId="12" borderId="2" xfId="0" applyFont="1" applyFill="1" applyBorder="1" applyAlignment="1">
      <alignment horizontal="center" vertical="center" wrapText="1"/>
    </xf>
    <xf numFmtId="0" fontId="50" fillId="18" borderId="27" xfId="0" applyFont="1" applyFill="1" applyBorder="1" applyAlignment="1">
      <alignment horizontal="center" vertical="center"/>
    </xf>
    <xf numFmtId="0" fontId="50" fillId="18" borderId="34" xfId="0" applyFont="1" applyFill="1" applyBorder="1" applyAlignment="1">
      <alignment horizontal="center" vertical="center"/>
    </xf>
    <xf numFmtId="0" fontId="50" fillId="18" borderId="31" xfId="0" applyFont="1" applyFill="1" applyBorder="1" applyAlignment="1">
      <alignment horizontal="center" vertical="center"/>
    </xf>
    <xf numFmtId="0" fontId="17" fillId="5" borderId="35" xfId="0" applyFont="1" applyFill="1" applyBorder="1" applyAlignment="1" applyProtection="1">
      <alignment horizontal="left" vertical="top"/>
      <protection locked="0"/>
    </xf>
    <xf numFmtId="0" fontId="17" fillId="5" borderId="36" xfId="0" applyFont="1" applyFill="1" applyBorder="1" applyAlignment="1" applyProtection="1">
      <alignment horizontal="left" vertical="top"/>
      <protection locked="0"/>
    </xf>
    <xf numFmtId="0" fontId="17" fillId="5" borderId="37" xfId="0" applyFont="1" applyFill="1" applyBorder="1" applyAlignment="1" applyProtection="1">
      <alignment horizontal="left" vertical="top"/>
      <protection locked="0"/>
    </xf>
    <xf numFmtId="0" fontId="79" fillId="27" borderId="7" xfId="0" applyFont="1" applyFill="1" applyBorder="1" applyAlignment="1">
      <alignment horizontal="center" vertical="center"/>
    </xf>
    <xf numFmtId="0" fontId="28" fillId="17" borderId="27" xfId="0" applyFont="1" applyFill="1" applyBorder="1" applyAlignment="1">
      <alignment horizontal="center" vertical="center" textRotation="255"/>
    </xf>
    <xf numFmtId="0" fontId="28" fillId="17" borderId="34" xfId="0" applyFont="1" applyFill="1" applyBorder="1" applyAlignment="1">
      <alignment horizontal="center" vertical="center" textRotation="255"/>
    </xf>
    <xf numFmtId="0" fontId="28" fillId="17" borderId="31" xfId="0" applyFont="1" applyFill="1" applyBorder="1" applyAlignment="1">
      <alignment horizontal="center" vertical="center" textRotation="255"/>
    </xf>
    <xf numFmtId="0" fontId="54" fillId="12" borderId="33" xfId="0" applyFont="1" applyFill="1" applyBorder="1" applyAlignment="1">
      <alignment horizontal="center" vertical="center" wrapText="1"/>
    </xf>
    <xf numFmtId="0" fontId="54" fillId="12" borderId="28" xfId="0" applyFont="1" applyFill="1" applyBorder="1" applyAlignment="1">
      <alignment horizontal="center" vertical="center" wrapText="1"/>
    </xf>
    <xf numFmtId="0" fontId="54" fillId="10" borderId="4" xfId="0" applyFont="1" applyFill="1" applyBorder="1" applyAlignment="1">
      <alignment horizontal="center" vertical="center" wrapText="1"/>
    </xf>
    <xf numFmtId="0" fontId="54" fillId="10" borderId="12" xfId="0" applyFont="1" applyFill="1" applyBorder="1" applyAlignment="1">
      <alignment horizontal="center" vertical="center" wrapText="1"/>
    </xf>
    <xf numFmtId="0" fontId="54" fillId="10" borderId="5" xfId="0" applyFont="1" applyFill="1" applyBorder="1" applyAlignment="1">
      <alignment horizontal="center" vertical="center" wrapText="1"/>
    </xf>
    <xf numFmtId="0" fontId="54" fillId="10" borderId="45" xfId="0" applyFont="1" applyFill="1" applyBorder="1" applyAlignment="1">
      <alignment horizontal="center" vertical="center" wrapText="1"/>
    </xf>
    <xf numFmtId="0" fontId="54" fillId="10" borderId="19" xfId="0" applyFont="1" applyFill="1" applyBorder="1" applyAlignment="1">
      <alignment horizontal="center" vertical="center" wrapText="1"/>
    </xf>
    <xf numFmtId="0" fontId="54" fillId="10" borderId="46" xfId="0" applyFont="1" applyFill="1" applyBorder="1" applyAlignment="1">
      <alignment horizontal="center" vertical="center" wrapText="1"/>
    </xf>
    <xf numFmtId="0" fontId="50" fillId="22" borderId="27" xfId="0" applyFont="1" applyFill="1" applyBorder="1" applyAlignment="1">
      <alignment horizontal="center" vertical="center"/>
    </xf>
    <xf numFmtId="0" fontId="50" fillId="22" borderId="34" xfId="0" applyFont="1" applyFill="1" applyBorder="1" applyAlignment="1">
      <alignment horizontal="center" vertical="center"/>
    </xf>
    <xf numFmtId="0" fontId="50" fillId="22" borderId="31" xfId="0" applyFont="1" applyFill="1" applyBorder="1" applyAlignment="1">
      <alignment horizontal="center" vertical="center"/>
    </xf>
    <xf numFmtId="0" fontId="28" fillId="21" borderId="27" xfId="0" applyFont="1" applyFill="1" applyBorder="1" applyAlignment="1">
      <alignment horizontal="center" vertical="center" textRotation="255" wrapText="1"/>
    </xf>
    <xf numFmtId="0" fontId="28" fillId="21" borderId="34" xfId="0" applyFont="1" applyFill="1" applyBorder="1" applyAlignment="1">
      <alignment horizontal="center" vertical="center" textRotation="255" wrapText="1"/>
    </xf>
    <xf numFmtId="0" fontId="28" fillId="21" borderId="31" xfId="0" applyFont="1" applyFill="1" applyBorder="1" applyAlignment="1">
      <alignment horizontal="center" vertical="center" textRotation="255" wrapText="1"/>
    </xf>
    <xf numFmtId="0" fontId="14" fillId="7" borderId="35" xfId="0" applyFont="1" applyFill="1" applyBorder="1" applyAlignment="1">
      <alignment horizontal="center"/>
    </xf>
    <xf numFmtId="0" fontId="14" fillId="7" borderId="37" xfId="0" applyFont="1" applyFill="1" applyBorder="1" applyAlignment="1">
      <alignment horizontal="center"/>
    </xf>
    <xf numFmtId="0" fontId="0" fillId="5" borderId="40" xfId="0" applyFill="1" applyBorder="1" applyAlignment="1" applyProtection="1">
      <alignment horizontal="center"/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30" fillId="20" borderId="39" xfId="0" applyFont="1" applyFill="1" applyBorder="1" applyAlignment="1">
      <alignment horizontal="center" vertical="center"/>
    </xf>
    <xf numFmtId="0" fontId="30" fillId="20" borderId="40" xfId="0" applyFont="1" applyFill="1" applyBorder="1" applyAlignment="1">
      <alignment horizontal="center" vertical="center"/>
    </xf>
    <xf numFmtId="0" fontId="30" fillId="18" borderId="35" xfId="0" applyFont="1" applyFill="1" applyBorder="1" applyAlignment="1">
      <alignment horizontal="left" vertical="center"/>
    </xf>
    <xf numFmtId="0" fontId="30" fillId="18" borderId="64" xfId="0" applyFont="1" applyFill="1" applyBorder="1" applyAlignment="1">
      <alignment horizontal="left" vertical="center"/>
    </xf>
    <xf numFmtId="0" fontId="14" fillId="19" borderId="2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7" fillId="8" borderId="35" xfId="0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14" fillId="17" borderId="27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66" fillId="27" borderId="35" xfId="0" applyFont="1" applyFill="1" applyBorder="1" applyAlignment="1">
      <alignment horizontal="center" vertical="center"/>
    </xf>
    <xf numFmtId="0" fontId="66" fillId="27" borderId="36" xfId="0" applyFont="1" applyFill="1" applyBorder="1" applyAlignment="1">
      <alignment horizontal="center" vertical="center"/>
    </xf>
    <xf numFmtId="0" fontId="66" fillId="27" borderId="37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17" fillId="8" borderId="36" xfId="0" applyFont="1" applyFill="1" applyBorder="1" applyAlignment="1">
      <alignment horizontal="center" vertical="center"/>
    </xf>
    <xf numFmtId="0" fontId="37" fillId="5" borderId="35" xfId="0" applyFont="1" applyFill="1" applyBorder="1" applyAlignment="1" applyProtection="1">
      <alignment horizontal="center" vertical="center"/>
      <protection locked="0"/>
    </xf>
    <xf numFmtId="0" fontId="37" fillId="5" borderId="37" xfId="0" applyFont="1" applyFill="1" applyBorder="1" applyAlignment="1" applyProtection="1">
      <alignment horizontal="center" vertical="center"/>
      <protection locked="0"/>
    </xf>
    <xf numFmtId="169" fontId="37" fillId="6" borderId="35" xfId="0" applyNumberFormat="1" applyFont="1" applyFill="1" applyBorder="1" applyAlignment="1">
      <alignment horizontal="left" vertical="center"/>
    </xf>
    <xf numFmtId="169" fontId="37" fillId="6" borderId="37" xfId="0" applyNumberFormat="1" applyFont="1" applyFill="1" applyBorder="1" applyAlignment="1">
      <alignment horizontal="left" vertical="center"/>
    </xf>
    <xf numFmtId="0" fontId="26" fillId="17" borderId="27" xfId="0" applyFont="1" applyFill="1" applyBorder="1" applyAlignment="1">
      <alignment horizontal="center" vertical="center" textRotation="255"/>
    </xf>
    <xf numFmtId="0" fontId="26" fillId="17" borderId="34" xfId="0" applyFont="1" applyFill="1" applyBorder="1" applyAlignment="1">
      <alignment horizontal="center" vertical="center" textRotation="255"/>
    </xf>
    <xf numFmtId="0" fontId="26" fillId="17" borderId="31" xfId="0" applyFont="1" applyFill="1" applyBorder="1" applyAlignment="1">
      <alignment horizontal="center" vertical="center" textRotation="255"/>
    </xf>
    <xf numFmtId="0" fontId="31" fillId="13" borderId="35" xfId="0" applyFont="1" applyFill="1" applyBorder="1" applyAlignment="1" applyProtection="1">
      <alignment horizontal="center" vertical="center" wrapText="1"/>
      <protection hidden="1"/>
    </xf>
    <xf numFmtId="0" fontId="31" fillId="13" borderId="37" xfId="0" applyFont="1" applyFill="1" applyBorder="1" applyAlignment="1" applyProtection="1">
      <alignment horizontal="center" vertical="center" wrapText="1"/>
      <protection hidden="1"/>
    </xf>
    <xf numFmtId="0" fontId="31" fillId="13" borderId="1" xfId="0" applyFont="1" applyFill="1" applyBorder="1" applyAlignment="1" applyProtection="1">
      <alignment horizontal="center" vertical="center" wrapText="1"/>
      <protection hidden="1"/>
    </xf>
    <xf numFmtId="0" fontId="31" fillId="13" borderId="3" xfId="0" applyFont="1" applyFill="1" applyBorder="1" applyAlignment="1" applyProtection="1">
      <alignment horizontal="center" vertical="center" wrapText="1"/>
      <protection hidden="1"/>
    </xf>
    <xf numFmtId="0" fontId="31" fillId="13" borderId="6" xfId="0" applyFont="1" applyFill="1" applyBorder="1" applyAlignment="1" applyProtection="1">
      <alignment horizontal="center" vertical="center" wrapText="1"/>
      <protection hidden="1"/>
    </xf>
    <xf numFmtId="0" fontId="31" fillId="13" borderId="8" xfId="0" applyFont="1" applyFill="1" applyBorder="1" applyAlignment="1" applyProtection="1">
      <alignment horizontal="center" vertical="center" wrapText="1"/>
      <protection hidden="1"/>
    </xf>
    <xf numFmtId="0" fontId="54" fillId="5" borderId="1" xfId="0" applyFont="1" applyFill="1" applyBorder="1" applyAlignment="1" applyProtection="1">
      <alignment horizontal="left" vertical="top"/>
      <protection locked="0"/>
    </xf>
    <xf numFmtId="0" fontId="54" fillId="5" borderId="2" xfId="0" applyFont="1" applyFill="1" applyBorder="1" applyAlignment="1" applyProtection="1">
      <alignment horizontal="left" vertical="top"/>
      <protection locked="0"/>
    </xf>
    <xf numFmtId="0" fontId="54" fillId="5" borderId="3" xfId="0" applyFont="1" applyFill="1" applyBorder="1" applyAlignment="1" applyProtection="1">
      <alignment horizontal="left" vertical="top"/>
      <protection locked="0"/>
    </xf>
    <xf numFmtId="0" fontId="54" fillId="5" borderId="6" xfId="0" applyFont="1" applyFill="1" applyBorder="1" applyAlignment="1" applyProtection="1">
      <alignment horizontal="left" vertical="top"/>
      <protection locked="0"/>
    </xf>
    <xf numFmtId="0" fontId="54" fillId="5" borderId="7" xfId="0" applyFont="1" applyFill="1" applyBorder="1" applyAlignment="1" applyProtection="1">
      <alignment horizontal="left" vertical="top"/>
      <protection locked="0"/>
    </xf>
    <xf numFmtId="0" fontId="54" fillId="5" borderId="8" xfId="0" applyFont="1" applyFill="1" applyBorder="1" applyAlignment="1" applyProtection="1">
      <alignment horizontal="left" vertical="top"/>
      <protection locked="0"/>
    </xf>
    <xf numFmtId="0" fontId="26" fillId="28" borderId="27" xfId="0" applyFont="1" applyFill="1" applyBorder="1" applyAlignment="1">
      <alignment horizontal="center" vertical="center" textRotation="255"/>
    </xf>
    <xf numFmtId="0" fontId="26" fillId="28" borderId="34" xfId="0" applyFont="1" applyFill="1" applyBorder="1" applyAlignment="1">
      <alignment horizontal="center" vertical="center" textRotation="255"/>
    </xf>
    <xf numFmtId="0" fontId="26" fillId="28" borderId="31" xfId="0" applyFont="1" applyFill="1" applyBorder="1" applyAlignment="1">
      <alignment horizontal="center" vertical="center" textRotation="255"/>
    </xf>
    <xf numFmtId="0" fontId="14" fillId="28" borderId="27" xfId="0" applyFont="1" applyFill="1" applyBorder="1" applyAlignment="1">
      <alignment horizontal="center" vertical="center" wrapText="1"/>
    </xf>
    <xf numFmtId="0" fontId="14" fillId="28" borderId="30" xfId="0" applyFont="1" applyFill="1" applyBorder="1" applyAlignment="1">
      <alignment horizontal="center" vertical="center" wrapText="1"/>
    </xf>
    <xf numFmtId="0" fontId="26" fillId="19" borderId="27" xfId="0" applyFont="1" applyFill="1" applyBorder="1" applyAlignment="1">
      <alignment horizontal="center" vertical="center" textRotation="255"/>
    </xf>
    <xf numFmtId="0" fontId="26" fillId="19" borderId="34" xfId="0" applyFont="1" applyFill="1" applyBorder="1" applyAlignment="1">
      <alignment horizontal="center" vertical="center" textRotation="255"/>
    </xf>
    <xf numFmtId="0" fontId="26" fillId="19" borderId="31" xfId="0" applyFont="1" applyFill="1" applyBorder="1" applyAlignment="1">
      <alignment horizontal="center" vertical="center" textRotation="255"/>
    </xf>
    <xf numFmtId="0" fontId="30" fillId="34" borderId="35" xfId="0" applyFont="1" applyFill="1" applyBorder="1" applyAlignment="1">
      <alignment horizontal="center" vertical="center"/>
    </xf>
    <xf numFmtId="0" fontId="30" fillId="34" borderId="64" xfId="0" applyFont="1" applyFill="1" applyBorder="1" applyAlignment="1">
      <alignment horizontal="center" vertical="center"/>
    </xf>
    <xf numFmtId="0" fontId="100" fillId="0" borderId="2" xfId="0" applyFont="1" applyBorder="1" applyAlignment="1">
      <alignment horizontal="right" vertical="center" wrapText="1"/>
    </xf>
    <xf numFmtId="165" fontId="101" fillId="0" borderId="2" xfId="0" applyNumberFormat="1" applyFont="1" applyBorder="1" applyAlignment="1">
      <alignment horizontal="center" vertical="center"/>
    </xf>
    <xf numFmtId="165" fontId="70" fillId="0" borderId="0" xfId="0" applyNumberFormat="1" applyFont="1" applyAlignment="1">
      <alignment horizontal="center" vertical="center" wrapText="1"/>
    </xf>
    <xf numFmtId="165" fontId="61" fillId="16" borderId="19" xfId="0" applyNumberFormat="1" applyFont="1" applyFill="1" applyBorder="1" applyAlignment="1">
      <alignment horizontal="center"/>
    </xf>
    <xf numFmtId="0" fontId="63" fillId="11" borderId="35" xfId="0" applyFont="1" applyFill="1" applyBorder="1" applyAlignment="1">
      <alignment horizontal="center" vertical="center" wrapText="1"/>
    </xf>
    <xf numFmtId="0" fontId="63" fillId="11" borderId="36" xfId="0" applyFont="1" applyFill="1" applyBorder="1" applyAlignment="1">
      <alignment horizontal="center" vertical="center" wrapText="1"/>
    </xf>
    <xf numFmtId="0" fontId="63" fillId="11" borderId="64" xfId="0" applyFont="1" applyFill="1" applyBorder="1" applyAlignment="1">
      <alignment horizontal="center" vertical="center" wrapText="1"/>
    </xf>
    <xf numFmtId="165" fontId="70" fillId="5" borderId="63" xfId="0" applyNumberFormat="1" applyFont="1" applyFill="1" applyBorder="1" applyAlignment="1" applyProtection="1">
      <alignment horizontal="center" vertical="center"/>
      <protection locked="0"/>
    </xf>
    <xf numFmtId="165" fontId="70" fillId="5" borderId="37" xfId="0" applyNumberFormat="1" applyFont="1" applyFill="1" applyBorder="1" applyAlignment="1" applyProtection="1">
      <alignment horizontal="center" vertical="center"/>
      <protection locked="0"/>
    </xf>
    <xf numFmtId="0" fontId="26" fillId="11" borderId="35" xfId="0" applyFont="1" applyFill="1" applyBorder="1" applyAlignment="1">
      <alignment horizontal="center" vertical="center" wrapText="1"/>
    </xf>
    <xf numFmtId="0" fontId="26" fillId="11" borderId="36" xfId="0" applyFont="1" applyFill="1" applyBorder="1" applyAlignment="1">
      <alignment horizontal="center" vertical="center" wrapText="1"/>
    </xf>
    <xf numFmtId="0" fontId="26" fillId="11" borderId="64" xfId="0" applyFont="1" applyFill="1" applyBorder="1" applyAlignment="1">
      <alignment horizontal="center" vertical="center" wrapText="1"/>
    </xf>
    <xf numFmtId="165" fontId="93" fillId="6" borderId="40" xfId="0" applyNumberFormat="1" applyFont="1" applyFill="1" applyBorder="1" applyAlignment="1">
      <alignment horizontal="center" vertical="center"/>
    </xf>
    <xf numFmtId="165" fontId="93" fillId="6" borderId="41" xfId="0" applyNumberFormat="1" applyFont="1" applyFill="1" applyBorder="1" applyAlignment="1">
      <alignment horizontal="center" vertical="center"/>
    </xf>
    <xf numFmtId="165" fontId="31" fillId="6" borderId="35" xfId="0" applyNumberFormat="1" applyFont="1" applyFill="1" applyBorder="1" applyAlignment="1">
      <alignment horizontal="center" vertical="center"/>
    </xf>
    <xf numFmtId="165" fontId="31" fillId="6" borderId="37" xfId="0" applyNumberFormat="1" applyFont="1" applyFill="1" applyBorder="1" applyAlignment="1">
      <alignment horizontal="center" vertical="center"/>
    </xf>
    <xf numFmtId="165" fontId="62" fillId="6" borderId="16" xfId="0" applyNumberFormat="1" applyFont="1" applyFill="1" applyBorder="1" applyAlignment="1">
      <alignment horizontal="center"/>
    </xf>
    <xf numFmtId="165" fontId="44" fillId="6" borderId="19" xfId="0" applyNumberFormat="1" applyFont="1" applyFill="1" applyBorder="1" applyAlignment="1">
      <alignment horizontal="center"/>
    </xf>
    <xf numFmtId="165" fontId="44" fillId="6" borderId="46" xfId="0" applyNumberFormat="1" applyFont="1" applyFill="1" applyBorder="1" applyAlignment="1">
      <alignment horizontal="center"/>
    </xf>
    <xf numFmtId="165" fontId="59" fillId="16" borderId="19" xfId="0" applyNumberFormat="1" applyFont="1" applyFill="1" applyBorder="1" applyAlignment="1">
      <alignment horizontal="center"/>
    </xf>
    <xf numFmtId="0" fontId="99" fillId="0" borderId="36" xfId="0" applyFont="1" applyBorder="1" applyAlignment="1">
      <alignment horizontal="right" vertical="top" wrapText="1"/>
    </xf>
    <xf numFmtId="0" fontId="73" fillId="0" borderId="0" xfId="0" applyFont="1" applyAlignment="1">
      <alignment horizontal="center"/>
    </xf>
    <xf numFmtId="0" fontId="17" fillId="2" borderId="35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57" fillId="11" borderId="35" xfId="0" applyFont="1" applyFill="1" applyBorder="1" applyAlignment="1">
      <alignment horizontal="left" vertical="center" wrapText="1"/>
    </xf>
    <xf numFmtId="0" fontId="57" fillId="11" borderId="36" xfId="0" applyFont="1" applyFill="1" applyBorder="1" applyAlignment="1">
      <alignment horizontal="left" vertical="center" wrapText="1"/>
    </xf>
    <xf numFmtId="0" fontId="57" fillId="11" borderId="37" xfId="0" applyFont="1" applyFill="1" applyBorder="1" applyAlignment="1">
      <alignment horizontal="left" vertical="center" wrapText="1"/>
    </xf>
    <xf numFmtId="0" fontId="43" fillId="5" borderId="35" xfId="0" applyFont="1" applyFill="1" applyBorder="1" applyAlignment="1" applyProtection="1">
      <alignment horizontal="center" vertical="center"/>
      <protection locked="0"/>
    </xf>
    <xf numFmtId="0" fontId="43" fillId="5" borderId="36" xfId="0" applyFont="1" applyFill="1" applyBorder="1" applyAlignment="1" applyProtection="1">
      <alignment horizontal="center" vertical="center"/>
      <protection locked="0"/>
    </xf>
    <xf numFmtId="0" fontId="43" fillId="5" borderId="37" xfId="0" applyFont="1" applyFill="1" applyBorder="1" applyAlignment="1" applyProtection="1">
      <alignment horizontal="center" vertical="center"/>
      <protection locked="0"/>
    </xf>
    <xf numFmtId="0" fontId="57" fillId="11" borderId="35" xfId="0" applyFont="1" applyFill="1" applyBorder="1" applyAlignment="1">
      <alignment horizontal="center" vertical="center"/>
    </xf>
    <xf numFmtId="0" fontId="57" fillId="11" borderId="36" xfId="0" applyFont="1" applyFill="1" applyBorder="1" applyAlignment="1">
      <alignment horizontal="center" vertical="center"/>
    </xf>
    <xf numFmtId="0" fontId="57" fillId="11" borderId="37" xfId="0" applyFont="1" applyFill="1" applyBorder="1" applyAlignment="1">
      <alignment horizontal="center" vertical="center"/>
    </xf>
    <xf numFmtId="0" fontId="60" fillId="23" borderId="19" xfId="0" applyFont="1" applyFill="1" applyBorder="1" applyAlignment="1">
      <alignment horizontal="center" vertical="center" wrapText="1"/>
    </xf>
    <xf numFmtId="165" fontId="67" fillId="16" borderId="67" xfId="0" applyNumberFormat="1" applyFont="1" applyFill="1" applyBorder="1" applyAlignment="1">
      <alignment horizontal="center"/>
    </xf>
    <xf numFmtId="165" fontId="67" fillId="16" borderId="0" xfId="0" applyNumberFormat="1" applyFont="1" applyFill="1" applyAlignment="1">
      <alignment horizontal="center"/>
    </xf>
    <xf numFmtId="165" fontId="67" fillId="16" borderId="68" xfId="0" applyNumberFormat="1" applyFont="1" applyFill="1" applyBorder="1" applyAlignment="1">
      <alignment horizontal="center"/>
    </xf>
    <xf numFmtId="165" fontId="61" fillId="16" borderId="13" xfId="0" applyNumberFormat="1" applyFont="1" applyFill="1" applyBorder="1" applyAlignment="1">
      <alignment horizontal="center"/>
    </xf>
    <xf numFmtId="165" fontId="70" fillId="13" borderId="19" xfId="0" applyNumberFormat="1" applyFont="1" applyFill="1" applyBorder="1" applyAlignment="1">
      <alignment horizontal="center" vertical="center" wrapText="1"/>
    </xf>
    <xf numFmtId="165" fontId="102" fillId="0" borderId="36" xfId="0" applyNumberFormat="1" applyFont="1" applyBorder="1" applyAlignment="1">
      <alignment horizontal="center" vertical="top"/>
    </xf>
    <xf numFmtId="0" fontId="102" fillId="0" borderId="36" xfId="0" applyFont="1" applyBorder="1" applyAlignment="1">
      <alignment horizontal="center" vertical="top"/>
    </xf>
    <xf numFmtId="0" fontId="23" fillId="8" borderId="35" xfId="0" applyFont="1" applyFill="1" applyBorder="1" applyAlignment="1">
      <alignment horizontal="center" vertical="center" wrapText="1"/>
    </xf>
    <xf numFmtId="0" fontId="23" fillId="8" borderId="36" xfId="0" applyFont="1" applyFill="1" applyBorder="1" applyAlignment="1">
      <alignment horizontal="center" vertical="center" wrapText="1"/>
    </xf>
    <xf numFmtId="0" fontId="23" fillId="8" borderId="37" xfId="0" applyFont="1" applyFill="1" applyBorder="1" applyAlignment="1">
      <alignment horizontal="center" vertical="center" wrapText="1"/>
    </xf>
    <xf numFmtId="0" fontId="54" fillId="5" borderId="4" xfId="0" applyFont="1" applyFill="1" applyBorder="1" applyAlignment="1" applyProtection="1">
      <alignment horizontal="left" vertical="top"/>
      <protection locked="0"/>
    </xf>
    <xf numFmtId="0" fontId="54" fillId="5" borderId="12" xfId="0" applyFont="1" applyFill="1" applyBorder="1" applyAlignment="1" applyProtection="1">
      <alignment horizontal="left" vertical="top"/>
      <protection locked="0"/>
    </xf>
    <xf numFmtId="0" fontId="54" fillId="5" borderId="5" xfId="0" applyFont="1" applyFill="1" applyBorder="1" applyAlignment="1" applyProtection="1">
      <alignment horizontal="left" vertical="top"/>
      <protection locked="0"/>
    </xf>
    <xf numFmtId="0" fontId="54" fillId="5" borderId="45" xfId="0" applyFont="1" applyFill="1" applyBorder="1" applyAlignment="1" applyProtection="1">
      <alignment horizontal="left" vertical="top"/>
      <protection locked="0"/>
    </xf>
    <xf numFmtId="0" fontId="54" fillId="5" borderId="19" xfId="0" applyFont="1" applyFill="1" applyBorder="1" applyAlignment="1" applyProtection="1">
      <alignment horizontal="left" vertical="top"/>
      <protection locked="0"/>
    </xf>
    <xf numFmtId="0" fontId="54" fillId="5" borderId="46" xfId="0" applyFont="1" applyFill="1" applyBorder="1" applyAlignment="1" applyProtection="1">
      <alignment horizontal="left" vertical="top"/>
      <protection locked="0"/>
    </xf>
    <xf numFmtId="0" fontId="54" fillId="5" borderId="9" xfId="0" applyFont="1" applyFill="1" applyBorder="1" applyAlignment="1" applyProtection="1">
      <alignment horizontal="left" vertical="top"/>
      <protection locked="0"/>
    </xf>
    <xf numFmtId="0" fontId="54" fillId="5" borderId="13" xfId="0" applyFont="1" applyFill="1" applyBorder="1" applyAlignment="1" applyProtection="1">
      <alignment horizontal="left" vertical="top"/>
      <protection locked="0"/>
    </xf>
    <xf numFmtId="0" fontId="54" fillId="5" borderId="10" xfId="0" applyFont="1" applyFill="1" applyBorder="1" applyAlignment="1" applyProtection="1">
      <alignment horizontal="left" vertical="top"/>
      <protection locked="0"/>
    </xf>
    <xf numFmtId="4" fontId="17" fillId="11" borderId="4" xfId="0" applyNumberFormat="1" applyFont="1" applyFill="1" applyBorder="1" applyAlignment="1">
      <alignment horizontal="center" vertical="center" wrapText="1"/>
    </xf>
    <xf numFmtId="4" fontId="17" fillId="11" borderId="12" xfId="0" applyNumberFormat="1" applyFont="1" applyFill="1" applyBorder="1" applyAlignment="1">
      <alignment horizontal="center" vertical="center" wrapText="1"/>
    </xf>
    <xf numFmtId="4" fontId="17" fillId="11" borderId="5" xfId="0" applyNumberFormat="1" applyFont="1" applyFill="1" applyBorder="1" applyAlignment="1">
      <alignment horizontal="center" vertical="center" wrapText="1"/>
    </xf>
    <xf numFmtId="4" fontId="17" fillId="11" borderId="45" xfId="0" applyNumberFormat="1" applyFont="1" applyFill="1" applyBorder="1" applyAlignment="1">
      <alignment horizontal="center" vertical="center" wrapText="1"/>
    </xf>
    <xf numFmtId="4" fontId="17" fillId="11" borderId="19" xfId="0" applyNumberFormat="1" applyFont="1" applyFill="1" applyBorder="1" applyAlignment="1">
      <alignment horizontal="center" vertical="center" wrapText="1"/>
    </xf>
    <xf numFmtId="4" fontId="17" fillId="11" borderId="46" xfId="0" applyNumberFormat="1" applyFont="1" applyFill="1" applyBorder="1" applyAlignment="1">
      <alignment horizontal="center" vertical="center" wrapText="1"/>
    </xf>
    <xf numFmtId="0" fontId="60" fillId="23" borderId="46" xfId="0" applyFont="1" applyFill="1" applyBorder="1" applyAlignment="1">
      <alignment horizontal="center" vertical="center" wrapText="1"/>
    </xf>
    <xf numFmtId="0" fontId="17" fillId="37" borderId="35" xfId="0" applyFont="1" applyFill="1" applyBorder="1" applyAlignment="1">
      <alignment horizontal="center" vertical="center"/>
    </xf>
    <xf numFmtId="0" fontId="17" fillId="37" borderId="36" xfId="0" applyFont="1" applyFill="1" applyBorder="1" applyAlignment="1">
      <alignment horizontal="center" vertical="center"/>
    </xf>
    <xf numFmtId="0" fontId="17" fillId="37" borderId="37" xfId="0" applyFont="1" applyFill="1" applyBorder="1" applyAlignment="1">
      <alignment horizontal="center" vertical="center"/>
    </xf>
    <xf numFmtId="14" fontId="97" fillId="5" borderId="35" xfId="0" applyNumberFormat="1" applyFont="1" applyFill="1" applyBorder="1" applyAlignment="1" applyProtection="1">
      <alignment horizontal="center"/>
      <protection locked="0"/>
    </xf>
    <xf numFmtId="14" fontId="97" fillId="5" borderId="36" xfId="0" applyNumberFormat="1" applyFont="1" applyFill="1" applyBorder="1" applyAlignment="1" applyProtection="1">
      <alignment horizontal="center"/>
      <protection locked="0"/>
    </xf>
    <xf numFmtId="14" fontId="97" fillId="5" borderId="37" xfId="0" applyNumberFormat="1" applyFont="1" applyFill="1" applyBorder="1" applyAlignment="1" applyProtection="1">
      <alignment horizontal="center"/>
      <protection locked="0"/>
    </xf>
    <xf numFmtId="0" fontId="17" fillId="5" borderId="35" xfId="0" applyFont="1" applyFill="1" applyBorder="1" applyAlignment="1" applyProtection="1">
      <alignment horizontal="center" vertical="center" wrapText="1"/>
      <protection locked="0"/>
    </xf>
    <xf numFmtId="0" fontId="17" fillId="5" borderId="36" xfId="0" applyFont="1" applyFill="1" applyBorder="1" applyAlignment="1" applyProtection="1">
      <alignment horizontal="center" vertical="center" wrapText="1"/>
      <protection locked="0"/>
    </xf>
    <xf numFmtId="0" fontId="17" fillId="5" borderId="37" xfId="0" applyFont="1" applyFill="1" applyBorder="1" applyAlignment="1" applyProtection="1">
      <alignment horizontal="center" vertical="center" wrapText="1"/>
      <protection locked="0"/>
    </xf>
    <xf numFmtId="165" fontId="70" fillId="6" borderId="63" xfId="0" applyNumberFormat="1" applyFont="1" applyFill="1" applyBorder="1" applyAlignment="1">
      <alignment horizontal="center" vertical="center"/>
    </xf>
    <xf numFmtId="165" fontId="70" fillId="6" borderId="37" xfId="0" applyNumberFormat="1" applyFont="1" applyFill="1" applyBorder="1" applyAlignment="1">
      <alignment horizontal="center" vertical="center"/>
    </xf>
    <xf numFmtId="165" fontId="31" fillId="6" borderId="35" xfId="0" applyNumberFormat="1" applyFont="1" applyFill="1" applyBorder="1" applyAlignment="1">
      <alignment horizontal="center"/>
    </xf>
    <xf numFmtId="165" fontId="31" fillId="6" borderId="37" xfId="0" applyNumberFormat="1" applyFont="1" applyFill="1" applyBorder="1" applyAlignment="1">
      <alignment horizontal="center"/>
    </xf>
    <xf numFmtId="1" fontId="23" fillId="5" borderId="63" xfId="0" applyNumberFormat="1" applyFont="1" applyFill="1" applyBorder="1" applyAlignment="1" applyProtection="1">
      <alignment horizontal="center" vertical="center"/>
      <protection locked="0"/>
    </xf>
    <xf numFmtId="1" fontId="23" fillId="5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49" fontId="43" fillId="6" borderId="35" xfId="0" applyNumberFormat="1" applyFont="1" applyFill="1" applyBorder="1" applyAlignment="1">
      <alignment horizontal="left" vertical="center"/>
    </xf>
    <xf numFmtId="49" fontId="43" fillId="6" borderId="36" xfId="0" applyNumberFormat="1" applyFont="1" applyFill="1" applyBorder="1" applyAlignment="1">
      <alignment horizontal="left" vertical="center"/>
    </xf>
    <xf numFmtId="49" fontId="43" fillId="6" borderId="37" xfId="0" applyNumberFormat="1" applyFont="1" applyFill="1" applyBorder="1" applyAlignment="1">
      <alignment horizontal="left" vertical="center"/>
    </xf>
    <xf numFmtId="165" fontId="44" fillId="6" borderId="13" xfId="0" applyNumberFormat="1" applyFont="1" applyFill="1" applyBorder="1" applyAlignment="1">
      <alignment horizontal="center"/>
    </xf>
    <xf numFmtId="165" fontId="44" fillId="6" borderId="10" xfId="0" applyNumberFormat="1" applyFont="1" applyFill="1" applyBorder="1" applyAlignment="1">
      <alignment horizontal="center"/>
    </xf>
    <xf numFmtId="165" fontId="14" fillId="6" borderId="6" xfId="0" applyNumberFormat="1" applyFont="1" applyFill="1" applyBorder="1" applyAlignment="1">
      <alignment horizontal="center"/>
    </xf>
    <xf numFmtId="165" fontId="14" fillId="6" borderId="8" xfId="0" applyNumberFormat="1" applyFont="1" applyFill="1" applyBorder="1" applyAlignment="1">
      <alignment horizontal="center"/>
    </xf>
    <xf numFmtId="0" fontId="54" fillId="10" borderId="15" xfId="0" applyFont="1" applyFill="1" applyBorder="1" applyAlignment="1">
      <alignment horizontal="center" vertical="center" wrapText="1"/>
    </xf>
    <xf numFmtId="0" fontId="54" fillId="10" borderId="17" xfId="0" applyFont="1" applyFill="1" applyBorder="1" applyAlignment="1">
      <alignment horizontal="center" vertical="center" wrapText="1"/>
    </xf>
    <xf numFmtId="0" fontId="54" fillId="10" borderId="21" xfId="0" applyFont="1" applyFill="1" applyBorder="1" applyAlignment="1">
      <alignment horizontal="center" vertical="center" wrapText="1"/>
    </xf>
    <xf numFmtId="0" fontId="57" fillId="11" borderId="35" xfId="0" applyFont="1" applyFill="1" applyBorder="1" applyAlignment="1">
      <alignment horizontal="center" vertical="center" wrapText="1"/>
    </xf>
    <xf numFmtId="0" fontId="57" fillId="11" borderId="36" xfId="0" applyFont="1" applyFill="1" applyBorder="1" applyAlignment="1">
      <alignment horizontal="center" vertical="center" wrapText="1"/>
    </xf>
    <xf numFmtId="0" fontId="57" fillId="11" borderId="37" xfId="0" applyFont="1" applyFill="1" applyBorder="1" applyAlignment="1">
      <alignment horizontal="center" vertical="center" wrapText="1"/>
    </xf>
    <xf numFmtId="0" fontId="40" fillId="6" borderId="40" xfId="0" applyFont="1" applyFill="1" applyBorder="1" applyAlignment="1">
      <alignment horizontal="center"/>
    </xf>
    <xf numFmtId="0" fontId="40" fillId="6" borderId="41" xfId="0" applyFont="1" applyFill="1" applyBorder="1" applyAlignment="1">
      <alignment horizontal="center"/>
    </xf>
    <xf numFmtId="0" fontId="14" fillId="17" borderId="39" xfId="0" applyFont="1" applyFill="1" applyBorder="1" applyAlignment="1">
      <alignment horizontal="center"/>
    </xf>
    <xf numFmtId="0" fontId="14" fillId="17" borderId="40" xfId="0" applyFont="1" applyFill="1" applyBorder="1" applyAlignment="1">
      <alignment horizontal="center"/>
    </xf>
    <xf numFmtId="0" fontId="14" fillId="17" borderId="54" xfId="0" applyFont="1" applyFill="1" applyBorder="1" applyAlignment="1">
      <alignment horizontal="center" vertical="center" wrapText="1"/>
    </xf>
    <xf numFmtId="0" fontId="14" fillId="17" borderId="62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 applyProtection="1">
      <alignment horizontal="center" wrapText="1"/>
      <protection locked="0"/>
    </xf>
    <xf numFmtId="0" fontId="13" fillId="5" borderId="37" xfId="0" applyFont="1" applyFill="1" applyBorder="1" applyAlignment="1" applyProtection="1">
      <alignment horizontal="center" wrapText="1"/>
      <protection locked="0"/>
    </xf>
    <xf numFmtId="165" fontId="40" fillId="6" borderId="35" xfId="0" applyNumberFormat="1" applyFont="1" applyFill="1" applyBorder="1" applyAlignment="1">
      <alignment horizontal="center"/>
    </xf>
    <xf numFmtId="165" fontId="40" fillId="6" borderId="36" xfId="0" applyNumberFormat="1" applyFont="1" applyFill="1" applyBorder="1" applyAlignment="1">
      <alignment horizontal="center"/>
    </xf>
    <xf numFmtId="165" fontId="40" fillId="6" borderId="37" xfId="0" applyNumberFormat="1" applyFont="1" applyFill="1" applyBorder="1" applyAlignment="1">
      <alignment horizontal="center"/>
    </xf>
    <xf numFmtId="0" fontId="35" fillId="17" borderId="35" xfId="0" applyFont="1" applyFill="1" applyBorder="1" applyAlignment="1">
      <alignment horizontal="center" wrapText="1"/>
    </xf>
    <xf numFmtId="0" fontId="35" fillId="17" borderId="37" xfId="0" applyFont="1" applyFill="1" applyBorder="1" applyAlignment="1">
      <alignment horizontal="center" wrapText="1"/>
    </xf>
    <xf numFmtId="0" fontId="14" fillId="17" borderId="12" xfId="0" applyFont="1" applyFill="1" applyBorder="1" applyAlignment="1">
      <alignment horizontal="center" vertical="center" wrapText="1"/>
    </xf>
    <xf numFmtId="0" fontId="14" fillId="17" borderId="13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14" fillId="17" borderId="9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47" fillId="6" borderId="45" xfId="0" applyFont="1" applyFill="1" applyBorder="1" applyAlignment="1">
      <alignment horizontal="left" vertical="center"/>
    </xf>
    <xf numFmtId="0" fontId="47" fillId="6" borderId="19" xfId="0" applyFont="1" applyFill="1" applyBorder="1" applyAlignment="1">
      <alignment horizontal="left" vertical="center"/>
    </xf>
    <xf numFmtId="0" fontId="47" fillId="6" borderId="9" xfId="0" applyFont="1" applyFill="1" applyBorder="1" applyAlignment="1">
      <alignment horizontal="left" vertical="center" wrapText="1"/>
    </xf>
    <xf numFmtId="0" fontId="47" fillId="6" borderId="13" xfId="0" applyFont="1" applyFill="1" applyBorder="1" applyAlignment="1">
      <alignment horizontal="left" vertical="center" wrapText="1"/>
    </xf>
    <xf numFmtId="0" fontId="49" fillId="17" borderId="35" xfId="0" applyFont="1" applyFill="1" applyBorder="1" applyAlignment="1">
      <alignment horizontal="center" wrapText="1"/>
    </xf>
    <xf numFmtId="0" fontId="48" fillId="17" borderId="36" xfId="0" applyFont="1" applyFill="1" applyBorder="1" applyAlignment="1">
      <alignment horizontal="center" wrapText="1"/>
    </xf>
    <xf numFmtId="0" fontId="48" fillId="17" borderId="37" xfId="0" applyFont="1" applyFill="1" applyBorder="1" applyAlignment="1">
      <alignment horizontal="center" wrapText="1"/>
    </xf>
    <xf numFmtId="0" fontId="14" fillId="5" borderId="36" xfId="0" applyFont="1" applyFill="1" applyBorder="1" applyAlignment="1" applyProtection="1">
      <alignment horizontal="center"/>
      <protection locked="0"/>
    </xf>
    <xf numFmtId="0" fontId="14" fillId="5" borderId="37" xfId="0" applyFont="1" applyFill="1" applyBorder="1" applyAlignment="1" applyProtection="1">
      <alignment horizontal="center"/>
      <protection locked="0"/>
    </xf>
    <xf numFmtId="0" fontId="14" fillId="17" borderId="38" xfId="0" applyFont="1" applyFill="1" applyBorder="1" applyAlignment="1">
      <alignment horizontal="center" vertical="center"/>
    </xf>
    <xf numFmtId="0" fontId="14" fillId="17" borderId="42" xfId="0" applyFont="1" applyFill="1" applyBorder="1" applyAlignment="1">
      <alignment horizontal="center" vertical="center"/>
    </xf>
    <xf numFmtId="0" fontId="17" fillId="8" borderId="37" xfId="0" applyFont="1" applyFill="1" applyBorder="1" applyAlignment="1">
      <alignment horizontal="center" vertical="center"/>
    </xf>
    <xf numFmtId="0" fontId="30" fillId="18" borderId="35" xfId="0" applyFont="1" applyFill="1" applyBorder="1" applyAlignment="1">
      <alignment horizontal="center" vertical="center"/>
    </xf>
    <xf numFmtId="0" fontId="30" fillId="18" borderId="36" xfId="0" applyFont="1" applyFill="1" applyBorder="1" applyAlignment="1">
      <alignment horizontal="center" vertical="center"/>
    </xf>
    <xf numFmtId="0" fontId="30" fillId="18" borderId="37" xfId="0" applyFont="1" applyFill="1" applyBorder="1" applyAlignment="1">
      <alignment horizontal="center" vertical="center"/>
    </xf>
    <xf numFmtId="165" fontId="40" fillId="6" borderId="2" xfId="0" applyNumberFormat="1" applyFont="1" applyFill="1" applyBorder="1" applyAlignment="1">
      <alignment horizontal="center"/>
    </xf>
    <xf numFmtId="165" fontId="40" fillId="6" borderId="3" xfId="0" applyNumberFormat="1" applyFont="1" applyFill="1" applyBorder="1" applyAlignment="1">
      <alignment horizontal="center"/>
    </xf>
    <xf numFmtId="165" fontId="40" fillId="6" borderId="7" xfId="0" applyNumberFormat="1" applyFont="1" applyFill="1" applyBorder="1" applyAlignment="1">
      <alignment horizontal="center"/>
    </xf>
    <xf numFmtId="165" fontId="40" fillId="6" borderId="8" xfId="0" applyNumberFormat="1" applyFont="1" applyFill="1" applyBorder="1" applyAlignment="1">
      <alignment horizontal="center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2" xfId="0" applyFont="1" applyFill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14" fillId="17" borderId="6" xfId="0" applyFont="1" applyFill="1" applyBorder="1" applyAlignment="1">
      <alignment horizontal="center" vertical="center" wrapText="1"/>
    </xf>
    <xf numFmtId="0" fontId="14" fillId="17" borderId="7" xfId="0" applyFont="1" applyFill="1" applyBorder="1" applyAlignment="1">
      <alignment horizontal="center" vertical="center" wrapText="1"/>
    </xf>
    <xf numFmtId="0" fontId="14" fillId="17" borderId="8" xfId="0" applyFont="1" applyFill="1" applyBorder="1" applyAlignment="1">
      <alignment horizontal="center" vertical="center" wrapText="1"/>
    </xf>
    <xf numFmtId="165" fontId="40" fillId="6" borderId="1" xfId="0" applyNumberFormat="1" applyFont="1" applyFill="1" applyBorder="1" applyAlignment="1">
      <alignment horizontal="center"/>
    </xf>
    <xf numFmtId="165" fontId="40" fillId="6" borderId="6" xfId="0" applyNumberFormat="1" applyFont="1" applyFill="1" applyBorder="1" applyAlignment="1">
      <alignment horizontal="center"/>
    </xf>
    <xf numFmtId="0" fontId="14" fillId="17" borderId="5" xfId="0" applyFont="1" applyFill="1" applyBorder="1" applyAlignment="1">
      <alignment horizontal="center" vertical="center" wrapText="1"/>
    </xf>
    <xf numFmtId="0" fontId="46" fillId="17" borderId="9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0" xfId="0" applyFont="1" applyFill="1" applyBorder="1" applyAlignment="1">
      <alignment horizontal="center" vertical="center" wrapText="1"/>
    </xf>
    <xf numFmtId="0" fontId="21" fillId="5" borderId="35" xfId="0" applyFont="1" applyFill="1" applyBorder="1" applyAlignment="1" applyProtection="1">
      <alignment horizontal="center" vertical="center" wrapText="1"/>
      <protection locked="0"/>
    </xf>
    <xf numFmtId="0" fontId="21" fillId="5" borderId="36" xfId="0" applyFont="1" applyFill="1" applyBorder="1" applyAlignment="1" applyProtection="1">
      <alignment horizontal="center" vertical="center" wrapText="1"/>
      <protection locked="0"/>
    </xf>
    <xf numFmtId="0" fontId="21" fillId="5" borderId="37" xfId="0" applyFont="1" applyFill="1" applyBorder="1" applyAlignment="1" applyProtection="1">
      <alignment horizontal="center" vertical="center" wrapText="1"/>
      <protection locked="0"/>
    </xf>
    <xf numFmtId="0" fontId="35" fillId="17" borderId="4" xfId="0" applyFont="1" applyFill="1" applyBorder="1" applyAlignment="1">
      <alignment horizontal="center" wrapText="1"/>
    </xf>
    <xf numFmtId="0" fontId="35" fillId="17" borderId="12" xfId="0" applyFont="1" applyFill="1" applyBorder="1" applyAlignment="1">
      <alignment horizontal="center" wrapText="1"/>
    </xf>
    <xf numFmtId="0" fontId="35" fillId="17" borderId="9" xfId="0" applyFont="1" applyFill="1" applyBorder="1" applyAlignment="1">
      <alignment horizontal="center" wrapText="1"/>
    </xf>
    <xf numFmtId="0" fontId="35" fillId="17" borderId="13" xfId="0" applyFont="1" applyFill="1" applyBorder="1" applyAlignment="1">
      <alignment horizontal="center" wrapText="1"/>
    </xf>
    <xf numFmtId="1" fontId="40" fillId="6" borderId="54" xfId="0" applyNumberFormat="1" applyFont="1" applyFill="1" applyBorder="1" applyAlignment="1">
      <alignment horizontal="center" wrapText="1"/>
    </xf>
    <xf numFmtId="1" fontId="40" fillId="6" borderId="62" xfId="0" applyNumberFormat="1" applyFont="1" applyFill="1" applyBorder="1" applyAlignment="1">
      <alignment horizontal="center" wrapText="1"/>
    </xf>
    <xf numFmtId="0" fontId="47" fillId="17" borderId="1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horizontal="center" vertical="center" wrapText="1"/>
    </xf>
    <xf numFmtId="0" fontId="47" fillId="17" borderId="3" xfId="0" applyFont="1" applyFill="1" applyBorder="1" applyAlignment="1">
      <alignment horizontal="center" vertical="center" wrapText="1"/>
    </xf>
    <xf numFmtId="0" fontId="47" fillId="17" borderId="6" xfId="0" applyFont="1" applyFill="1" applyBorder="1" applyAlignment="1">
      <alignment horizontal="center" vertical="center" wrapText="1"/>
    </xf>
    <xf numFmtId="0" fontId="47" fillId="17" borderId="7" xfId="0" applyFont="1" applyFill="1" applyBorder="1" applyAlignment="1">
      <alignment horizontal="center" vertical="center" wrapText="1"/>
    </xf>
    <xf numFmtId="0" fontId="47" fillId="17" borderId="8" xfId="0" applyFont="1" applyFill="1" applyBorder="1" applyAlignment="1">
      <alignment horizontal="center" vertical="center" wrapText="1"/>
    </xf>
    <xf numFmtId="0" fontId="35" fillId="17" borderId="4" xfId="0" applyFont="1" applyFill="1" applyBorder="1" applyAlignment="1">
      <alignment horizontal="left" vertical="center" wrapText="1"/>
    </xf>
    <xf numFmtId="0" fontId="35" fillId="17" borderId="12" xfId="0" applyFont="1" applyFill="1" applyBorder="1" applyAlignment="1">
      <alignment horizontal="left" vertical="center" wrapText="1"/>
    </xf>
    <xf numFmtId="0" fontId="35" fillId="17" borderId="5" xfId="0" applyFont="1" applyFill="1" applyBorder="1" applyAlignment="1">
      <alignment horizontal="left" vertical="center" wrapText="1"/>
    </xf>
    <xf numFmtId="0" fontId="98" fillId="17" borderId="9" xfId="0" applyFont="1" applyFill="1" applyBorder="1" applyAlignment="1">
      <alignment horizontal="left" vertical="center" wrapText="1"/>
    </xf>
    <xf numFmtId="0" fontId="98" fillId="17" borderId="13" xfId="0" applyFont="1" applyFill="1" applyBorder="1" applyAlignment="1">
      <alignment horizontal="left" vertical="center" wrapText="1"/>
    </xf>
    <xf numFmtId="0" fontId="98" fillId="17" borderId="10" xfId="0" applyFont="1" applyFill="1" applyBorder="1" applyAlignment="1">
      <alignment horizontal="left" vertical="center" wrapText="1"/>
    </xf>
    <xf numFmtId="0" fontId="14" fillId="17" borderId="12" xfId="0" applyFont="1" applyFill="1" applyBorder="1" applyAlignment="1">
      <alignment horizontal="center" vertical="center"/>
    </xf>
    <xf numFmtId="0" fontId="14" fillId="17" borderId="13" xfId="0" applyFont="1" applyFill="1" applyBorder="1" applyAlignment="1">
      <alignment horizontal="center" vertical="center"/>
    </xf>
    <xf numFmtId="0" fontId="14" fillId="19" borderId="54" xfId="0" applyFont="1" applyFill="1" applyBorder="1" applyAlignment="1">
      <alignment horizontal="center" vertical="center" wrapText="1"/>
    </xf>
    <xf numFmtId="0" fontId="14" fillId="19" borderId="62" xfId="0" applyFont="1" applyFill="1" applyBorder="1" applyAlignment="1">
      <alignment horizontal="center" vertical="center" wrapText="1"/>
    </xf>
    <xf numFmtId="0" fontId="14" fillId="19" borderId="4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13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/>
    </xf>
    <xf numFmtId="0" fontId="14" fillId="19" borderId="13" xfId="0" applyFont="1" applyFill="1" applyBorder="1" applyAlignment="1">
      <alignment horizontal="center" vertical="center"/>
    </xf>
    <xf numFmtId="0" fontId="13" fillId="5" borderId="35" xfId="0" applyFont="1" applyFill="1" applyBorder="1" applyAlignment="1" applyProtection="1">
      <alignment horizontal="center"/>
      <protection locked="0"/>
    </xf>
    <xf numFmtId="0" fontId="13" fillId="5" borderId="37" xfId="0" applyFont="1" applyFill="1" applyBorder="1" applyAlignment="1" applyProtection="1">
      <alignment horizontal="center"/>
      <protection locked="0"/>
    </xf>
    <xf numFmtId="0" fontId="14" fillId="19" borderId="38" xfId="0" applyFont="1" applyFill="1" applyBorder="1" applyAlignment="1">
      <alignment horizontal="center" vertical="center"/>
    </xf>
    <xf numFmtId="0" fontId="14" fillId="19" borderId="42" xfId="0" applyFont="1" applyFill="1" applyBorder="1" applyAlignment="1">
      <alignment horizontal="center" vertical="center"/>
    </xf>
    <xf numFmtId="0" fontId="46" fillId="19" borderId="9" xfId="0" applyFont="1" applyFill="1" applyBorder="1" applyAlignment="1">
      <alignment horizontal="center" vertical="center" wrapText="1"/>
    </xf>
    <xf numFmtId="0" fontId="46" fillId="19" borderId="13" xfId="0" applyFont="1" applyFill="1" applyBorder="1" applyAlignment="1">
      <alignment horizontal="center" vertical="center" wrapText="1"/>
    </xf>
    <xf numFmtId="0" fontId="14" fillId="19" borderId="39" xfId="0" applyFont="1" applyFill="1" applyBorder="1" applyAlignment="1">
      <alignment horizontal="center"/>
    </xf>
    <xf numFmtId="0" fontId="14" fillId="19" borderId="40" xfId="0" applyFont="1" applyFill="1" applyBorder="1" applyAlignment="1">
      <alignment horizontal="center"/>
    </xf>
    <xf numFmtId="0" fontId="49" fillId="19" borderId="35" xfId="0" applyFont="1" applyFill="1" applyBorder="1" applyAlignment="1">
      <alignment horizontal="center" wrapText="1"/>
    </xf>
    <xf numFmtId="0" fontId="48" fillId="19" borderId="36" xfId="0" applyFont="1" applyFill="1" applyBorder="1" applyAlignment="1">
      <alignment horizontal="center" wrapText="1"/>
    </xf>
    <xf numFmtId="0" fontId="48" fillId="19" borderId="37" xfId="0" applyFont="1" applyFill="1" applyBorder="1" applyAlignment="1">
      <alignment horizontal="center" wrapText="1"/>
    </xf>
    <xf numFmtId="0" fontId="35" fillId="19" borderId="35" xfId="0" applyFont="1" applyFill="1" applyBorder="1" applyAlignment="1">
      <alignment horizontal="center" wrapText="1"/>
    </xf>
    <xf numFmtId="0" fontId="35" fillId="19" borderId="37" xfId="0" applyFont="1" applyFill="1" applyBorder="1" applyAlignment="1">
      <alignment horizontal="center" wrapText="1"/>
    </xf>
    <xf numFmtId="0" fontId="40" fillId="6" borderId="63" xfId="0" applyFont="1" applyFill="1" applyBorder="1" applyAlignment="1">
      <alignment horizontal="center"/>
    </xf>
    <xf numFmtId="0" fontId="40" fillId="6" borderId="37" xfId="0" applyFont="1" applyFill="1" applyBorder="1" applyAlignment="1">
      <alignment horizontal="center"/>
    </xf>
    <xf numFmtId="0" fontId="14" fillId="19" borderId="35" xfId="0" applyFont="1" applyFill="1" applyBorder="1" applyAlignment="1">
      <alignment horizontal="center"/>
    </xf>
    <xf numFmtId="0" fontId="14" fillId="19" borderId="64" xfId="0" applyFont="1" applyFill="1" applyBorder="1" applyAlignment="1">
      <alignment horizontal="center"/>
    </xf>
    <xf numFmtId="0" fontId="14" fillId="5" borderId="63" xfId="0" applyFont="1" applyFill="1" applyBorder="1" applyAlignment="1" applyProtection="1">
      <alignment horizontal="center"/>
      <protection locked="0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2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 vertical="center" wrapText="1"/>
    </xf>
    <xf numFmtId="0" fontId="14" fillId="19" borderId="6" xfId="0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165" fontId="40" fillId="6" borderId="1" xfId="0" applyNumberFormat="1" applyFont="1" applyFill="1" applyBorder="1" applyAlignment="1">
      <alignment horizontal="center" vertical="center"/>
    </xf>
    <xf numFmtId="165" fontId="40" fillId="6" borderId="2" xfId="0" applyNumberFormat="1" applyFont="1" applyFill="1" applyBorder="1" applyAlignment="1">
      <alignment horizontal="center" vertical="center"/>
    </xf>
    <xf numFmtId="165" fontId="40" fillId="6" borderId="3" xfId="0" applyNumberFormat="1" applyFont="1" applyFill="1" applyBorder="1" applyAlignment="1">
      <alignment horizontal="center" vertical="center"/>
    </xf>
    <xf numFmtId="165" fontId="40" fillId="6" borderId="6" xfId="0" applyNumberFormat="1" applyFont="1" applyFill="1" applyBorder="1" applyAlignment="1">
      <alignment horizontal="center" vertical="center"/>
    </xf>
    <xf numFmtId="165" fontId="40" fillId="6" borderId="7" xfId="0" applyNumberFormat="1" applyFont="1" applyFill="1" applyBorder="1" applyAlignment="1">
      <alignment horizontal="center" vertical="center"/>
    </xf>
    <xf numFmtId="165" fontId="40" fillId="6" borderId="8" xfId="0" applyNumberFormat="1" applyFont="1" applyFill="1" applyBorder="1" applyAlignment="1">
      <alignment horizontal="center" vertical="center"/>
    </xf>
    <xf numFmtId="0" fontId="30" fillId="20" borderId="35" xfId="0" applyFont="1" applyFill="1" applyBorder="1" applyAlignment="1">
      <alignment horizontal="center" vertical="center"/>
    </xf>
    <xf numFmtId="0" fontId="30" fillId="20" borderId="36" xfId="0" applyFont="1" applyFill="1" applyBorder="1" applyAlignment="1">
      <alignment horizontal="center" vertical="center"/>
    </xf>
    <xf numFmtId="0" fontId="30" fillId="20" borderId="37" xfId="0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horizontal="center"/>
    </xf>
    <xf numFmtId="0" fontId="14" fillId="19" borderId="65" xfId="0" applyFont="1" applyFill="1" applyBorder="1" applyAlignment="1">
      <alignment horizontal="center"/>
    </xf>
    <xf numFmtId="0" fontId="14" fillId="19" borderId="6" xfId="0" applyFont="1" applyFill="1" applyBorder="1" applyAlignment="1">
      <alignment horizontal="center"/>
    </xf>
    <xf numFmtId="0" fontId="14" fillId="19" borderId="69" xfId="0" applyFont="1" applyFill="1" applyBorder="1" applyAlignment="1">
      <alignment horizontal="center"/>
    </xf>
    <xf numFmtId="1" fontId="40" fillId="6" borderId="54" xfId="0" applyNumberFormat="1" applyFont="1" applyFill="1" applyBorder="1" applyAlignment="1">
      <alignment horizontal="center"/>
    </xf>
    <xf numFmtId="1" fontId="40" fillId="6" borderId="62" xfId="0" applyNumberFormat="1" applyFont="1" applyFill="1" applyBorder="1" applyAlignment="1">
      <alignment horizontal="center"/>
    </xf>
    <xf numFmtId="0" fontId="47" fillId="19" borderId="1" xfId="0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wrapText="1"/>
    </xf>
    <xf numFmtId="0" fontId="47" fillId="19" borderId="3" xfId="0" applyFont="1" applyFill="1" applyBorder="1" applyAlignment="1">
      <alignment horizontal="center" vertical="center" wrapText="1"/>
    </xf>
    <xf numFmtId="0" fontId="47" fillId="19" borderId="6" xfId="0" applyFont="1" applyFill="1" applyBorder="1" applyAlignment="1">
      <alignment horizontal="center" vertical="center" wrapText="1"/>
    </xf>
    <xf numFmtId="0" fontId="47" fillId="19" borderId="7" xfId="0" applyFont="1" applyFill="1" applyBorder="1" applyAlignment="1">
      <alignment horizontal="center" vertical="center" wrapText="1"/>
    </xf>
    <xf numFmtId="0" fontId="47" fillId="19" borderId="8" xfId="0" applyFont="1" applyFill="1" applyBorder="1" applyAlignment="1">
      <alignment horizontal="center" vertical="center" wrapText="1"/>
    </xf>
    <xf numFmtId="0" fontId="35" fillId="19" borderId="4" xfId="0" applyFont="1" applyFill="1" applyBorder="1" applyAlignment="1">
      <alignment horizontal="left" vertical="center" wrapText="1"/>
    </xf>
    <xf numFmtId="0" fontId="35" fillId="19" borderId="12" xfId="0" applyFont="1" applyFill="1" applyBorder="1" applyAlignment="1">
      <alignment horizontal="left" vertical="center" wrapText="1"/>
    </xf>
    <xf numFmtId="0" fontId="35" fillId="19" borderId="5" xfId="0" applyFont="1" applyFill="1" applyBorder="1" applyAlignment="1">
      <alignment horizontal="left" vertical="center" wrapText="1"/>
    </xf>
    <xf numFmtId="0" fontId="98" fillId="19" borderId="9" xfId="0" applyFont="1" applyFill="1" applyBorder="1" applyAlignment="1">
      <alignment horizontal="left" vertical="center" wrapText="1"/>
    </xf>
    <xf numFmtId="0" fontId="98" fillId="19" borderId="13" xfId="0" applyFont="1" applyFill="1" applyBorder="1" applyAlignment="1">
      <alignment horizontal="left" vertical="center" wrapText="1"/>
    </xf>
    <xf numFmtId="0" fontId="98" fillId="19" borderId="10" xfId="0" applyFont="1" applyFill="1" applyBorder="1" applyAlignment="1">
      <alignment horizontal="left" vertical="center" wrapText="1"/>
    </xf>
    <xf numFmtId="0" fontId="14" fillId="29" borderId="39" xfId="0" applyFont="1" applyFill="1" applyBorder="1" applyAlignment="1">
      <alignment horizontal="center"/>
    </xf>
    <xf numFmtId="0" fontId="14" fillId="29" borderId="40" xfId="0" applyFont="1" applyFill="1" applyBorder="1" applyAlignment="1">
      <alignment horizontal="center"/>
    </xf>
    <xf numFmtId="0" fontId="1" fillId="5" borderId="35" xfId="0" applyFont="1" applyFill="1" applyBorder="1" applyAlignment="1" applyProtection="1">
      <alignment horizontal="center"/>
      <protection locked="0"/>
    </xf>
    <xf numFmtId="0" fontId="1" fillId="5" borderId="37" xfId="0" applyFont="1" applyFill="1" applyBorder="1" applyAlignment="1" applyProtection="1">
      <alignment horizontal="center"/>
      <protection locked="0"/>
    </xf>
    <xf numFmtId="0" fontId="30" fillId="30" borderId="35" xfId="0" applyFont="1" applyFill="1" applyBorder="1" applyAlignment="1">
      <alignment horizontal="center" vertical="center"/>
    </xf>
    <xf numFmtId="0" fontId="30" fillId="30" borderId="36" xfId="0" applyFont="1" applyFill="1" applyBorder="1" applyAlignment="1">
      <alignment horizontal="center" vertical="center"/>
    </xf>
    <xf numFmtId="0" fontId="30" fillId="30" borderId="37" xfId="0" applyFont="1" applyFill="1" applyBorder="1" applyAlignment="1">
      <alignment horizontal="center" vertical="center"/>
    </xf>
    <xf numFmtId="0" fontId="14" fillId="29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 wrapText="1"/>
    </xf>
    <xf numFmtId="0" fontId="14" fillId="29" borderId="3" xfId="0" applyFont="1" applyFill="1" applyBorder="1" applyAlignment="1">
      <alignment horizontal="center" vertical="center" wrapText="1"/>
    </xf>
    <xf numFmtId="0" fontId="14" fillId="29" borderId="6" xfId="0" applyFont="1" applyFill="1" applyBorder="1" applyAlignment="1">
      <alignment horizontal="center" vertical="center" wrapText="1"/>
    </xf>
    <xf numFmtId="0" fontId="14" fillId="29" borderId="7" xfId="0" applyFont="1" applyFill="1" applyBorder="1" applyAlignment="1">
      <alignment horizontal="center" vertical="center" wrapText="1"/>
    </xf>
    <xf numFmtId="0" fontId="14" fillId="29" borderId="8" xfId="0" applyFont="1" applyFill="1" applyBorder="1" applyAlignment="1">
      <alignment horizontal="center" vertical="center" wrapText="1"/>
    </xf>
    <xf numFmtId="0" fontId="14" fillId="29" borderId="4" xfId="0" applyFont="1" applyFill="1" applyBorder="1" applyAlignment="1">
      <alignment horizontal="center" vertical="center" wrapText="1"/>
    </xf>
    <xf numFmtId="0" fontId="14" fillId="29" borderId="12" xfId="0" applyFont="1" applyFill="1" applyBorder="1" applyAlignment="1">
      <alignment horizontal="center" vertical="center" wrapText="1"/>
    </xf>
    <xf numFmtId="0" fontId="46" fillId="29" borderId="9" xfId="0" applyFont="1" applyFill="1" applyBorder="1" applyAlignment="1">
      <alignment horizontal="center" vertical="center" wrapText="1"/>
    </xf>
    <xf numFmtId="0" fontId="46" fillId="29" borderId="13" xfId="0" applyFont="1" applyFill="1" applyBorder="1" applyAlignment="1">
      <alignment horizontal="center" vertical="center" wrapText="1"/>
    </xf>
    <xf numFmtId="0" fontId="14" fillId="29" borderId="1" xfId="0" applyFont="1" applyFill="1" applyBorder="1" applyAlignment="1">
      <alignment horizontal="center" vertical="center"/>
    </xf>
    <xf numFmtId="0" fontId="14" fillId="29" borderId="65" xfId="0" applyFont="1" applyFill="1" applyBorder="1" applyAlignment="1">
      <alignment horizontal="center" vertical="center"/>
    </xf>
    <xf numFmtId="0" fontId="14" fillId="29" borderId="6" xfId="0" applyFont="1" applyFill="1" applyBorder="1" applyAlignment="1">
      <alignment horizontal="center" vertical="center"/>
    </xf>
    <xf numFmtId="0" fontId="14" fillId="29" borderId="69" xfId="0" applyFont="1" applyFill="1" applyBorder="1" applyAlignment="1">
      <alignment horizontal="center" vertical="center"/>
    </xf>
    <xf numFmtId="0" fontId="47" fillId="29" borderId="1" xfId="0" applyFont="1" applyFill="1" applyBorder="1" applyAlignment="1">
      <alignment horizontal="center" vertical="center" wrapText="1"/>
    </xf>
    <xf numFmtId="0" fontId="47" fillId="29" borderId="2" xfId="0" applyFont="1" applyFill="1" applyBorder="1" applyAlignment="1">
      <alignment horizontal="center" vertical="center" wrapText="1"/>
    </xf>
    <xf numFmtId="0" fontId="47" fillId="29" borderId="3" xfId="0" applyFont="1" applyFill="1" applyBorder="1" applyAlignment="1">
      <alignment horizontal="center" vertical="center" wrapText="1"/>
    </xf>
    <xf numFmtId="0" fontId="47" fillId="29" borderId="6" xfId="0" applyFont="1" applyFill="1" applyBorder="1" applyAlignment="1">
      <alignment horizontal="center" vertical="center" wrapText="1"/>
    </xf>
    <xf numFmtId="0" fontId="47" fillId="29" borderId="7" xfId="0" applyFont="1" applyFill="1" applyBorder="1" applyAlignment="1">
      <alignment horizontal="center" vertical="center" wrapText="1"/>
    </xf>
    <xf numFmtId="0" fontId="47" fillId="29" borderId="8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left" vertical="center" wrapText="1"/>
    </xf>
    <xf numFmtId="0" fontId="35" fillId="29" borderId="12" xfId="0" applyFont="1" applyFill="1" applyBorder="1" applyAlignment="1">
      <alignment horizontal="left" vertical="center" wrapText="1"/>
    </xf>
    <xf numFmtId="0" fontId="35" fillId="29" borderId="5" xfId="0" applyFont="1" applyFill="1" applyBorder="1" applyAlignment="1">
      <alignment horizontal="left" vertical="center" wrapText="1"/>
    </xf>
    <xf numFmtId="0" fontId="49" fillId="29" borderId="35" xfId="0" applyFont="1" applyFill="1" applyBorder="1" applyAlignment="1">
      <alignment horizontal="center" wrapText="1"/>
    </xf>
    <xf numFmtId="0" fontId="48" fillId="29" borderId="36" xfId="0" applyFont="1" applyFill="1" applyBorder="1" applyAlignment="1">
      <alignment horizontal="center" wrapText="1"/>
    </xf>
    <xf numFmtId="0" fontId="48" fillId="29" borderId="37" xfId="0" applyFont="1" applyFill="1" applyBorder="1" applyAlignment="1">
      <alignment horizontal="center" wrapText="1"/>
    </xf>
    <xf numFmtId="0" fontId="35" fillId="29" borderId="35" xfId="0" applyFont="1" applyFill="1" applyBorder="1" applyAlignment="1">
      <alignment horizontal="center" wrapText="1"/>
    </xf>
    <xf numFmtId="0" fontId="35" fillId="29" borderId="37" xfId="0" applyFont="1" applyFill="1" applyBorder="1" applyAlignment="1">
      <alignment horizontal="center" wrapText="1"/>
    </xf>
    <xf numFmtId="0" fontId="14" fillId="29" borderId="9" xfId="0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14" fillId="29" borderId="54" xfId="0" applyFont="1" applyFill="1" applyBorder="1" applyAlignment="1">
      <alignment horizontal="center" vertical="center" wrapText="1"/>
    </xf>
    <xf numFmtId="0" fontId="14" fillId="29" borderId="62" xfId="0" applyFont="1" applyFill="1" applyBorder="1" applyAlignment="1">
      <alignment horizontal="center" vertical="center" wrapText="1"/>
    </xf>
    <xf numFmtId="0" fontId="14" fillId="29" borderId="38" xfId="0" applyFont="1" applyFill="1" applyBorder="1" applyAlignment="1">
      <alignment horizontal="center" vertical="center"/>
    </xf>
    <xf numFmtId="0" fontId="14" fillId="29" borderId="42" xfId="0" applyFont="1" applyFill="1" applyBorder="1" applyAlignment="1">
      <alignment horizontal="center" vertical="center"/>
    </xf>
    <xf numFmtId="0" fontId="98" fillId="29" borderId="9" xfId="0" applyFont="1" applyFill="1" applyBorder="1" applyAlignment="1">
      <alignment horizontal="left" vertical="center" wrapText="1"/>
    </xf>
    <xf numFmtId="0" fontId="98" fillId="29" borderId="13" xfId="0" applyFont="1" applyFill="1" applyBorder="1" applyAlignment="1">
      <alignment horizontal="left" vertical="center" wrapText="1"/>
    </xf>
    <xf numFmtId="0" fontId="98" fillId="29" borderId="10" xfId="0" applyFont="1" applyFill="1" applyBorder="1" applyAlignment="1">
      <alignment horizontal="left" vertical="center" wrapText="1"/>
    </xf>
    <xf numFmtId="0" fontId="14" fillId="29" borderId="1" xfId="0" applyFont="1" applyFill="1" applyBorder="1" applyAlignment="1">
      <alignment horizontal="center"/>
    </xf>
    <xf numFmtId="0" fontId="14" fillId="29" borderId="65" xfId="0" applyFont="1" applyFill="1" applyBorder="1" applyAlignment="1">
      <alignment horizontal="center"/>
    </xf>
    <xf numFmtId="0" fontId="14" fillId="29" borderId="6" xfId="0" applyFont="1" applyFill="1" applyBorder="1" applyAlignment="1">
      <alignment horizontal="center"/>
    </xf>
    <xf numFmtId="0" fontId="14" fillId="29" borderId="69" xfId="0" applyFont="1" applyFill="1" applyBorder="1" applyAlignment="1">
      <alignment horizontal="center"/>
    </xf>
    <xf numFmtId="0" fontId="47" fillId="36" borderId="1" xfId="0" applyFont="1" applyFill="1" applyBorder="1" applyAlignment="1">
      <alignment horizontal="center" vertical="center" wrapText="1"/>
    </xf>
    <xf numFmtId="0" fontId="47" fillId="36" borderId="2" xfId="0" applyFont="1" applyFill="1" applyBorder="1" applyAlignment="1">
      <alignment horizontal="center" vertical="center" wrapText="1"/>
    </xf>
    <xf numFmtId="0" fontId="47" fillId="36" borderId="3" xfId="0" applyFont="1" applyFill="1" applyBorder="1" applyAlignment="1">
      <alignment horizontal="center" vertical="center" wrapText="1"/>
    </xf>
    <xf numFmtId="0" fontId="47" fillId="36" borderId="6" xfId="0" applyFont="1" applyFill="1" applyBorder="1" applyAlignment="1">
      <alignment horizontal="center" vertical="center" wrapText="1"/>
    </xf>
    <xf numFmtId="0" fontId="47" fillId="36" borderId="7" xfId="0" applyFont="1" applyFill="1" applyBorder="1" applyAlignment="1">
      <alignment horizontal="center" vertical="center" wrapText="1"/>
    </xf>
    <xf numFmtId="0" fontId="47" fillId="36" borderId="8" xfId="0" applyFont="1" applyFill="1" applyBorder="1" applyAlignment="1">
      <alignment horizontal="center" vertical="center" wrapText="1"/>
    </xf>
    <xf numFmtId="0" fontId="35" fillId="36" borderId="4" xfId="0" applyFont="1" applyFill="1" applyBorder="1" applyAlignment="1">
      <alignment horizontal="left" vertical="center" wrapText="1"/>
    </xf>
    <xf numFmtId="0" fontId="35" fillId="36" borderId="12" xfId="0" applyFont="1" applyFill="1" applyBorder="1" applyAlignment="1">
      <alignment horizontal="left" vertical="center" wrapText="1"/>
    </xf>
    <xf numFmtId="0" fontId="35" fillId="36" borderId="5" xfId="0" applyFont="1" applyFill="1" applyBorder="1" applyAlignment="1">
      <alignment horizontal="left" vertical="center" wrapText="1"/>
    </xf>
    <xf numFmtId="0" fontId="98" fillId="36" borderId="9" xfId="0" applyFont="1" applyFill="1" applyBorder="1" applyAlignment="1">
      <alignment horizontal="left" vertical="center" wrapText="1"/>
    </xf>
    <xf numFmtId="0" fontId="98" fillId="36" borderId="13" xfId="0" applyFont="1" applyFill="1" applyBorder="1" applyAlignment="1">
      <alignment horizontal="left" vertical="center" wrapText="1"/>
    </xf>
    <xf numFmtId="0" fontId="98" fillId="36" borderId="10" xfId="0" applyFont="1" applyFill="1" applyBorder="1" applyAlignment="1">
      <alignment horizontal="left" vertical="center" wrapText="1"/>
    </xf>
    <xf numFmtId="0" fontId="14" fillId="21" borderId="54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1" borderId="4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13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/>
    </xf>
    <xf numFmtId="0" fontId="14" fillId="21" borderId="42" xfId="0" applyFont="1" applyFill="1" applyBorder="1" applyAlignment="1">
      <alignment horizontal="center" vertical="center"/>
    </xf>
    <xf numFmtId="0" fontId="14" fillId="21" borderId="39" xfId="0" applyFont="1" applyFill="1" applyBorder="1" applyAlignment="1">
      <alignment horizontal="center"/>
    </xf>
    <xf numFmtId="0" fontId="14" fillId="21" borderId="40" xfId="0" applyFont="1" applyFill="1" applyBorder="1" applyAlignment="1">
      <alignment horizontal="center"/>
    </xf>
    <xf numFmtId="0" fontId="49" fillId="21" borderId="35" xfId="0" applyFont="1" applyFill="1" applyBorder="1" applyAlignment="1">
      <alignment horizontal="center" wrapText="1"/>
    </xf>
    <xf numFmtId="0" fontId="48" fillId="21" borderId="36" xfId="0" applyFont="1" applyFill="1" applyBorder="1" applyAlignment="1">
      <alignment horizontal="center" wrapText="1"/>
    </xf>
    <xf numFmtId="0" fontId="48" fillId="21" borderId="37" xfId="0" applyFont="1" applyFill="1" applyBorder="1" applyAlignment="1">
      <alignment horizontal="center" wrapText="1"/>
    </xf>
    <xf numFmtId="0" fontId="35" fillId="21" borderId="35" xfId="0" applyFont="1" applyFill="1" applyBorder="1" applyAlignment="1">
      <alignment horizontal="center" wrapText="1"/>
    </xf>
    <xf numFmtId="0" fontId="35" fillId="21" borderId="37" xfId="0" applyFont="1" applyFill="1" applyBorder="1" applyAlignment="1">
      <alignment horizontal="center" wrapText="1"/>
    </xf>
    <xf numFmtId="0" fontId="30" fillId="22" borderId="35" xfId="0" applyFont="1" applyFill="1" applyBorder="1" applyAlignment="1">
      <alignment horizontal="center" vertical="center"/>
    </xf>
    <xf numFmtId="0" fontId="30" fillId="22" borderId="36" xfId="0" applyFont="1" applyFill="1" applyBorder="1" applyAlignment="1">
      <alignment horizontal="center" vertical="center"/>
    </xf>
    <xf numFmtId="0" fontId="30" fillId="22" borderId="37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vertical="center" wrapText="1"/>
    </xf>
    <xf numFmtId="0" fontId="14" fillId="21" borderId="3" xfId="0" applyFont="1" applyFill="1" applyBorder="1" applyAlignment="1">
      <alignment horizontal="center" vertical="center" wrapText="1"/>
    </xf>
    <xf numFmtId="0" fontId="14" fillId="21" borderId="6" xfId="0" applyFont="1" applyFill="1" applyBorder="1" applyAlignment="1">
      <alignment horizontal="center" vertical="center" wrapText="1"/>
    </xf>
    <xf numFmtId="0" fontId="14" fillId="21" borderId="7" xfId="0" applyFont="1" applyFill="1" applyBorder="1" applyAlignment="1">
      <alignment horizontal="center" vertical="center" wrapText="1"/>
    </xf>
    <xf numFmtId="0" fontId="14" fillId="21" borderId="8" xfId="0" applyFont="1" applyFill="1" applyBorder="1" applyAlignment="1">
      <alignment horizontal="center" vertical="center" wrapText="1"/>
    </xf>
    <xf numFmtId="0" fontId="46" fillId="21" borderId="9" xfId="0" applyFont="1" applyFill="1" applyBorder="1" applyAlignment="1">
      <alignment horizontal="center" vertical="center" wrapText="1"/>
    </xf>
    <xf numFmtId="0" fontId="46" fillId="21" borderId="13" xfId="0" applyFont="1" applyFill="1" applyBorder="1" applyAlignment="1">
      <alignment horizontal="center" vertical="center" wrapText="1"/>
    </xf>
    <xf numFmtId="0" fontId="14" fillId="21" borderId="65" xfId="0" applyFont="1" applyFill="1" applyBorder="1" applyAlignment="1">
      <alignment horizontal="center" vertical="center" wrapText="1"/>
    </xf>
    <xf numFmtId="0" fontId="14" fillId="21" borderId="69" xfId="0" applyFont="1" applyFill="1" applyBorder="1" applyAlignment="1">
      <alignment horizontal="center" vertical="center" wrapText="1"/>
    </xf>
    <xf numFmtId="0" fontId="35" fillId="26" borderId="35" xfId="0" applyFont="1" applyFill="1" applyBorder="1" applyAlignment="1">
      <alignment horizontal="center" vertical="center" wrapText="1"/>
    </xf>
    <xf numFmtId="0" fontId="35" fillId="26" borderId="36" xfId="0" applyFont="1" applyFill="1" applyBorder="1" applyAlignment="1">
      <alignment horizontal="center" vertical="center" wrapText="1"/>
    </xf>
    <xf numFmtId="0" fontId="35" fillId="26" borderId="37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35" fillId="26" borderId="35" xfId="0" applyFont="1" applyFill="1" applyBorder="1" applyAlignment="1">
      <alignment horizontal="center"/>
    </xf>
    <xf numFmtId="0" fontId="35" fillId="26" borderId="36" xfId="0" applyFont="1" applyFill="1" applyBorder="1" applyAlignment="1">
      <alignment horizontal="center"/>
    </xf>
    <xf numFmtId="0" fontId="35" fillId="26" borderId="37" xfId="0" applyFont="1" applyFill="1" applyBorder="1" applyAlignment="1">
      <alignment horizontal="center"/>
    </xf>
    <xf numFmtId="0" fontId="29" fillId="2" borderId="39" xfId="0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/>
    </xf>
    <xf numFmtId="0" fontId="38" fillId="6" borderId="40" xfId="0" applyFont="1" applyFill="1" applyBorder="1" applyAlignment="1">
      <alignment horizontal="center" vertical="center" wrapText="1"/>
    </xf>
    <xf numFmtId="0" fontId="38" fillId="6" borderId="41" xfId="0" applyFont="1" applyFill="1" applyBorder="1" applyAlignment="1">
      <alignment horizontal="center" vertical="center" wrapText="1"/>
    </xf>
    <xf numFmtId="0" fontId="29" fillId="25" borderId="40" xfId="0" applyFont="1" applyFill="1" applyBorder="1" applyAlignment="1" applyProtection="1">
      <alignment horizontal="center" vertical="center" wrapText="1"/>
      <protection locked="0"/>
    </xf>
    <xf numFmtId="0" fontId="29" fillId="25" borderId="41" xfId="0" applyFont="1" applyFill="1" applyBorder="1" applyAlignment="1" applyProtection="1">
      <alignment horizontal="center" vertical="center" wrapText="1"/>
      <protection locked="0"/>
    </xf>
    <xf numFmtId="0" fontId="47" fillId="26" borderId="45" xfId="0" applyFont="1" applyFill="1" applyBorder="1" applyAlignment="1">
      <alignment horizontal="center" vertical="center" wrapText="1"/>
    </xf>
    <xf numFmtId="0" fontId="29" fillId="5" borderId="35" xfId="0" applyFont="1" applyFill="1" applyBorder="1" applyAlignment="1" applyProtection="1">
      <alignment horizontal="left" vertical="top"/>
      <protection locked="0"/>
    </xf>
    <xf numFmtId="0" fontId="29" fillId="5" borderId="36" xfId="0" applyFont="1" applyFill="1" applyBorder="1" applyAlignment="1" applyProtection="1">
      <alignment horizontal="left" vertical="top"/>
      <protection locked="0"/>
    </xf>
    <xf numFmtId="0" fontId="29" fillId="5" borderId="37" xfId="0" applyFont="1" applyFill="1" applyBorder="1" applyAlignment="1" applyProtection="1">
      <alignment horizontal="left" vertical="top"/>
      <protection locked="0"/>
    </xf>
    <xf numFmtId="0" fontId="29" fillId="2" borderId="4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37" fillId="5" borderId="12" xfId="0" applyFont="1" applyFill="1" applyBorder="1" applyAlignment="1" applyProtection="1">
      <alignment horizontal="center" vertical="center"/>
      <protection locked="0"/>
    </xf>
    <xf numFmtId="0" fontId="37" fillId="5" borderId="5" xfId="0" applyFont="1" applyFill="1" applyBorder="1" applyAlignment="1" applyProtection="1">
      <alignment horizontal="center" vertical="center"/>
      <protection locked="0"/>
    </xf>
    <xf numFmtId="0" fontId="37" fillId="5" borderId="13" xfId="0" applyFont="1" applyFill="1" applyBorder="1" applyAlignment="1" applyProtection="1">
      <alignment horizontal="center" vertical="center"/>
      <protection locked="0"/>
    </xf>
    <xf numFmtId="0" fontId="37" fillId="5" borderId="10" xfId="0" applyFont="1" applyFill="1" applyBorder="1" applyAlignment="1" applyProtection="1">
      <alignment horizontal="center" vertical="center"/>
      <protection locked="0"/>
    </xf>
    <xf numFmtId="0" fontId="29" fillId="2" borderId="64" xfId="0" applyFont="1" applyFill="1" applyBorder="1" applyAlignment="1">
      <alignment horizontal="center" wrapText="1"/>
    </xf>
    <xf numFmtId="0" fontId="36" fillId="17" borderId="65" xfId="0" applyFont="1" applyFill="1" applyBorder="1" applyAlignment="1">
      <alignment horizontal="center"/>
    </xf>
    <xf numFmtId="0" fontId="36" fillId="17" borderId="11" xfId="0" applyFont="1" applyFill="1" applyBorder="1" applyAlignment="1">
      <alignment horizontal="center"/>
    </xf>
    <xf numFmtId="0" fontId="36" fillId="17" borderId="56" xfId="0" applyFont="1" applyFill="1" applyBorder="1" applyAlignment="1">
      <alignment horizontal="center"/>
    </xf>
    <xf numFmtId="0" fontId="36" fillId="17" borderId="55" xfId="0" applyFont="1" applyFill="1" applyBorder="1" applyAlignment="1">
      <alignment horizontal="center"/>
    </xf>
    <xf numFmtId="0" fontId="12" fillId="17" borderId="1" xfId="0" applyFont="1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2" fillId="17" borderId="36" xfId="0" applyFont="1" applyFill="1" applyBorder="1" applyAlignment="1">
      <alignment horizontal="center"/>
    </xf>
    <xf numFmtId="0" fontId="12" fillId="17" borderId="37" xfId="0" applyFont="1" applyFill="1" applyBorder="1" applyAlignment="1">
      <alignment horizontal="center"/>
    </xf>
    <xf numFmtId="0" fontId="47" fillId="17" borderId="33" xfId="0" applyFont="1" applyFill="1" applyBorder="1" applyAlignment="1">
      <alignment horizontal="center" wrapText="1"/>
    </xf>
    <xf numFmtId="0" fontId="47" fillId="17" borderId="28" xfId="0" applyFont="1" applyFill="1" applyBorder="1" applyAlignment="1">
      <alignment horizontal="center" wrapText="1"/>
    </xf>
    <xf numFmtId="0" fontId="47" fillId="17" borderId="12" xfId="0" applyFont="1" applyFill="1" applyBorder="1" applyAlignment="1">
      <alignment horizontal="center" vertical="center" wrapText="1"/>
    </xf>
    <xf numFmtId="0" fontId="47" fillId="17" borderId="22" xfId="0" applyFont="1" applyFill="1" applyBorder="1" applyAlignment="1">
      <alignment horizontal="center" vertical="center" wrapText="1"/>
    </xf>
    <xf numFmtId="0" fontId="47" fillId="17" borderId="4" xfId="0" applyFont="1" applyFill="1" applyBorder="1" applyAlignment="1">
      <alignment horizontal="center" vertical="center" wrapText="1"/>
    </xf>
    <xf numFmtId="0" fontId="47" fillId="17" borderId="52" xfId="0" applyFont="1" applyFill="1" applyBorder="1" applyAlignment="1">
      <alignment horizontal="center" vertical="center" wrapText="1"/>
    </xf>
    <xf numFmtId="0" fontId="40" fillId="17" borderId="55" xfId="0" applyFont="1" applyFill="1" applyBorder="1" applyAlignment="1">
      <alignment horizontal="center" vertical="center" wrapText="1"/>
    </xf>
    <xf numFmtId="0" fontId="40" fillId="17" borderId="38" xfId="0" applyFont="1" applyFill="1" applyBorder="1" applyAlignment="1">
      <alignment horizontal="center" vertical="center" wrapText="1"/>
    </xf>
    <xf numFmtId="0" fontId="40" fillId="17" borderId="42" xfId="0" applyFont="1" applyFill="1" applyBorder="1" applyAlignment="1">
      <alignment horizontal="center" vertical="center" wrapText="1"/>
    </xf>
    <xf numFmtId="0" fontId="40" fillId="17" borderId="11" xfId="0" applyFont="1" applyFill="1" applyBorder="1" applyAlignment="1">
      <alignment horizontal="center" vertical="center"/>
    </xf>
    <xf numFmtId="0" fontId="40" fillId="17" borderId="48" xfId="0" applyFont="1" applyFill="1" applyBorder="1" applyAlignment="1">
      <alignment horizontal="center" vertical="center"/>
    </xf>
    <xf numFmtId="0" fontId="40" fillId="17" borderId="58" xfId="0" applyFont="1" applyFill="1" applyBorder="1" applyAlignment="1">
      <alignment horizontal="center" vertical="center"/>
    </xf>
    <xf numFmtId="0" fontId="40" fillId="17" borderId="54" xfId="0" applyFont="1" applyFill="1" applyBorder="1" applyAlignment="1">
      <alignment horizontal="center" vertical="center"/>
    </xf>
    <xf numFmtId="0" fontId="40" fillId="17" borderId="60" xfId="0" applyFont="1" applyFill="1" applyBorder="1" applyAlignment="1">
      <alignment horizontal="center" vertical="center"/>
    </xf>
    <xf numFmtId="0" fontId="40" fillId="17" borderId="62" xfId="0" applyFont="1" applyFill="1" applyBorder="1" applyAlignment="1">
      <alignment horizontal="center" vertical="center"/>
    </xf>
    <xf numFmtId="0" fontId="47" fillId="26" borderId="46" xfId="0" applyFont="1" applyFill="1" applyBorder="1" applyAlignment="1">
      <alignment horizontal="center" vertical="center" wrapText="1"/>
    </xf>
    <xf numFmtId="0" fontId="47" fillId="17" borderId="45" xfId="0" applyFont="1" applyFill="1" applyBorder="1" applyAlignment="1">
      <alignment horizontal="center" vertical="center" wrapText="1"/>
    </xf>
    <xf numFmtId="0" fontId="47" fillId="17" borderId="19" xfId="0" applyFont="1" applyFill="1" applyBorder="1" applyAlignment="1">
      <alignment horizontal="center" vertical="center" wrapText="1"/>
    </xf>
    <xf numFmtId="0" fontId="40" fillId="19" borderId="55" xfId="0" applyFont="1" applyFill="1" applyBorder="1" applyAlignment="1">
      <alignment horizontal="center" vertical="center" wrapText="1"/>
    </xf>
    <xf numFmtId="0" fontId="40" fillId="19" borderId="38" xfId="0" applyFont="1" applyFill="1" applyBorder="1" applyAlignment="1">
      <alignment horizontal="center" vertical="center" wrapText="1"/>
    </xf>
    <xf numFmtId="0" fontId="40" fillId="19" borderId="42" xfId="0" applyFont="1" applyFill="1" applyBorder="1" applyAlignment="1">
      <alignment horizontal="center" vertical="center" wrapText="1"/>
    </xf>
    <xf numFmtId="0" fontId="40" fillId="19" borderId="11" xfId="0" applyFont="1" applyFill="1" applyBorder="1" applyAlignment="1">
      <alignment horizontal="center" vertical="center"/>
    </xf>
    <xf numFmtId="0" fontId="40" fillId="19" borderId="48" xfId="0" applyFont="1" applyFill="1" applyBorder="1" applyAlignment="1">
      <alignment horizontal="center" vertical="center"/>
    </xf>
    <xf numFmtId="0" fontId="40" fillId="19" borderId="58" xfId="0" applyFont="1" applyFill="1" applyBorder="1" applyAlignment="1">
      <alignment horizontal="center" vertical="center"/>
    </xf>
    <xf numFmtId="0" fontId="40" fillId="19" borderId="54" xfId="0" applyFont="1" applyFill="1" applyBorder="1" applyAlignment="1">
      <alignment horizontal="center" vertical="center"/>
    </xf>
    <xf numFmtId="0" fontId="40" fillId="19" borderId="60" xfId="0" applyFont="1" applyFill="1" applyBorder="1" applyAlignment="1">
      <alignment horizontal="center" vertical="center"/>
    </xf>
    <xf numFmtId="0" fontId="40" fillId="19" borderId="62" xfId="0" applyFont="1" applyFill="1" applyBorder="1" applyAlignment="1">
      <alignment horizontal="center" vertical="center"/>
    </xf>
    <xf numFmtId="0" fontId="36" fillId="19" borderId="35" xfId="0" applyFont="1" applyFill="1" applyBorder="1" applyAlignment="1">
      <alignment horizontal="center"/>
    </xf>
    <xf numFmtId="0" fontId="36" fillId="19" borderId="36" xfId="0" applyFont="1" applyFill="1" applyBorder="1" applyAlignment="1">
      <alignment horizontal="center"/>
    </xf>
    <xf numFmtId="0" fontId="36" fillId="19" borderId="37" xfId="0" applyFont="1" applyFill="1" applyBorder="1" applyAlignment="1">
      <alignment horizontal="center"/>
    </xf>
    <xf numFmtId="0" fontId="47" fillId="19" borderId="45" xfId="0" applyFont="1" applyFill="1" applyBorder="1" applyAlignment="1">
      <alignment horizontal="center" vertical="center" wrapText="1"/>
    </xf>
    <xf numFmtId="0" fontId="47" fillId="19" borderId="52" xfId="0" applyFont="1" applyFill="1" applyBorder="1" applyAlignment="1">
      <alignment horizontal="center" vertical="center" wrapText="1"/>
    </xf>
    <xf numFmtId="0" fontId="47" fillId="19" borderId="19" xfId="0" applyFont="1" applyFill="1" applyBorder="1" applyAlignment="1">
      <alignment horizontal="center" vertical="center" wrapText="1"/>
    </xf>
    <xf numFmtId="0" fontId="47" fillId="19" borderId="22" xfId="0" applyFont="1" applyFill="1" applyBorder="1" applyAlignment="1">
      <alignment horizontal="center" vertical="center" wrapText="1"/>
    </xf>
    <xf numFmtId="0" fontId="47" fillId="19" borderId="19" xfId="0" applyFont="1" applyFill="1" applyBorder="1" applyAlignment="1">
      <alignment horizontal="center" vertical="center"/>
    </xf>
    <xf numFmtId="0" fontId="47" fillId="19" borderId="22" xfId="0" applyFont="1" applyFill="1" applyBorder="1" applyAlignment="1">
      <alignment horizontal="center" vertical="center"/>
    </xf>
    <xf numFmtId="0" fontId="29" fillId="2" borderId="39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/>
    </xf>
    <xf numFmtId="0" fontId="12" fillId="19" borderId="12" xfId="0" applyFont="1" applyFill="1" applyBorder="1" applyAlignment="1">
      <alignment horizontal="center"/>
    </xf>
    <xf numFmtId="0" fontId="12" fillId="19" borderId="5" xfId="0" applyFont="1" applyFill="1" applyBorder="1" applyAlignment="1">
      <alignment horizontal="center"/>
    </xf>
    <xf numFmtId="0" fontId="12" fillId="28" borderId="1" xfId="0" applyFont="1" applyFill="1" applyBorder="1" applyAlignment="1">
      <alignment horizontal="center"/>
    </xf>
    <xf numFmtId="0" fontId="12" fillId="28" borderId="2" xfId="0" applyFont="1" applyFill="1" applyBorder="1" applyAlignment="1">
      <alignment horizontal="center"/>
    </xf>
    <xf numFmtId="0" fontId="12" fillId="28" borderId="3" xfId="0" applyFont="1" applyFill="1" applyBorder="1" applyAlignment="1">
      <alignment horizontal="center"/>
    </xf>
    <xf numFmtId="0" fontId="47" fillId="28" borderId="45" xfId="0" applyFont="1" applyFill="1" applyBorder="1" applyAlignment="1">
      <alignment horizontal="center" vertical="center" wrapText="1"/>
    </xf>
    <xf numFmtId="0" fontId="47" fillId="28" borderId="9" xfId="0" applyFont="1" applyFill="1" applyBorder="1" applyAlignment="1">
      <alignment horizontal="center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horizontal="center" vertical="center" wrapText="1"/>
    </xf>
    <xf numFmtId="0" fontId="30" fillId="34" borderId="36" xfId="0" applyFont="1" applyFill="1" applyBorder="1" applyAlignment="1">
      <alignment horizontal="center" vertical="center"/>
    </xf>
    <xf numFmtId="0" fontId="30" fillId="34" borderId="37" xfId="0" applyFont="1" applyFill="1" applyBorder="1" applyAlignment="1">
      <alignment horizontal="center" vertical="center"/>
    </xf>
    <xf numFmtId="0" fontId="40" fillId="28" borderId="55" xfId="0" applyFont="1" applyFill="1" applyBorder="1" applyAlignment="1">
      <alignment horizontal="center" vertical="center" wrapText="1"/>
    </xf>
    <xf numFmtId="0" fontId="40" fillId="28" borderId="38" xfId="0" applyFont="1" applyFill="1" applyBorder="1" applyAlignment="1">
      <alignment horizontal="center" vertical="center" wrapText="1"/>
    </xf>
    <xf numFmtId="0" fontId="40" fillId="28" borderId="42" xfId="0" applyFont="1" applyFill="1" applyBorder="1" applyAlignment="1">
      <alignment horizontal="center" vertical="center" wrapText="1"/>
    </xf>
    <xf numFmtId="0" fontId="40" fillId="28" borderId="11" xfId="0" applyFont="1" applyFill="1" applyBorder="1" applyAlignment="1">
      <alignment horizontal="center" vertical="center"/>
    </xf>
    <xf numFmtId="0" fontId="40" fillId="28" borderId="48" xfId="0" applyFont="1" applyFill="1" applyBorder="1" applyAlignment="1">
      <alignment horizontal="center" vertical="center"/>
    </xf>
    <xf numFmtId="0" fontId="40" fillId="28" borderId="58" xfId="0" applyFont="1" applyFill="1" applyBorder="1" applyAlignment="1">
      <alignment horizontal="center" vertical="center"/>
    </xf>
    <xf numFmtId="0" fontId="40" fillId="28" borderId="54" xfId="0" applyFont="1" applyFill="1" applyBorder="1" applyAlignment="1">
      <alignment horizontal="center" vertical="center"/>
    </xf>
    <xf numFmtId="0" fontId="40" fillId="28" borderId="60" xfId="0" applyFont="1" applyFill="1" applyBorder="1" applyAlignment="1">
      <alignment horizontal="center" vertical="center"/>
    </xf>
    <xf numFmtId="0" fontId="40" fillId="28" borderId="62" xfId="0" applyFont="1" applyFill="1" applyBorder="1" applyAlignment="1">
      <alignment horizontal="center" vertical="center"/>
    </xf>
    <xf numFmtId="0" fontId="36" fillId="28" borderId="65" xfId="0" applyFont="1" applyFill="1" applyBorder="1" applyAlignment="1">
      <alignment horizontal="center"/>
    </xf>
    <xf numFmtId="0" fontId="36" fillId="28" borderId="11" xfId="0" applyFont="1" applyFill="1" applyBorder="1" applyAlignment="1">
      <alignment horizontal="center"/>
    </xf>
    <xf numFmtId="0" fontId="36" fillId="28" borderId="56" xfId="0" applyFont="1" applyFill="1" applyBorder="1" applyAlignment="1">
      <alignment horizontal="center"/>
    </xf>
    <xf numFmtId="0" fontId="36" fillId="28" borderId="55" xfId="0" applyFont="1" applyFill="1" applyBorder="1" applyAlignment="1">
      <alignment horizontal="center"/>
    </xf>
    <xf numFmtId="0" fontId="47" fillId="28" borderId="33" xfId="0" applyFont="1" applyFill="1" applyBorder="1" applyAlignment="1">
      <alignment horizontal="center" wrapText="1"/>
    </xf>
    <xf numFmtId="0" fontId="47" fillId="28" borderId="28" xfId="0" applyFont="1" applyFill="1" applyBorder="1" applyAlignment="1">
      <alignment horizontal="center" wrapText="1"/>
    </xf>
    <xf numFmtId="0" fontId="47" fillId="28" borderId="19" xfId="0" applyFont="1" applyFill="1" applyBorder="1" applyAlignment="1">
      <alignment horizontal="center" vertical="center"/>
    </xf>
    <xf numFmtId="0" fontId="47" fillId="28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7" fillId="28" borderId="52" xfId="0" applyFont="1" applyFill="1" applyBorder="1" applyAlignment="1">
      <alignment horizontal="center" vertical="center" wrapText="1"/>
    </xf>
    <xf numFmtId="0" fontId="47" fillId="28" borderId="22" xfId="0" applyFont="1" applyFill="1" applyBorder="1" applyAlignment="1">
      <alignment horizontal="center" vertical="center" wrapText="1"/>
    </xf>
    <xf numFmtId="0" fontId="47" fillId="28" borderId="22" xfId="0" applyFont="1" applyFill="1" applyBorder="1" applyAlignment="1">
      <alignment horizontal="center" vertical="center"/>
    </xf>
    <xf numFmtId="0" fontId="65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14"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colors>
    <mruColors>
      <color rgb="FF99FFCC"/>
      <color rgb="FFFFFFCC"/>
      <color rgb="FFFFCC99"/>
      <color rgb="FFCCFFFF"/>
      <color rgb="FFFFCCFF"/>
      <color rgb="FFCC99FF"/>
      <color rgb="FFBFA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0.39997558519241921"/>
    <pageSetUpPr fitToPage="1"/>
  </sheetPr>
  <dimension ref="A1:AC181"/>
  <sheetViews>
    <sheetView topLeftCell="A161" zoomScale="51" zoomScaleNormal="51" workbookViewId="0">
      <selection activeCell="AC181" sqref="A1:AC181"/>
    </sheetView>
  </sheetViews>
  <sheetFormatPr defaultColWidth="8.7109375" defaultRowHeight="15" x14ac:dyDescent="0.25"/>
  <cols>
    <col min="1" max="1" width="2.85546875" style="72" customWidth="1"/>
    <col min="2" max="2" width="10.5703125" style="72" customWidth="1"/>
    <col min="3" max="3" width="1.85546875" style="477" customWidth="1"/>
    <col min="4" max="4" width="12.140625" style="555" customWidth="1"/>
    <col min="5" max="5" width="2" style="555" customWidth="1"/>
    <col min="6" max="6" width="25.5703125" style="555" customWidth="1"/>
    <col min="7" max="7" width="25.5703125" style="573" customWidth="1"/>
    <col min="8" max="8" width="17.140625" style="72" customWidth="1"/>
    <col min="9" max="9" width="2.42578125" style="72" customWidth="1"/>
    <col min="10" max="10" width="23" style="574" bestFit="1" customWidth="1"/>
    <col min="11" max="11" width="12.42578125" style="574" customWidth="1"/>
    <col min="12" max="12" width="11.140625" style="574" customWidth="1"/>
    <col min="13" max="13" width="1.85546875" style="477" customWidth="1"/>
    <col min="14" max="14" width="22" style="72" customWidth="1"/>
    <col min="15" max="15" width="2.42578125" style="573" customWidth="1"/>
    <col min="16" max="16" width="20" style="72" customWidth="1"/>
    <col min="17" max="17" width="33.5703125" style="72" customWidth="1"/>
    <col min="18" max="18" width="18.140625" style="477" customWidth="1"/>
    <col min="19" max="19" width="2.85546875" style="72" customWidth="1"/>
    <col min="20" max="20" width="22.7109375" style="477" customWidth="1"/>
    <col min="21" max="21" width="1.5703125" style="477" customWidth="1"/>
    <col min="22" max="22" width="17.85546875" style="477" customWidth="1"/>
    <col min="23" max="23" width="2.42578125" style="477" customWidth="1"/>
    <col min="24" max="24" width="19.28515625" style="72" customWidth="1"/>
    <col min="25" max="25" width="2.140625" style="477" customWidth="1"/>
    <col min="26" max="26" width="15" style="72" customWidth="1"/>
    <col min="27" max="27" width="1.85546875" style="72" customWidth="1"/>
    <col min="28" max="28" width="16" style="72" customWidth="1"/>
    <col min="29" max="36" width="9.140625" style="72" customWidth="1"/>
    <col min="37" max="37" width="10.5703125" style="72" customWidth="1"/>
    <col min="38" max="938" width="9.140625" style="72" customWidth="1"/>
    <col min="939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323"/>
      <c r="I1" s="323"/>
      <c r="J1" s="472"/>
      <c r="K1" s="472"/>
      <c r="L1" s="472"/>
      <c r="M1" s="469"/>
      <c r="N1" s="323"/>
      <c r="O1" s="471"/>
      <c r="P1" s="323"/>
      <c r="Q1" s="323"/>
      <c r="R1" s="469"/>
      <c r="S1" s="323"/>
      <c r="T1" s="469"/>
      <c r="U1" s="469"/>
      <c r="V1" s="469"/>
      <c r="W1" s="469"/>
      <c r="X1" s="323"/>
      <c r="Y1" s="469"/>
      <c r="Z1" s="323"/>
      <c r="AA1" s="323"/>
      <c r="AB1" s="323"/>
      <c r="AC1" s="473"/>
    </row>
    <row r="2" spans="1:29" ht="33.75" thickBot="1" x14ac:dyDescent="0.3">
      <c r="A2" s="474"/>
      <c r="C2" s="772" t="s">
        <v>0</v>
      </c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4"/>
      <c r="Y2" s="38"/>
      <c r="Z2" s="38"/>
      <c r="AA2" s="38"/>
      <c r="AB2" s="38"/>
      <c r="AC2" s="475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5"/>
    </row>
    <row r="4" spans="1:29" ht="27.75" thickBot="1" x14ac:dyDescent="0.3">
      <c r="A4" s="474"/>
      <c r="C4" s="769" t="s">
        <v>1</v>
      </c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1"/>
      <c r="Y4" s="27"/>
      <c r="Z4" s="27"/>
      <c r="AA4" s="27"/>
      <c r="AB4" s="27"/>
      <c r="AC4" s="475"/>
    </row>
    <row r="5" spans="1:29" ht="21" customHeight="1" thickBot="1" x14ac:dyDescent="0.3">
      <c r="A5" s="474"/>
      <c r="C5" s="72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  <c r="Z5" s="27"/>
      <c r="AA5" s="27"/>
      <c r="AB5" s="27"/>
      <c r="AC5" s="475"/>
    </row>
    <row r="6" spans="1:29" ht="53.1" customHeight="1" thickBot="1" x14ac:dyDescent="0.3">
      <c r="A6" s="474"/>
      <c r="B6" s="475"/>
      <c r="C6" s="814" t="s">
        <v>2</v>
      </c>
      <c r="D6" s="815"/>
      <c r="E6" s="815"/>
      <c r="F6" s="816"/>
      <c r="G6" s="817" t="s">
        <v>3</v>
      </c>
      <c r="H6" s="818"/>
      <c r="I6" s="818"/>
      <c r="J6" s="819"/>
      <c r="K6" s="825" t="s">
        <v>4</v>
      </c>
      <c r="L6" s="826"/>
      <c r="M6" s="826"/>
      <c r="N6" s="857"/>
      <c r="O6" s="858"/>
      <c r="P6" s="858"/>
      <c r="Q6" s="858"/>
      <c r="R6" s="858"/>
      <c r="S6" s="858"/>
      <c r="T6" s="858"/>
      <c r="U6" s="858"/>
      <c r="V6" s="858"/>
      <c r="W6" s="858"/>
      <c r="X6" s="859"/>
      <c r="AC6" s="475"/>
    </row>
    <row r="7" spans="1:29" ht="21.6" customHeight="1" thickBot="1" x14ac:dyDescent="0.3">
      <c r="A7" s="474"/>
      <c r="C7" s="77"/>
      <c r="D7" s="77"/>
      <c r="E7" s="77"/>
      <c r="F7" s="77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9"/>
      <c r="S7" s="479"/>
      <c r="T7" s="480"/>
      <c r="U7" s="481"/>
      <c r="V7" s="298"/>
      <c r="W7" s="298"/>
      <c r="X7" s="298"/>
      <c r="Y7" s="482"/>
      <c r="Z7" s="482"/>
      <c r="AA7" s="482"/>
      <c r="AB7" s="482"/>
      <c r="AC7" s="475"/>
    </row>
    <row r="8" spans="1:29" s="486" customFormat="1" ht="18.75" thickBot="1" x14ac:dyDescent="0.3">
      <c r="A8" s="483"/>
      <c r="B8" s="484"/>
      <c r="C8" s="814" t="s">
        <v>5</v>
      </c>
      <c r="D8" s="815"/>
      <c r="E8" s="815"/>
      <c r="F8" s="816"/>
      <c r="G8" s="854" t="str">
        <f>VLOOKUP(G6,'DATI EROGAZIONI'!A2:I15,9,FALSE)</f>
        <v>B10J21000000001</v>
      </c>
      <c r="H8" s="855"/>
      <c r="I8" s="855"/>
      <c r="J8" s="855"/>
      <c r="K8" s="855"/>
      <c r="L8" s="855"/>
      <c r="M8" s="855"/>
      <c r="N8" s="855"/>
      <c r="O8" s="855"/>
      <c r="P8" s="855"/>
      <c r="Q8" s="855"/>
      <c r="R8" s="855"/>
      <c r="S8" s="855"/>
      <c r="T8" s="855"/>
      <c r="U8" s="855"/>
      <c r="V8" s="855"/>
      <c r="W8" s="855"/>
      <c r="X8" s="856"/>
      <c r="Y8" s="485"/>
      <c r="Z8" s="485"/>
      <c r="AA8" s="485"/>
      <c r="AB8" s="485"/>
      <c r="AC8" s="484"/>
    </row>
    <row r="9" spans="1:29" s="486" customFormat="1" ht="19.5" thickBot="1" x14ac:dyDescent="0.3">
      <c r="A9" s="483"/>
      <c r="C9" s="181"/>
      <c r="D9" s="181"/>
      <c r="E9" s="181"/>
      <c r="F9" s="181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485"/>
      <c r="Z9" s="485"/>
      <c r="AA9" s="485"/>
      <c r="AB9" s="485"/>
      <c r="AC9" s="484"/>
    </row>
    <row r="10" spans="1:29" s="486" customFormat="1" ht="60" customHeight="1" thickBot="1" x14ac:dyDescent="0.3">
      <c r="A10" s="483"/>
      <c r="C10" s="865" t="s">
        <v>6</v>
      </c>
      <c r="D10" s="866"/>
      <c r="E10" s="866"/>
      <c r="F10" s="866"/>
      <c r="G10" s="866"/>
      <c r="H10" s="866"/>
      <c r="I10" s="866"/>
      <c r="J10" s="866"/>
      <c r="K10" s="866"/>
      <c r="L10" s="866"/>
      <c r="M10" s="866"/>
      <c r="N10" s="866"/>
      <c r="O10" s="866"/>
      <c r="P10" s="866"/>
      <c r="Q10" s="866"/>
      <c r="R10" s="866"/>
      <c r="S10" s="866"/>
      <c r="T10" s="866"/>
      <c r="U10" s="866"/>
      <c r="V10" s="866"/>
      <c r="W10" s="866"/>
      <c r="X10" s="867"/>
      <c r="Y10" s="485"/>
      <c r="Z10" s="485"/>
      <c r="AA10" s="485"/>
      <c r="AB10" s="485"/>
      <c r="AC10" s="484"/>
    </row>
    <row r="11" spans="1:29" s="486" customFormat="1" ht="25.5" customHeight="1" x14ac:dyDescent="0.25">
      <c r="A11" s="483"/>
      <c r="C11" s="476"/>
      <c r="D11" s="157"/>
      <c r="E11" s="157"/>
      <c r="F11" s="157"/>
      <c r="G11" s="41"/>
      <c r="H11" s="74"/>
      <c r="I11" s="476"/>
      <c r="J11" s="476"/>
      <c r="K11" s="476"/>
      <c r="L11" s="476"/>
      <c r="M11" s="476"/>
      <c r="N11" s="487"/>
      <c r="O11" s="487"/>
      <c r="P11" s="487"/>
      <c r="Q11" s="487"/>
      <c r="R11" s="487"/>
      <c r="S11" s="487"/>
      <c r="T11" s="485"/>
      <c r="U11" s="485"/>
      <c r="V11" s="485"/>
      <c r="W11" s="485"/>
      <c r="X11" s="485"/>
      <c r="Y11" s="485"/>
      <c r="Z11" s="485"/>
      <c r="AA11" s="485"/>
      <c r="AB11" s="485"/>
      <c r="AC11" s="484"/>
    </row>
    <row r="12" spans="1:29" s="486" customFormat="1" ht="35.25" thickBot="1" x14ac:dyDescent="0.3">
      <c r="A12" s="483"/>
      <c r="B12" s="868" t="s">
        <v>7</v>
      </c>
      <c r="C12" s="868"/>
      <c r="D12" s="868"/>
      <c r="E12" s="868"/>
      <c r="F12" s="868"/>
      <c r="G12" s="868"/>
      <c r="H12" s="868"/>
      <c r="I12" s="868"/>
      <c r="J12" s="868"/>
      <c r="K12" s="868"/>
      <c r="L12" s="868"/>
      <c r="M12" s="868"/>
      <c r="N12" s="868"/>
      <c r="O12" s="868"/>
      <c r="P12" s="868"/>
      <c r="Q12" s="868"/>
      <c r="R12" s="868"/>
      <c r="S12" s="868"/>
      <c r="T12" s="868"/>
      <c r="U12" s="868"/>
      <c r="V12" s="868"/>
      <c r="W12" s="868"/>
      <c r="X12" s="868"/>
      <c r="Y12" s="868"/>
      <c r="Z12" s="868"/>
      <c r="AA12" s="868"/>
      <c r="AB12" s="868"/>
      <c r="AC12" s="484"/>
    </row>
    <row r="13" spans="1:29" s="496" customFormat="1" ht="16.5" thickBot="1" x14ac:dyDescent="0.25">
      <c r="A13" s="488"/>
      <c r="B13" s="489"/>
      <c r="C13" s="490"/>
      <c r="D13" s="491"/>
      <c r="E13" s="491"/>
      <c r="F13" s="491"/>
      <c r="G13" s="492"/>
      <c r="H13" s="489"/>
      <c r="I13" s="489"/>
      <c r="J13" s="489"/>
      <c r="K13" s="489"/>
      <c r="L13" s="489"/>
      <c r="M13" s="493"/>
      <c r="N13" s="489"/>
      <c r="O13" s="492"/>
      <c r="P13" s="489"/>
      <c r="Q13" s="489"/>
      <c r="R13" s="490"/>
      <c r="S13" s="489"/>
      <c r="T13" s="490"/>
      <c r="U13" s="490"/>
      <c r="V13" s="490"/>
      <c r="W13" s="490"/>
      <c r="X13" s="494"/>
      <c r="Y13" s="490"/>
      <c r="Z13" s="489"/>
      <c r="AA13" s="489"/>
      <c r="AB13" s="489"/>
      <c r="AC13" s="495"/>
    </row>
    <row r="14" spans="1:29" s="505" customFormat="1" ht="68.099999999999994" customHeight="1" thickBot="1" x14ac:dyDescent="0.25">
      <c r="A14" s="497"/>
      <c r="B14" s="869" t="s">
        <v>8</v>
      </c>
      <c r="C14" s="177"/>
      <c r="D14" s="862" t="s">
        <v>9</v>
      </c>
      <c r="E14" s="498"/>
      <c r="F14" s="874" t="s">
        <v>10</v>
      </c>
      <c r="G14" s="875"/>
      <c r="H14" s="876"/>
      <c r="I14" s="499"/>
      <c r="J14" s="860" t="s">
        <v>11</v>
      </c>
      <c r="K14" s="861"/>
      <c r="L14" s="795"/>
      <c r="M14" s="500"/>
      <c r="N14" s="796" t="s">
        <v>12</v>
      </c>
      <c r="O14" s="501"/>
      <c r="P14" s="828" t="s">
        <v>13</v>
      </c>
      <c r="Q14" s="829"/>
      <c r="R14" s="830"/>
      <c r="S14" s="499"/>
      <c r="T14" s="822" t="s">
        <v>14</v>
      </c>
      <c r="U14" s="502"/>
      <c r="V14" s="822" t="s">
        <v>15</v>
      </c>
      <c r="W14" s="500"/>
      <c r="X14" s="822" t="s">
        <v>16</v>
      </c>
      <c r="Y14" s="500"/>
      <c r="Z14" s="796" t="s">
        <v>17</v>
      </c>
      <c r="AA14" s="503"/>
      <c r="AB14" s="796" t="s">
        <v>18</v>
      </c>
      <c r="AC14" s="504"/>
    </row>
    <row r="15" spans="1:29" s="499" customFormat="1" ht="27.95" customHeight="1" thickBot="1" x14ac:dyDescent="0.25">
      <c r="A15" s="506"/>
      <c r="B15" s="870"/>
      <c r="C15" s="177"/>
      <c r="D15" s="863"/>
      <c r="E15" s="498"/>
      <c r="F15" s="877"/>
      <c r="G15" s="878"/>
      <c r="H15" s="879"/>
      <c r="J15" s="872" t="s">
        <v>19</v>
      </c>
      <c r="K15" s="802" t="s">
        <v>20</v>
      </c>
      <c r="L15" s="802" t="s">
        <v>21</v>
      </c>
      <c r="M15" s="500"/>
      <c r="N15" s="797"/>
      <c r="O15" s="501"/>
      <c r="P15" s="831"/>
      <c r="Q15" s="832"/>
      <c r="R15" s="833"/>
      <c r="T15" s="823"/>
      <c r="U15" s="502"/>
      <c r="V15" s="823"/>
      <c r="W15" s="500"/>
      <c r="X15" s="823"/>
      <c r="Y15" s="500"/>
      <c r="Z15" s="797"/>
      <c r="AA15" s="503"/>
      <c r="AB15" s="797"/>
      <c r="AC15" s="507"/>
    </row>
    <row r="16" spans="1:29" s="505" customFormat="1" ht="16.5" customHeight="1" thickBot="1" x14ac:dyDescent="0.25">
      <c r="A16" s="497"/>
      <c r="B16" s="870"/>
      <c r="C16" s="502"/>
      <c r="D16" s="864"/>
      <c r="E16" s="498"/>
      <c r="F16" s="850" t="s">
        <v>22</v>
      </c>
      <c r="G16" s="852" t="s">
        <v>23</v>
      </c>
      <c r="H16" s="806" t="s">
        <v>24</v>
      </c>
      <c r="I16" s="499"/>
      <c r="J16" s="873"/>
      <c r="K16" s="803"/>
      <c r="L16" s="803"/>
      <c r="M16" s="502"/>
      <c r="N16" s="797"/>
      <c r="O16" s="501"/>
      <c r="P16" s="840" t="s">
        <v>25</v>
      </c>
      <c r="Q16" s="797" t="s">
        <v>26</v>
      </c>
      <c r="R16" s="797" t="s">
        <v>27</v>
      </c>
      <c r="S16" s="499"/>
      <c r="T16" s="824"/>
      <c r="U16" s="502"/>
      <c r="V16" s="824"/>
      <c r="W16" s="502"/>
      <c r="X16" s="824"/>
      <c r="Y16" s="502"/>
      <c r="Z16" s="827"/>
      <c r="AA16" s="503"/>
      <c r="AB16" s="827"/>
      <c r="AC16" s="504"/>
    </row>
    <row r="17" spans="1:29" s="505" customFormat="1" ht="57.75" customHeight="1" x14ac:dyDescent="0.25">
      <c r="A17" s="497"/>
      <c r="B17" s="870"/>
      <c r="C17" s="508"/>
      <c r="D17" s="106" t="s">
        <v>28</v>
      </c>
      <c r="E17" s="509"/>
      <c r="F17" s="850"/>
      <c r="G17" s="852"/>
      <c r="H17" s="806"/>
      <c r="I17" s="499"/>
      <c r="J17" s="873"/>
      <c r="K17" s="804"/>
      <c r="L17" s="803"/>
      <c r="M17" s="508"/>
      <c r="N17" s="797"/>
      <c r="O17" s="510"/>
      <c r="P17" s="840"/>
      <c r="Q17" s="797"/>
      <c r="R17" s="797"/>
      <c r="S17" s="499"/>
      <c r="T17" s="820" t="s">
        <v>29</v>
      </c>
      <c r="U17" s="511"/>
      <c r="V17" s="820" t="s">
        <v>29</v>
      </c>
      <c r="W17" s="508"/>
      <c r="X17" s="820" t="s">
        <v>29</v>
      </c>
      <c r="Y17" s="508"/>
      <c r="Z17" s="286" t="s">
        <v>30</v>
      </c>
      <c r="AA17" s="508"/>
      <c r="AB17" s="286" t="s">
        <v>30</v>
      </c>
      <c r="AC17" s="504"/>
    </row>
    <row r="18" spans="1:29" s="516" customFormat="1" ht="33.75" customHeight="1" thickBot="1" x14ac:dyDescent="0.3">
      <c r="A18" s="512"/>
      <c r="B18" s="870"/>
      <c r="C18" s="513"/>
      <c r="D18" s="509"/>
      <c r="E18" s="509"/>
      <c r="F18" s="851"/>
      <c r="G18" s="853"/>
      <c r="H18" s="299" t="s">
        <v>31</v>
      </c>
      <c r="I18" s="499"/>
      <c r="J18" s="709" t="s">
        <v>520</v>
      </c>
      <c r="K18" s="288" t="s">
        <v>33</v>
      </c>
      <c r="L18" s="805"/>
      <c r="M18" s="511"/>
      <c r="N18" s="798"/>
      <c r="O18" s="510"/>
      <c r="P18" s="841"/>
      <c r="Q18" s="798"/>
      <c r="R18" s="798"/>
      <c r="S18" s="510"/>
      <c r="T18" s="821"/>
      <c r="U18" s="511"/>
      <c r="V18" s="821"/>
      <c r="W18" s="511"/>
      <c r="X18" s="821"/>
      <c r="Y18" s="511"/>
      <c r="Z18" s="289" t="s">
        <v>34</v>
      </c>
      <c r="AA18" s="514"/>
      <c r="AB18" s="289" t="s">
        <v>34</v>
      </c>
      <c r="AC18" s="515"/>
    </row>
    <row r="19" spans="1:29" s="526" customFormat="1" ht="14.45" customHeight="1" x14ac:dyDescent="0.25">
      <c r="A19" s="517"/>
      <c r="B19" s="870"/>
      <c r="C19" s="518"/>
      <c r="D19" s="519"/>
      <c r="E19" s="519"/>
      <c r="F19" s="520"/>
      <c r="G19" s="521"/>
      <c r="H19" s="521"/>
      <c r="I19" s="522"/>
      <c r="J19" s="522"/>
      <c r="K19" s="522"/>
      <c r="L19" s="522"/>
      <c r="M19" s="523"/>
      <c r="N19" s="521"/>
      <c r="O19" s="521"/>
      <c r="P19" s="524" t="s">
        <v>35</v>
      </c>
      <c r="Q19" s="524" t="s">
        <v>35</v>
      </c>
      <c r="R19" s="523"/>
      <c r="S19" s="522"/>
      <c r="T19" s="523"/>
      <c r="U19" s="523"/>
      <c r="V19" s="523"/>
      <c r="W19" s="523"/>
      <c r="X19" s="522"/>
      <c r="Y19" s="523"/>
      <c r="Z19" s="522"/>
      <c r="AA19" s="522"/>
      <c r="AB19" s="522"/>
      <c r="AC19" s="525"/>
    </row>
    <row r="20" spans="1:29" s="530" customFormat="1" ht="17.45" customHeight="1" x14ac:dyDescent="0.2">
      <c r="A20" s="527"/>
      <c r="B20" s="870"/>
      <c r="C20" s="528"/>
      <c r="D20" s="107" t="s">
        <v>36</v>
      </c>
      <c r="E20" s="498"/>
      <c r="F20" s="337"/>
      <c r="G20" s="337"/>
      <c r="H20" s="344"/>
      <c r="I20" s="338"/>
      <c r="J20" s="350"/>
      <c r="K20" s="339"/>
      <c r="L20" s="340"/>
      <c r="M20" s="341"/>
      <c r="N20" s="345">
        <v>0</v>
      </c>
      <c r="O20" s="338"/>
      <c r="P20" s="345">
        <v>0</v>
      </c>
      <c r="Q20" s="467"/>
      <c r="R20" s="342" t="str">
        <f t="shared" ref="R20:R39" si="0">IF(P20&lt;=0.1*N20,"0K","NON AMMISSIBILE")</f>
        <v>0K</v>
      </c>
      <c r="S20" s="343"/>
      <c r="T20" s="347">
        <f t="shared" ref="T20:T39" si="1">P20+N20</f>
        <v>0</v>
      </c>
      <c r="U20" s="341"/>
      <c r="V20" s="345"/>
      <c r="W20" s="341"/>
      <c r="X20" s="347">
        <f>T20+V20</f>
        <v>0</v>
      </c>
      <c r="Y20" s="341"/>
      <c r="Z20" s="348"/>
      <c r="AA20" s="349"/>
      <c r="AB20" s="348"/>
      <c r="AC20" s="529"/>
    </row>
    <row r="21" spans="1:29" s="530" customFormat="1" ht="17.45" customHeight="1" x14ac:dyDescent="0.2">
      <c r="A21" s="527"/>
      <c r="B21" s="870"/>
      <c r="C21" s="528"/>
      <c r="D21" s="107" t="s">
        <v>37</v>
      </c>
      <c r="E21" s="498"/>
      <c r="F21" s="337"/>
      <c r="G21" s="337"/>
      <c r="H21" s="344"/>
      <c r="I21" s="338"/>
      <c r="J21" s="350" t="s">
        <v>35</v>
      </c>
      <c r="K21" s="339" t="s">
        <v>35</v>
      </c>
      <c r="L21" s="340"/>
      <c r="M21" s="341"/>
      <c r="N21" s="345">
        <v>0</v>
      </c>
      <c r="O21" s="338"/>
      <c r="P21" s="345">
        <v>0</v>
      </c>
      <c r="Q21" s="467"/>
      <c r="R21" s="342" t="str">
        <f t="shared" si="0"/>
        <v>0K</v>
      </c>
      <c r="S21" s="343"/>
      <c r="T21" s="347">
        <f t="shared" si="1"/>
        <v>0</v>
      </c>
      <c r="U21" s="341"/>
      <c r="V21" s="345"/>
      <c r="W21" s="341"/>
      <c r="X21" s="347">
        <f t="shared" ref="X21:X39" si="2">T21+V21</f>
        <v>0</v>
      </c>
      <c r="Y21" s="341"/>
      <c r="Z21" s="348"/>
      <c r="AA21" s="349"/>
      <c r="AB21" s="348"/>
      <c r="AC21" s="529"/>
    </row>
    <row r="22" spans="1:29" s="530" customFormat="1" ht="17.45" customHeight="1" x14ac:dyDescent="0.2">
      <c r="A22" s="527"/>
      <c r="B22" s="870"/>
      <c r="C22" s="528"/>
      <c r="D22" s="107" t="s">
        <v>38</v>
      </c>
      <c r="E22" s="498"/>
      <c r="F22" s="337"/>
      <c r="G22" s="337"/>
      <c r="H22" s="344"/>
      <c r="I22" s="338"/>
      <c r="J22" s="350" t="s">
        <v>35</v>
      </c>
      <c r="K22" s="339" t="s">
        <v>35</v>
      </c>
      <c r="L22" s="340" t="s">
        <v>35</v>
      </c>
      <c r="M22" s="341"/>
      <c r="N22" s="345">
        <v>0</v>
      </c>
      <c r="O22" s="338"/>
      <c r="P22" s="345">
        <v>0</v>
      </c>
      <c r="Q22" s="467"/>
      <c r="R22" s="342" t="str">
        <f t="shared" si="0"/>
        <v>0K</v>
      </c>
      <c r="S22" s="343"/>
      <c r="T22" s="347">
        <f t="shared" si="1"/>
        <v>0</v>
      </c>
      <c r="U22" s="341"/>
      <c r="V22" s="345">
        <v>0</v>
      </c>
      <c r="W22" s="341"/>
      <c r="X22" s="347">
        <f t="shared" si="2"/>
        <v>0</v>
      </c>
      <c r="Y22" s="341"/>
      <c r="Z22" s="348"/>
      <c r="AA22" s="349"/>
      <c r="AB22" s="348"/>
      <c r="AC22" s="529"/>
    </row>
    <row r="23" spans="1:29" s="530" customFormat="1" ht="17.45" customHeight="1" x14ac:dyDescent="0.2">
      <c r="A23" s="527"/>
      <c r="B23" s="870"/>
      <c r="C23" s="528"/>
      <c r="D23" s="107" t="s">
        <v>39</v>
      </c>
      <c r="E23" s="498"/>
      <c r="F23" s="337"/>
      <c r="G23" s="337"/>
      <c r="H23" s="344"/>
      <c r="I23" s="338"/>
      <c r="J23" s="350" t="s">
        <v>35</v>
      </c>
      <c r="K23" s="339" t="s">
        <v>35</v>
      </c>
      <c r="L23" s="340" t="s">
        <v>35</v>
      </c>
      <c r="M23" s="341"/>
      <c r="N23" s="345">
        <v>0</v>
      </c>
      <c r="O23" s="338"/>
      <c r="P23" s="345">
        <v>0</v>
      </c>
      <c r="Q23" s="467"/>
      <c r="R23" s="342" t="str">
        <f t="shared" si="0"/>
        <v>0K</v>
      </c>
      <c r="S23" s="343"/>
      <c r="T23" s="347">
        <f t="shared" si="1"/>
        <v>0</v>
      </c>
      <c r="U23" s="341"/>
      <c r="V23" s="345">
        <v>0</v>
      </c>
      <c r="W23" s="341"/>
      <c r="X23" s="347">
        <f t="shared" si="2"/>
        <v>0</v>
      </c>
      <c r="Y23" s="341"/>
      <c r="Z23" s="348"/>
      <c r="AA23" s="349"/>
      <c r="AB23" s="348"/>
      <c r="AC23" s="529"/>
    </row>
    <row r="24" spans="1:29" s="530" customFormat="1" ht="17.45" customHeight="1" x14ac:dyDescent="0.2">
      <c r="A24" s="527"/>
      <c r="B24" s="870"/>
      <c r="C24" s="528"/>
      <c r="D24" s="107" t="s">
        <v>40</v>
      </c>
      <c r="E24" s="498"/>
      <c r="F24" s="337"/>
      <c r="G24" s="337"/>
      <c r="H24" s="344"/>
      <c r="I24" s="338"/>
      <c r="J24" s="350" t="s">
        <v>35</v>
      </c>
      <c r="K24" s="339" t="s">
        <v>35</v>
      </c>
      <c r="L24" s="340" t="s">
        <v>35</v>
      </c>
      <c r="M24" s="341"/>
      <c r="N24" s="345">
        <v>0</v>
      </c>
      <c r="O24" s="338"/>
      <c r="P24" s="345">
        <v>0</v>
      </c>
      <c r="Q24" s="467"/>
      <c r="R24" s="342" t="str">
        <f t="shared" si="0"/>
        <v>0K</v>
      </c>
      <c r="S24" s="343"/>
      <c r="T24" s="347">
        <f t="shared" si="1"/>
        <v>0</v>
      </c>
      <c r="U24" s="341"/>
      <c r="V24" s="345">
        <v>0</v>
      </c>
      <c r="W24" s="341"/>
      <c r="X24" s="347">
        <f t="shared" si="2"/>
        <v>0</v>
      </c>
      <c r="Y24" s="341"/>
      <c r="Z24" s="348"/>
      <c r="AA24" s="349"/>
      <c r="AB24" s="348"/>
      <c r="AC24" s="529"/>
    </row>
    <row r="25" spans="1:29" s="530" customFormat="1" ht="17.45" customHeight="1" x14ac:dyDescent="0.2">
      <c r="A25" s="527"/>
      <c r="B25" s="870"/>
      <c r="C25" s="528"/>
      <c r="D25" s="107" t="s">
        <v>41</v>
      </c>
      <c r="E25" s="498"/>
      <c r="F25" s="337"/>
      <c r="G25" s="337"/>
      <c r="H25" s="344"/>
      <c r="I25" s="338"/>
      <c r="J25" s="350" t="s">
        <v>35</v>
      </c>
      <c r="K25" s="339" t="s">
        <v>35</v>
      </c>
      <c r="L25" s="340" t="s">
        <v>35</v>
      </c>
      <c r="M25" s="341"/>
      <c r="N25" s="345">
        <v>0</v>
      </c>
      <c r="O25" s="338"/>
      <c r="P25" s="345">
        <v>0</v>
      </c>
      <c r="Q25" s="467"/>
      <c r="R25" s="342" t="str">
        <f t="shared" si="0"/>
        <v>0K</v>
      </c>
      <c r="S25" s="343"/>
      <c r="T25" s="347">
        <f t="shared" si="1"/>
        <v>0</v>
      </c>
      <c r="U25" s="341"/>
      <c r="V25" s="345">
        <v>0</v>
      </c>
      <c r="W25" s="341"/>
      <c r="X25" s="347">
        <f t="shared" si="2"/>
        <v>0</v>
      </c>
      <c r="Y25" s="341"/>
      <c r="Z25" s="348"/>
      <c r="AA25" s="349"/>
      <c r="AB25" s="348"/>
      <c r="AC25" s="529"/>
    </row>
    <row r="26" spans="1:29" s="530" customFormat="1" ht="17.45" customHeight="1" x14ac:dyDescent="0.2">
      <c r="A26" s="527"/>
      <c r="B26" s="870"/>
      <c r="C26" s="528"/>
      <c r="D26" s="107" t="s">
        <v>42</v>
      </c>
      <c r="E26" s="498"/>
      <c r="F26" s="337"/>
      <c r="G26" s="337"/>
      <c r="H26" s="344"/>
      <c r="I26" s="338"/>
      <c r="J26" s="350" t="s">
        <v>35</v>
      </c>
      <c r="K26" s="339" t="s">
        <v>35</v>
      </c>
      <c r="L26" s="340" t="s">
        <v>35</v>
      </c>
      <c r="M26" s="341"/>
      <c r="N26" s="345">
        <v>0</v>
      </c>
      <c r="O26" s="338"/>
      <c r="P26" s="345">
        <v>0</v>
      </c>
      <c r="Q26" s="467"/>
      <c r="R26" s="342" t="str">
        <f t="shared" si="0"/>
        <v>0K</v>
      </c>
      <c r="S26" s="343"/>
      <c r="T26" s="347">
        <f t="shared" si="1"/>
        <v>0</v>
      </c>
      <c r="U26" s="341"/>
      <c r="V26" s="345">
        <v>0</v>
      </c>
      <c r="W26" s="341"/>
      <c r="X26" s="347">
        <f t="shared" si="2"/>
        <v>0</v>
      </c>
      <c r="Y26" s="341"/>
      <c r="Z26" s="348"/>
      <c r="AA26" s="349"/>
      <c r="AB26" s="348"/>
      <c r="AC26" s="529"/>
    </row>
    <row r="27" spans="1:29" s="530" customFormat="1" ht="17.45" customHeight="1" x14ac:dyDescent="0.2">
      <c r="A27" s="527"/>
      <c r="B27" s="870"/>
      <c r="C27" s="528"/>
      <c r="D27" s="107" t="s">
        <v>43</v>
      </c>
      <c r="E27" s="498"/>
      <c r="F27" s="337"/>
      <c r="G27" s="337"/>
      <c r="H27" s="344"/>
      <c r="I27" s="338"/>
      <c r="J27" s="350" t="s">
        <v>35</v>
      </c>
      <c r="K27" s="339" t="s">
        <v>35</v>
      </c>
      <c r="L27" s="340" t="s">
        <v>35</v>
      </c>
      <c r="M27" s="341"/>
      <c r="N27" s="345">
        <v>0</v>
      </c>
      <c r="O27" s="338"/>
      <c r="P27" s="345">
        <v>0</v>
      </c>
      <c r="Q27" s="467"/>
      <c r="R27" s="342" t="str">
        <f t="shared" si="0"/>
        <v>0K</v>
      </c>
      <c r="S27" s="343"/>
      <c r="T27" s="347">
        <f t="shared" si="1"/>
        <v>0</v>
      </c>
      <c r="U27" s="341"/>
      <c r="V27" s="345">
        <v>0</v>
      </c>
      <c r="W27" s="341"/>
      <c r="X27" s="347">
        <f t="shared" si="2"/>
        <v>0</v>
      </c>
      <c r="Y27" s="341"/>
      <c r="Z27" s="348"/>
      <c r="AA27" s="349"/>
      <c r="AB27" s="348"/>
      <c r="AC27" s="529"/>
    </row>
    <row r="28" spans="1:29" s="530" customFormat="1" ht="17.45" customHeight="1" x14ac:dyDescent="0.2">
      <c r="A28" s="527"/>
      <c r="B28" s="870"/>
      <c r="C28" s="528"/>
      <c r="D28" s="107" t="s">
        <v>44</v>
      </c>
      <c r="E28" s="498"/>
      <c r="F28" s="337"/>
      <c r="G28" s="337"/>
      <c r="H28" s="344"/>
      <c r="I28" s="338"/>
      <c r="J28" s="350" t="s">
        <v>35</v>
      </c>
      <c r="K28" s="339" t="s">
        <v>35</v>
      </c>
      <c r="L28" s="340" t="s">
        <v>35</v>
      </c>
      <c r="M28" s="341"/>
      <c r="N28" s="345">
        <v>0</v>
      </c>
      <c r="O28" s="338"/>
      <c r="P28" s="345">
        <v>0</v>
      </c>
      <c r="Q28" s="467"/>
      <c r="R28" s="342" t="str">
        <f t="shared" si="0"/>
        <v>0K</v>
      </c>
      <c r="S28" s="343"/>
      <c r="T28" s="347">
        <f t="shared" si="1"/>
        <v>0</v>
      </c>
      <c r="U28" s="341"/>
      <c r="V28" s="345">
        <v>0</v>
      </c>
      <c r="W28" s="341"/>
      <c r="X28" s="347">
        <f t="shared" si="2"/>
        <v>0</v>
      </c>
      <c r="Y28" s="341"/>
      <c r="Z28" s="348"/>
      <c r="AA28" s="349"/>
      <c r="AB28" s="348"/>
      <c r="AC28" s="529"/>
    </row>
    <row r="29" spans="1:29" s="530" customFormat="1" ht="17.45" customHeight="1" x14ac:dyDescent="0.2">
      <c r="A29" s="527"/>
      <c r="B29" s="870"/>
      <c r="C29" s="528"/>
      <c r="D29" s="107" t="s">
        <v>45</v>
      </c>
      <c r="E29" s="498"/>
      <c r="F29" s="337"/>
      <c r="G29" s="337"/>
      <c r="H29" s="344"/>
      <c r="I29" s="338"/>
      <c r="J29" s="350"/>
      <c r="K29" s="339" t="s">
        <v>35</v>
      </c>
      <c r="L29" s="340" t="s">
        <v>35</v>
      </c>
      <c r="M29" s="341"/>
      <c r="N29" s="345">
        <v>0</v>
      </c>
      <c r="O29" s="338"/>
      <c r="P29" s="345">
        <v>0</v>
      </c>
      <c r="Q29" s="467"/>
      <c r="R29" s="342" t="str">
        <f t="shared" si="0"/>
        <v>0K</v>
      </c>
      <c r="S29" s="343"/>
      <c r="T29" s="347">
        <f t="shared" si="1"/>
        <v>0</v>
      </c>
      <c r="U29" s="341"/>
      <c r="V29" s="345">
        <v>0</v>
      </c>
      <c r="W29" s="341"/>
      <c r="X29" s="347">
        <f t="shared" si="2"/>
        <v>0</v>
      </c>
      <c r="Y29" s="341"/>
      <c r="Z29" s="348"/>
      <c r="AA29" s="349"/>
      <c r="AB29" s="348"/>
      <c r="AC29" s="529"/>
    </row>
    <row r="30" spans="1:29" s="530" customFormat="1" ht="17.45" customHeight="1" x14ac:dyDescent="0.2">
      <c r="A30" s="527"/>
      <c r="B30" s="870"/>
      <c r="C30" s="528"/>
      <c r="D30" s="107" t="s">
        <v>46</v>
      </c>
      <c r="E30" s="498"/>
      <c r="F30" s="337"/>
      <c r="G30" s="337"/>
      <c r="H30" s="344"/>
      <c r="I30" s="338"/>
      <c r="J30" s="350" t="s">
        <v>35</v>
      </c>
      <c r="K30" s="339" t="s">
        <v>35</v>
      </c>
      <c r="L30" s="340" t="s">
        <v>35</v>
      </c>
      <c r="M30" s="341"/>
      <c r="N30" s="345">
        <v>0</v>
      </c>
      <c r="O30" s="338"/>
      <c r="P30" s="345">
        <v>0</v>
      </c>
      <c r="Q30" s="467"/>
      <c r="R30" s="342" t="str">
        <f t="shared" si="0"/>
        <v>0K</v>
      </c>
      <c r="S30" s="343"/>
      <c r="T30" s="347">
        <f t="shared" si="1"/>
        <v>0</v>
      </c>
      <c r="U30" s="341"/>
      <c r="V30" s="345">
        <v>0</v>
      </c>
      <c r="W30" s="341"/>
      <c r="X30" s="347">
        <f t="shared" si="2"/>
        <v>0</v>
      </c>
      <c r="Y30" s="341"/>
      <c r="Z30" s="348"/>
      <c r="AA30" s="349"/>
      <c r="AB30" s="348"/>
      <c r="AC30" s="529"/>
    </row>
    <row r="31" spans="1:29" s="530" customFormat="1" ht="17.45" customHeight="1" x14ac:dyDescent="0.2">
      <c r="A31" s="527"/>
      <c r="B31" s="870"/>
      <c r="C31" s="528"/>
      <c r="D31" s="107" t="s">
        <v>47</v>
      </c>
      <c r="E31" s="498"/>
      <c r="F31" s="337"/>
      <c r="G31" s="337"/>
      <c r="H31" s="344"/>
      <c r="I31" s="338"/>
      <c r="J31" s="350" t="s">
        <v>35</v>
      </c>
      <c r="K31" s="339" t="s">
        <v>35</v>
      </c>
      <c r="L31" s="340" t="s">
        <v>35</v>
      </c>
      <c r="M31" s="341"/>
      <c r="N31" s="345">
        <v>0</v>
      </c>
      <c r="O31" s="338"/>
      <c r="P31" s="345">
        <v>0</v>
      </c>
      <c r="Q31" s="467"/>
      <c r="R31" s="342" t="str">
        <f t="shared" si="0"/>
        <v>0K</v>
      </c>
      <c r="S31" s="343"/>
      <c r="T31" s="347">
        <f t="shared" si="1"/>
        <v>0</v>
      </c>
      <c r="U31" s="341"/>
      <c r="V31" s="345">
        <v>0</v>
      </c>
      <c r="W31" s="341"/>
      <c r="X31" s="347">
        <f t="shared" si="2"/>
        <v>0</v>
      </c>
      <c r="Y31" s="341"/>
      <c r="Z31" s="348"/>
      <c r="AA31" s="349"/>
      <c r="AB31" s="348"/>
      <c r="AC31" s="529"/>
    </row>
    <row r="32" spans="1:29" s="530" customFormat="1" ht="17.45" customHeight="1" x14ac:dyDescent="0.2">
      <c r="A32" s="527"/>
      <c r="B32" s="870"/>
      <c r="C32" s="528"/>
      <c r="D32" s="107" t="s">
        <v>48</v>
      </c>
      <c r="E32" s="498"/>
      <c r="F32" s="337"/>
      <c r="G32" s="337"/>
      <c r="H32" s="344"/>
      <c r="I32" s="338"/>
      <c r="J32" s="350" t="s">
        <v>35</v>
      </c>
      <c r="K32" s="339" t="s">
        <v>35</v>
      </c>
      <c r="L32" s="340" t="s">
        <v>35</v>
      </c>
      <c r="M32" s="341"/>
      <c r="N32" s="345">
        <v>0</v>
      </c>
      <c r="O32" s="338"/>
      <c r="P32" s="345">
        <v>0</v>
      </c>
      <c r="Q32" s="467"/>
      <c r="R32" s="342" t="str">
        <f t="shared" si="0"/>
        <v>0K</v>
      </c>
      <c r="S32" s="343"/>
      <c r="T32" s="347">
        <f t="shared" si="1"/>
        <v>0</v>
      </c>
      <c r="U32" s="341"/>
      <c r="V32" s="345">
        <v>0</v>
      </c>
      <c r="W32" s="341"/>
      <c r="X32" s="347">
        <f t="shared" si="2"/>
        <v>0</v>
      </c>
      <c r="Y32" s="341"/>
      <c r="Z32" s="348" t="s">
        <v>49</v>
      </c>
      <c r="AA32" s="349"/>
      <c r="AB32" s="348"/>
      <c r="AC32" s="529"/>
    </row>
    <row r="33" spans="1:29" s="530" customFormat="1" ht="17.45" customHeight="1" x14ac:dyDescent="0.2">
      <c r="A33" s="527"/>
      <c r="B33" s="870"/>
      <c r="C33" s="528"/>
      <c r="D33" s="107" t="s">
        <v>50</v>
      </c>
      <c r="E33" s="498"/>
      <c r="F33" s="337"/>
      <c r="G33" s="337"/>
      <c r="H33" s="344"/>
      <c r="I33" s="338"/>
      <c r="J33" s="350" t="s">
        <v>35</v>
      </c>
      <c r="K33" s="339" t="s">
        <v>35</v>
      </c>
      <c r="L33" s="340" t="s">
        <v>35</v>
      </c>
      <c r="M33" s="341"/>
      <c r="N33" s="345">
        <v>0</v>
      </c>
      <c r="O33" s="338"/>
      <c r="P33" s="345">
        <v>0</v>
      </c>
      <c r="Q33" s="467"/>
      <c r="R33" s="342" t="str">
        <f t="shared" si="0"/>
        <v>0K</v>
      </c>
      <c r="S33" s="343"/>
      <c r="T33" s="347">
        <f t="shared" si="1"/>
        <v>0</v>
      </c>
      <c r="U33" s="341"/>
      <c r="V33" s="345">
        <v>0</v>
      </c>
      <c r="W33" s="341"/>
      <c r="X33" s="347">
        <f t="shared" si="2"/>
        <v>0</v>
      </c>
      <c r="Y33" s="341"/>
      <c r="Z33" s="348"/>
      <c r="AA33" s="349"/>
      <c r="AB33" s="348"/>
      <c r="AC33" s="529"/>
    </row>
    <row r="34" spans="1:29" s="530" customFormat="1" ht="17.45" customHeight="1" x14ac:dyDescent="0.2">
      <c r="A34" s="527"/>
      <c r="B34" s="870"/>
      <c r="C34" s="528"/>
      <c r="D34" s="107" t="s">
        <v>51</v>
      </c>
      <c r="E34" s="498"/>
      <c r="F34" s="337"/>
      <c r="G34" s="337"/>
      <c r="H34" s="344"/>
      <c r="I34" s="338"/>
      <c r="J34" s="350" t="s">
        <v>35</v>
      </c>
      <c r="K34" s="339" t="s">
        <v>35</v>
      </c>
      <c r="L34" s="340" t="s">
        <v>35</v>
      </c>
      <c r="M34" s="341"/>
      <c r="N34" s="345">
        <v>0</v>
      </c>
      <c r="O34" s="338"/>
      <c r="P34" s="345">
        <v>0</v>
      </c>
      <c r="Q34" s="467"/>
      <c r="R34" s="342" t="str">
        <f t="shared" si="0"/>
        <v>0K</v>
      </c>
      <c r="S34" s="343"/>
      <c r="T34" s="347">
        <f t="shared" si="1"/>
        <v>0</v>
      </c>
      <c r="U34" s="341"/>
      <c r="V34" s="345">
        <v>0</v>
      </c>
      <c r="W34" s="341"/>
      <c r="X34" s="347">
        <f t="shared" si="2"/>
        <v>0</v>
      </c>
      <c r="Y34" s="341"/>
      <c r="Z34" s="348"/>
      <c r="AA34" s="349"/>
      <c r="AB34" s="348"/>
      <c r="AC34" s="529"/>
    </row>
    <row r="35" spans="1:29" s="530" customFormat="1" ht="17.45" customHeight="1" x14ac:dyDescent="0.2">
      <c r="A35" s="527"/>
      <c r="B35" s="870"/>
      <c r="C35" s="528"/>
      <c r="D35" s="107" t="s">
        <v>52</v>
      </c>
      <c r="E35" s="498"/>
      <c r="F35" s="337"/>
      <c r="G35" s="337"/>
      <c r="H35" s="344"/>
      <c r="I35" s="338"/>
      <c r="J35" s="350" t="s">
        <v>35</v>
      </c>
      <c r="K35" s="339" t="s">
        <v>35</v>
      </c>
      <c r="L35" s="340" t="s">
        <v>35</v>
      </c>
      <c r="M35" s="341"/>
      <c r="N35" s="345">
        <v>0</v>
      </c>
      <c r="O35" s="338"/>
      <c r="P35" s="345">
        <v>0</v>
      </c>
      <c r="Q35" s="467"/>
      <c r="R35" s="342" t="str">
        <f t="shared" si="0"/>
        <v>0K</v>
      </c>
      <c r="S35" s="343"/>
      <c r="T35" s="347">
        <f t="shared" si="1"/>
        <v>0</v>
      </c>
      <c r="U35" s="341"/>
      <c r="V35" s="345">
        <v>0</v>
      </c>
      <c r="W35" s="341"/>
      <c r="X35" s="347">
        <f t="shared" si="2"/>
        <v>0</v>
      </c>
      <c r="Y35" s="341"/>
      <c r="Z35" s="348"/>
      <c r="AA35" s="349"/>
      <c r="AB35" s="348"/>
      <c r="AC35" s="529"/>
    </row>
    <row r="36" spans="1:29" s="530" customFormat="1" ht="17.45" customHeight="1" x14ac:dyDescent="0.2">
      <c r="A36" s="527"/>
      <c r="B36" s="870"/>
      <c r="C36" s="528"/>
      <c r="D36" s="107" t="s">
        <v>53</v>
      </c>
      <c r="E36" s="498"/>
      <c r="F36" s="337"/>
      <c r="G36" s="337"/>
      <c r="H36" s="344"/>
      <c r="I36" s="338"/>
      <c r="J36" s="350" t="s">
        <v>35</v>
      </c>
      <c r="K36" s="339" t="s">
        <v>35</v>
      </c>
      <c r="L36" s="340" t="s">
        <v>35</v>
      </c>
      <c r="M36" s="341"/>
      <c r="N36" s="345">
        <v>0</v>
      </c>
      <c r="O36" s="338"/>
      <c r="P36" s="345">
        <v>0</v>
      </c>
      <c r="Q36" s="467"/>
      <c r="R36" s="342" t="str">
        <f t="shared" si="0"/>
        <v>0K</v>
      </c>
      <c r="S36" s="343"/>
      <c r="T36" s="347">
        <f t="shared" si="1"/>
        <v>0</v>
      </c>
      <c r="U36" s="341"/>
      <c r="V36" s="345">
        <v>0</v>
      </c>
      <c r="W36" s="341"/>
      <c r="X36" s="347">
        <f t="shared" si="2"/>
        <v>0</v>
      </c>
      <c r="Y36" s="341"/>
      <c r="Z36" s="348"/>
      <c r="AA36" s="349"/>
      <c r="AB36" s="348"/>
      <c r="AC36" s="529"/>
    </row>
    <row r="37" spans="1:29" s="530" customFormat="1" ht="17.45" customHeight="1" x14ac:dyDescent="0.2">
      <c r="A37" s="527"/>
      <c r="B37" s="870"/>
      <c r="C37" s="528"/>
      <c r="D37" s="107" t="s">
        <v>54</v>
      </c>
      <c r="E37" s="498"/>
      <c r="F37" s="337"/>
      <c r="G37" s="337"/>
      <c r="H37" s="344"/>
      <c r="I37" s="338"/>
      <c r="J37" s="350" t="s">
        <v>35</v>
      </c>
      <c r="K37" s="339" t="s">
        <v>35</v>
      </c>
      <c r="L37" s="340" t="s">
        <v>35</v>
      </c>
      <c r="M37" s="341"/>
      <c r="N37" s="345">
        <v>0</v>
      </c>
      <c r="O37" s="338"/>
      <c r="P37" s="345">
        <v>0</v>
      </c>
      <c r="Q37" s="467"/>
      <c r="R37" s="342" t="str">
        <f t="shared" si="0"/>
        <v>0K</v>
      </c>
      <c r="S37" s="343"/>
      <c r="T37" s="347">
        <f t="shared" si="1"/>
        <v>0</v>
      </c>
      <c r="U37" s="341"/>
      <c r="V37" s="345">
        <v>0</v>
      </c>
      <c r="W37" s="341"/>
      <c r="X37" s="347">
        <f t="shared" si="2"/>
        <v>0</v>
      </c>
      <c r="Y37" s="341"/>
      <c r="Z37" s="348"/>
      <c r="AA37" s="349"/>
      <c r="AB37" s="348"/>
      <c r="AC37" s="529"/>
    </row>
    <row r="38" spans="1:29" s="530" customFormat="1" ht="17.45" customHeight="1" x14ac:dyDescent="0.2">
      <c r="A38" s="527"/>
      <c r="B38" s="870"/>
      <c r="C38" s="528"/>
      <c r="D38" s="107" t="s">
        <v>55</v>
      </c>
      <c r="E38" s="498"/>
      <c r="F38" s="337"/>
      <c r="G38" s="337"/>
      <c r="H38" s="344"/>
      <c r="I38" s="338"/>
      <c r="J38" s="350" t="s">
        <v>35</v>
      </c>
      <c r="K38" s="339" t="s">
        <v>35</v>
      </c>
      <c r="L38" s="340" t="s">
        <v>35</v>
      </c>
      <c r="M38" s="341"/>
      <c r="N38" s="345">
        <v>0</v>
      </c>
      <c r="O38" s="338"/>
      <c r="P38" s="345">
        <v>0</v>
      </c>
      <c r="Q38" s="467"/>
      <c r="R38" s="342" t="str">
        <f t="shared" si="0"/>
        <v>0K</v>
      </c>
      <c r="S38" s="343"/>
      <c r="T38" s="347">
        <f t="shared" si="1"/>
        <v>0</v>
      </c>
      <c r="U38" s="341"/>
      <c r="V38" s="345">
        <v>0</v>
      </c>
      <c r="W38" s="341"/>
      <c r="X38" s="347">
        <f t="shared" si="2"/>
        <v>0</v>
      </c>
      <c r="Y38" s="341"/>
      <c r="Z38" s="348"/>
      <c r="AA38" s="349"/>
      <c r="AB38" s="348"/>
      <c r="AC38" s="529"/>
    </row>
    <row r="39" spans="1:29" s="530" customFormat="1" ht="18" customHeight="1" x14ac:dyDescent="0.2">
      <c r="A39" s="527"/>
      <c r="B39" s="870"/>
      <c r="C39" s="528"/>
      <c r="D39" s="107" t="s">
        <v>56</v>
      </c>
      <c r="E39" s="498"/>
      <c r="F39" s="337"/>
      <c r="G39" s="337"/>
      <c r="H39" s="344"/>
      <c r="I39" s="338"/>
      <c r="J39" s="350" t="s">
        <v>35</v>
      </c>
      <c r="K39" s="339" t="s">
        <v>35</v>
      </c>
      <c r="L39" s="340" t="s">
        <v>35</v>
      </c>
      <c r="M39" s="341"/>
      <c r="N39" s="345">
        <v>0</v>
      </c>
      <c r="O39" s="338"/>
      <c r="P39" s="345">
        <v>0</v>
      </c>
      <c r="Q39" s="467"/>
      <c r="R39" s="342" t="str">
        <f t="shared" si="0"/>
        <v>0K</v>
      </c>
      <c r="S39" s="343"/>
      <c r="T39" s="347">
        <f t="shared" si="1"/>
        <v>0</v>
      </c>
      <c r="U39" s="341"/>
      <c r="V39" s="345">
        <v>0</v>
      </c>
      <c r="W39" s="341"/>
      <c r="X39" s="347">
        <f t="shared" si="2"/>
        <v>0</v>
      </c>
      <c r="Y39" s="341"/>
      <c r="Z39" s="348"/>
      <c r="AA39" s="349"/>
      <c r="AB39" s="348"/>
      <c r="AC39" s="529"/>
    </row>
    <row r="40" spans="1:29" s="530" customFormat="1" ht="17.45" customHeight="1" thickBot="1" x14ac:dyDescent="0.3">
      <c r="A40" s="527"/>
      <c r="B40" s="870"/>
      <c r="C40" s="528"/>
      <c r="D40" s="498"/>
      <c r="E40" s="498"/>
      <c r="F40" s="531"/>
      <c r="G40" s="532"/>
      <c r="H40" s="533"/>
      <c r="I40" s="534"/>
      <c r="J40" s="535"/>
      <c r="K40" s="535"/>
      <c r="L40" s="535"/>
      <c r="M40" s="536"/>
      <c r="N40" s="537"/>
      <c r="O40" s="534"/>
      <c r="P40" s="537"/>
      <c r="Q40" s="537"/>
      <c r="R40" s="536"/>
      <c r="S40" s="538"/>
      <c r="T40" s="539"/>
      <c r="U40" s="536"/>
      <c r="V40" s="539"/>
      <c r="W40" s="536"/>
      <c r="X40" s="540"/>
      <c r="Y40" s="536"/>
      <c r="Z40" s="541"/>
      <c r="AA40" s="541"/>
      <c r="AB40" s="541"/>
      <c r="AC40" s="529"/>
    </row>
    <row r="41" spans="1:29" s="530" customFormat="1" ht="24.95" customHeight="1" thickBot="1" x14ac:dyDescent="0.25">
      <c r="A41" s="527"/>
      <c r="B41" s="870"/>
      <c r="C41" s="528"/>
      <c r="D41" s="498"/>
      <c r="E41" s="498"/>
      <c r="F41" s="807" t="s">
        <v>57</v>
      </c>
      <c r="G41" s="808"/>
      <c r="H41" s="808"/>
      <c r="I41" s="808"/>
      <c r="J41" s="808"/>
      <c r="K41" s="809"/>
      <c r="L41" s="291">
        <f>SUM(L20:L39)</f>
        <v>0</v>
      </c>
      <c r="M41" s="536"/>
      <c r="N41" s="290">
        <f>SUM(N20:N39)</f>
        <v>0</v>
      </c>
      <c r="O41" s="534"/>
      <c r="P41" s="290">
        <f>SUM(P20:P39)</f>
        <v>0</v>
      </c>
      <c r="Q41" s="290">
        <f>SUM(Q20:Q39)</f>
        <v>0</v>
      </c>
      <c r="R41" s="536"/>
      <c r="S41" s="538"/>
      <c r="T41" s="290">
        <f>SUM(T20:T39)</f>
        <v>0</v>
      </c>
      <c r="U41" s="536"/>
      <c r="V41" s="290">
        <f>SUM(V20:V39)</f>
        <v>0</v>
      </c>
      <c r="W41" s="536"/>
      <c r="X41" s="290">
        <f>SUM(X20:X39)</f>
        <v>0</v>
      </c>
      <c r="Y41" s="536"/>
      <c r="Z41" s="541"/>
      <c r="AA41" s="541"/>
      <c r="AB41" s="541"/>
      <c r="AC41" s="529"/>
    </row>
    <row r="42" spans="1:29" s="549" customFormat="1" ht="21.95" customHeight="1" thickBot="1" x14ac:dyDescent="0.3">
      <c r="A42" s="542"/>
      <c r="B42" s="870"/>
      <c r="C42" s="543"/>
      <c r="D42" s="544"/>
      <c r="E42" s="544"/>
      <c r="F42" s="545"/>
      <c r="G42" s="79"/>
      <c r="H42" s="79" t="s">
        <v>35</v>
      </c>
      <c r="I42" s="79"/>
      <c r="J42" s="79"/>
      <c r="K42" s="79"/>
      <c r="L42" s="79"/>
      <c r="M42" s="546"/>
      <c r="N42" s="79" t="s">
        <v>35</v>
      </c>
      <c r="O42" s="79"/>
      <c r="P42" s="810" t="s">
        <v>35</v>
      </c>
      <c r="Q42" s="810"/>
      <c r="R42" s="546"/>
      <c r="S42" s="547"/>
      <c r="T42" s="546"/>
      <c r="U42" s="546"/>
      <c r="V42" s="546"/>
      <c r="W42" s="546"/>
      <c r="X42" s="547"/>
      <c r="Y42" s="546"/>
      <c r="Z42" s="547"/>
      <c r="AA42" s="547"/>
      <c r="AB42" s="547"/>
      <c r="AC42" s="548"/>
    </row>
    <row r="43" spans="1:29" s="549" customFormat="1" ht="21.95" customHeight="1" thickBot="1" x14ac:dyDescent="0.3">
      <c r="A43" s="542"/>
      <c r="B43" s="870"/>
      <c r="C43" s="543"/>
      <c r="D43" s="544"/>
      <c r="E43" s="544"/>
      <c r="F43" s="811" t="s">
        <v>58</v>
      </c>
      <c r="G43" s="812"/>
      <c r="H43" s="812"/>
      <c r="I43" s="812"/>
      <c r="J43" s="812"/>
      <c r="K43" s="812"/>
      <c r="L43" s="812"/>
      <c r="M43" s="812"/>
      <c r="N43" s="812"/>
      <c r="O43" s="812"/>
      <c r="P43" s="812"/>
      <c r="Q43" s="813"/>
      <c r="R43" s="546"/>
      <c r="S43" s="547"/>
      <c r="T43" s="292">
        <f>VLOOKUP(G6,'dati scheda tecnica'!A5:T18,2,FALSE)</f>
        <v>509597</v>
      </c>
      <c r="U43" s="546"/>
      <c r="V43" s="292">
        <f>VLOOKUP(G6,'dati scheda tecnica'!A5:T18,3,FALSE)</f>
        <v>407678</v>
      </c>
      <c r="W43" s="546"/>
      <c r="X43" s="292">
        <f>T43+V43</f>
        <v>917275</v>
      </c>
      <c r="Y43" s="546"/>
      <c r="Z43" s="547"/>
      <c r="AA43" s="547"/>
      <c r="AB43" s="547"/>
      <c r="AC43" s="548"/>
    </row>
    <row r="44" spans="1:29" s="549" customFormat="1" ht="21.95" customHeight="1" thickBot="1" x14ac:dyDescent="0.3">
      <c r="A44" s="542"/>
      <c r="B44" s="870"/>
      <c r="C44" s="543"/>
      <c r="D44" s="544"/>
      <c r="E44" s="544"/>
      <c r="F44" s="545"/>
      <c r="G44" s="79"/>
      <c r="H44" s="79"/>
      <c r="I44" s="79"/>
      <c r="J44" s="79"/>
      <c r="K44" s="79"/>
      <c r="L44" s="79"/>
      <c r="M44" s="546"/>
      <c r="N44" s="79"/>
      <c r="O44" s="79"/>
      <c r="P44" s="546"/>
      <c r="Q44" s="546"/>
      <c r="R44" s="546"/>
      <c r="S44" s="547"/>
      <c r="T44" s="546"/>
      <c r="U44" s="546"/>
      <c r="V44" s="546"/>
      <c r="W44" s="546"/>
      <c r="X44" s="547"/>
      <c r="Y44" s="546"/>
      <c r="Z44" s="547"/>
      <c r="AA44" s="547"/>
      <c r="AB44" s="547"/>
      <c r="AC44" s="548"/>
    </row>
    <row r="45" spans="1:29" s="549" customFormat="1" ht="40.5" customHeight="1" thickBot="1" x14ac:dyDescent="0.3">
      <c r="A45" s="542"/>
      <c r="B45" s="870"/>
      <c r="C45" s="543"/>
      <c r="D45" s="544"/>
      <c r="E45" s="544"/>
      <c r="F45" s="775" t="s">
        <v>59</v>
      </c>
      <c r="G45" s="776"/>
      <c r="H45" s="776"/>
      <c r="I45" s="776"/>
      <c r="J45" s="776"/>
      <c r="K45" s="776"/>
      <c r="L45" s="776"/>
      <c r="M45" s="776"/>
      <c r="N45" s="776"/>
      <c r="O45" s="776"/>
      <c r="P45" s="776"/>
      <c r="Q45" s="776"/>
      <c r="R45" s="777"/>
      <c r="S45" s="550"/>
      <c r="T45" s="293" t="s">
        <v>60</v>
      </c>
      <c r="U45" s="293"/>
      <c r="V45" s="320" t="s">
        <v>61</v>
      </c>
      <c r="W45" s="293"/>
      <c r="X45" s="294" t="s">
        <v>62</v>
      </c>
      <c r="Y45" s="546"/>
      <c r="Z45" s="547"/>
      <c r="AA45" s="547"/>
      <c r="AB45" s="547"/>
      <c r="AC45" s="548"/>
    </row>
    <row r="46" spans="1:29" ht="15.6" customHeight="1" x14ac:dyDescent="0.25">
      <c r="A46" s="474"/>
      <c r="B46" s="870"/>
      <c r="D46" s="551"/>
      <c r="E46" s="551"/>
      <c r="F46" s="778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80"/>
      <c r="S46" s="295"/>
      <c r="T46" s="56" t="s">
        <v>63</v>
      </c>
      <c r="U46" s="80"/>
      <c r="V46" s="58" t="s">
        <v>64</v>
      </c>
      <c r="W46" s="80"/>
      <c r="X46" s="58" t="s">
        <v>64</v>
      </c>
      <c r="Y46" s="80"/>
      <c r="Z46" s="552"/>
      <c r="AA46" s="552"/>
      <c r="AB46" s="552"/>
      <c r="AC46" s="475"/>
    </row>
    <row r="47" spans="1:29" ht="16.5" thickBot="1" x14ac:dyDescent="0.3">
      <c r="A47" s="474"/>
      <c r="B47" s="870"/>
      <c r="D47" s="551"/>
      <c r="E47" s="551"/>
      <c r="F47" s="781"/>
      <c r="G47" s="782"/>
      <c r="H47" s="782"/>
      <c r="I47" s="782"/>
      <c r="J47" s="782"/>
      <c r="K47" s="782"/>
      <c r="L47" s="782"/>
      <c r="M47" s="782"/>
      <c r="N47" s="782"/>
      <c r="O47" s="782"/>
      <c r="P47" s="782"/>
      <c r="Q47" s="782"/>
      <c r="R47" s="783"/>
      <c r="S47" s="553"/>
      <c r="T47" s="296">
        <f>ABS(T43-T41)</f>
        <v>509597</v>
      </c>
      <c r="U47" s="554"/>
      <c r="V47" s="297">
        <f>ABS(V43-V41)</f>
        <v>407678</v>
      </c>
      <c r="W47" s="554"/>
      <c r="X47" s="297">
        <f>ABS(X43-X41)</f>
        <v>917275</v>
      </c>
      <c r="Y47" s="80"/>
      <c r="Z47" s="552"/>
      <c r="AA47" s="552"/>
      <c r="AB47" s="552"/>
      <c r="AC47" s="475"/>
    </row>
    <row r="48" spans="1:29" ht="15" customHeight="1" thickBot="1" x14ac:dyDescent="0.3">
      <c r="A48" s="474"/>
      <c r="B48" s="870"/>
      <c r="D48" s="551"/>
      <c r="E48" s="551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52"/>
      <c r="T48" s="80"/>
      <c r="U48" s="80"/>
      <c r="V48" s="80"/>
      <c r="W48" s="80"/>
      <c r="X48" s="80"/>
      <c r="Y48" s="80"/>
      <c r="Z48" s="552"/>
      <c r="AA48" s="552"/>
      <c r="AB48" s="552"/>
      <c r="AC48" s="475"/>
    </row>
    <row r="49" spans="1:29" ht="14.45" customHeight="1" x14ac:dyDescent="0.25">
      <c r="A49" s="474"/>
      <c r="B49" s="870"/>
      <c r="D49" s="551"/>
      <c r="E49" s="551"/>
      <c r="F49" s="784" t="s">
        <v>6</v>
      </c>
      <c r="G49" s="785"/>
      <c r="H49" s="785"/>
      <c r="I49" s="785"/>
      <c r="J49" s="785"/>
      <c r="K49" s="785"/>
      <c r="L49" s="785"/>
      <c r="M49" s="785"/>
      <c r="N49" s="785"/>
      <c r="O49" s="785"/>
      <c r="P49" s="785"/>
      <c r="Q49" s="785"/>
      <c r="R49" s="785"/>
      <c r="S49" s="785"/>
      <c r="T49" s="785"/>
      <c r="U49" s="785"/>
      <c r="V49" s="785"/>
      <c r="W49" s="785"/>
      <c r="X49" s="786"/>
      <c r="Y49" s="300"/>
      <c r="Z49" s="300"/>
      <c r="AA49" s="300"/>
      <c r="AB49" s="552"/>
      <c r="AC49" s="475"/>
    </row>
    <row r="50" spans="1:29" ht="15" customHeight="1" x14ac:dyDescent="0.25">
      <c r="A50" s="474"/>
      <c r="B50" s="870"/>
      <c r="D50" s="551"/>
      <c r="E50" s="551"/>
      <c r="F50" s="787"/>
      <c r="G50" s="788"/>
      <c r="H50" s="788"/>
      <c r="I50" s="788"/>
      <c r="J50" s="788"/>
      <c r="K50" s="788"/>
      <c r="L50" s="788"/>
      <c r="M50" s="788"/>
      <c r="N50" s="788"/>
      <c r="O50" s="788"/>
      <c r="P50" s="788"/>
      <c r="Q50" s="788"/>
      <c r="R50" s="788"/>
      <c r="S50" s="788"/>
      <c r="T50" s="788"/>
      <c r="U50" s="788"/>
      <c r="V50" s="788"/>
      <c r="W50" s="788"/>
      <c r="X50" s="789"/>
      <c r="Y50" s="80"/>
      <c r="Z50" s="552"/>
      <c r="AA50" s="552"/>
      <c r="AB50" s="552"/>
      <c r="AC50" s="475"/>
    </row>
    <row r="51" spans="1:29" ht="15.75" thickBot="1" x14ac:dyDescent="0.3">
      <c r="A51" s="474"/>
      <c r="B51" s="871"/>
      <c r="F51" s="790"/>
      <c r="G51" s="791"/>
      <c r="H51" s="791"/>
      <c r="I51" s="791"/>
      <c r="J51" s="791"/>
      <c r="K51" s="791"/>
      <c r="L51" s="791"/>
      <c r="M51" s="791"/>
      <c r="N51" s="791"/>
      <c r="O51" s="791"/>
      <c r="P51" s="791"/>
      <c r="Q51" s="791"/>
      <c r="R51" s="791"/>
      <c r="S51" s="791"/>
      <c r="T51" s="791"/>
      <c r="U51" s="791"/>
      <c r="V51" s="791"/>
      <c r="W51" s="791"/>
      <c r="X51" s="792"/>
      <c r="Y51" s="80"/>
      <c r="Z51" s="552"/>
      <c r="AA51" s="552"/>
      <c r="AB51" s="552"/>
      <c r="AC51" s="475"/>
    </row>
    <row r="52" spans="1:29" ht="15.75" thickBot="1" x14ac:dyDescent="0.3">
      <c r="A52" s="556"/>
      <c r="B52" s="557"/>
      <c r="C52" s="558"/>
      <c r="D52" s="559"/>
      <c r="E52" s="559"/>
      <c r="F52" s="560"/>
      <c r="G52" s="561"/>
      <c r="H52" s="553"/>
      <c r="I52" s="553"/>
      <c r="J52" s="562"/>
      <c r="K52" s="562"/>
      <c r="L52" s="562"/>
      <c r="M52" s="554"/>
      <c r="N52" s="553"/>
      <c r="O52" s="561"/>
      <c r="P52" s="553"/>
      <c r="Q52" s="553"/>
      <c r="R52" s="554"/>
      <c r="S52" s="553"/>
      <c r="T52" s="554"/>
      <c r="U52" s="554"/>
      <c r="V52" s="554"/>
      <c r="W52" s="554"/>
      <c r="X52" s="553"/>
      <c r="Y52" s="554"/>
      <c r="Z52" s="553"/>
      <c r="AA52" s="553"/>
      <c r="AB52" s="553"/>
      <c r="AC52" s="563"/>
    </row>
    <row r="53" spans="1:29" x14ac:dyDescent="0.25">
      <c r="F53" s="564"/>
      <c r="G53" s="565"/>
      <c r="H53" s="552"/>
      <c r="I53" s="552"/>
      <c r="J53" s="566"/>
      <c r="K53" s="566"/>
      <c r="L53" s="566"/>
      <c r="M53" s="80"/>
      <c r="N53" s="552"/>
      <c r="O53" s="565"/>
      <c r="P53" s="552"/>
      <c r="Q53" s="552"/>
      <c r="R53" s="80"/>
      <c r="S53" s="552"/>
      <c r="T53" s="80"/>
      <c r="U53" s="80"/>
      <c r="V53" s="80"/>
      <c r="W53" s="80"/>
      <c r="X53" s="552"/>
      <c r="Y53" s="80"/>
      <c r="Z53" s="552"/>
      <c r="AA53" s="552"/>
      <c r="AB53" s="552"/>
    </row>
    <row r="54" spans="1:29" ht="15.75" thickBot="1" x14ac:dyDescent="0.3">
      <c r="F54" s="564"/>
      <c r="G54" s="565"/>
      <c r="H54" s="552"/>
      <c r="I54" s="552"/>
      <c r="J54" s="566"/>
      <c r="K54" s="566"/>
      <c r="L54" s="566"/>
      <c r="M54" s="80"/>
      <c r="N54" s="552"/>
      <c r="O54" s="565"/>
      <c r="P54" s="552"/>
      <c r="Q54" s="552"/>
      <c r="R54" s="80"/>
      <c r="S54" s="552"/>
      <c r="T54" s="80"/>
      <c r="U54" s="80"/>
      <c r="V54" s="80"/>
      <c r="W54" s="80"/>
      <c r="X54" s="552"/>
      <c r="Y54" s="80"/>
      <c r="Z54" s="552"/>
      <c r="AA54" s="552"/>
      <c r="AB54" s="552"/>
    </row>
    <row r="55" spans="1:29" ht="15.75" thickBot="1" x14ac:dyDescent="0.3">
      <c r="A55" s="488"/>
      <c r="B55" s="489"/>
      <c r="C55" s="490"/>
      <c r="D55" s="491"/>
      <c r="E55" s="491"/>
      <c r="F55" s="567"/>
      <c r="G55" s="568"/>
      <c r="H55" s="569"/>
      <c r="I55" s="569"/>
      <c r="J55" s="569"/>
      <c r="K55" s="569"/>
      <c r="L55" s="569"/>
      <c r="M55" s="570"/>
      <c r="N55" s="569"/>
      <c r="O55" s="568"/>
      <c r="P55" s="569"/>
      <c r="Q55" s="569"/>
      <c r="R55" s="571"/>
      <c r="S55" s="569"/>
      <c r="T55" s="571"/>
      <c r="U55" s="571"/>
      <c r="V55" s="571"/>
      <c r="W55" s="571"/>
      <c r="X55" s="572"/>
      <c r="Y55" s="571"/>
      <c r="Z55" s="569"/>
      <c r="AA55" s="569"/>
      <c r="AB55" s="569"/>
      <c r="AC55" s="495"/>
    </row>
    <row r="56" spans="1:29" ht="18.75" customHeight="1" thickBot="1" x14ac:dyDescent="0.3">
      <c r="A56" s="497"/>
      <c r="B56" s="834" t="s">
        <v>65</v>
      </c>
      <c r="C56" s="177"/>
      <c r="D56" s="837" t="s">
        <v>9</v>
      </c>
      <c r="E56" s="498"/>
      <c r="F56" s="828" t="s">
        <v>10</v>
      </c>
      <c r="G56" s="829"/>
      <c r="H56" s="830"/>
      <c r="I56" s="499"/>
      <c r="J56" s="793" t="s">
        <v>11</v>
      </c>
      <c r="K56" s="794"/>
      <c r="L56" s="795"/>
      <c r="M56" s="500"/>
      <c r="N56" s="796" t="s">
        <v>12</v>
      </c>
      <c r="O56" s="501"/>
      <c r="P56" s="828" t="s">
        <v>13</v>
      </c>
      <c r="Q56" s="829"/>
      <c r="R56" s="830"/>
      <c r="S56" s="499"/>
      <c r="T56" s="822" t="s">
        <v>14</v>
      </c>
      <c r="U56" s="502"/>
      <c r="V56" s="822" t="s">
        <v>15</v>
      </c>
      <c r="W56" s="500"/>
      <c r="X56" s="822" t="s">
        <v>16</v>
      </c>
      <c r="Y56" s="500"/>
      <c r="Z56" s="796" t="s">
        <v>17</v>
      </c>
      <c r="AA56" s="503"/>
      <c r="AB56" s="796" t="s">
        <v>18</v>
      </c>
      <c r="AC56" s="504"/>
    </row>
    <row r="57" spans="1:29" ht="51" customHeight="1" thickBot="1" x14ac:dyDescent="0.3">
      <c r="A57" s="506"/>
      <c r="B57" s="835"/>
      <c r="C57" s="177"/>
      <c r="D57" s="838"/>
      <c r="E57" s="498"/>
      <c r="F57" s="831"/>
      <c r="G57" s="832"/>
      <c r="H57" s="833"/>
      <c r="I57" s="499"/>
      <c r="J57" s="799" t="s">
        <v>19</v>
      </c>
      <c r="K57" s="802" t="s">
        <v>20</v>
      </c>
      <c r="L57" s="802" t="s">
        <v>21</v>
      </c>
      <c r="M57" s="500"/>
      <c r="N57" s="797"/>
      <c r="O57" s="501"/>
      <c r="P57" s="831"/>
      <c r="Q57" s="832"/>
      <c r="R57" s="833"/>
      <c r="S57" s="499"/>
      <c r="T57" s="823"/>
      <c r="U57" s="502"/>
      <c r="V57" s="823"/>
      <c r="W57" s="500"/>
      <c r="X57" s="823"/>
      <c r="Y57" s="500"/>
      <c r="Z57" s="797"/>
      <c r="AA57" s="503"/>
      <c r="AB57" s="797"/>
      <c r="AC57" s="507"/>
    </row>
    <row r="58" spans="1:29" ht="16.5" customHeight="1" thickBot="1" x14ac:dyDescent="0.3">
      <c r="A58" s="497"/>
      <c r="B58" s="835"/>
      <c r="C58" s="502"/>
      <c r="D58" s="839"/>
      <c r="E58" s="498"/>
      <c r="F58" s="850" t="s">
        <v>22</v>
      </c>
      <c r="G58" s="852" t="s">
        <v>23</v>
      </c>
      <c r="H58" s="806" t="s">
        <v>24</v>
      </c>
      <c r="I58" s="499"/>
      <c r="J58" s="801"/>
      <c r="K58" s="803"/>
      <c r="L58" s="803"/>
      <c r="M58" s="502"/>
      <c r="N58" s="797"/>
      <c r="O58" s="501"/>
      <c r="P58" s="840" t="s">
        <v>25</v>
      </c>
      <c r="Q58" s="797" t="s">
        <v>26</v>
      </c>
      <c r="R58" s="797" t="s">
        <v>27</v>
      </c>
      <c r="S58" s="499"/>
      <c r="T58" s="824"/>
      <c r="U58" s="502"/>
      <c r="V58" s="824"/>
      <c r="W58" s="502"/>
      <c r="X58" s="824"/>
      <c r="Y58" s="502"/>
      <c r="Z58" s="827"/>
      <c r="AA58" s="503"/>
      <c r="AB58" s="827"/>
      <c r="AC58" s="504"/>
    </row>
    <row r="59" spans="1:29" ht="15.75" x14ac:dyDescent="0.25">
      <c r="A59" s="497"/>
      <c r="B59" s="835"/>
      <c r="C59" s="508"/>
      <c r="D59" s="106" t="s">
        <v>28</v>
      </c>
      <c r="E59" s="509"/>
      <c r="F59" s="850"/>
      <c r="G59" s="852"/>
      <c r="H59" s="806"/>
      <c r="I59" s="499"/>
      <c r="J59" s="842" t="s">
        <v>66</v>
      </c>
      <c r="K59" s="804"/>
      <c r="L59" s="803"/>
      <c r="M59" s="508"/>
      <c r="N59" s="797"/>
      <c r="O59" s="510"/>
      <c r="P59" s="840"/>
      <c r="Q59" s="797"/>
      <c r="R59" s="797"/>
      <c r="S59" s="499"/>
      <c r="T59" s="820" t="s">
        <v>29</v>
      </c>
      <c r="U59" s="511"/>
      <c r="V59" s="820" t="s">
        <v>29</v>
      </c>
      <c r="W59" s="508"/>
      <c r="X59" s="820" t="s">
        <v>29</v>
      </c>
      <c r="Y59" s="508"/>
      <c r="Z59" s="286" t="s">
        <v>30</v>
      </c>
      <c r="AA59" s="508"/>
      <c r="AB59" s="286" t="s">
        <v>30</v>
      </c>
      <c r="AC59" s="504"/>
    </row>
    <row r="60" spans="1:29" ht="26.25" thickBot="1" x14ac:dyDescent="0.3">
      <c r="A60" s="512"/>
      <c r="B60" s="835"/>
      <c r="C60" s="513"/>
      <c r="D60" s="509"/>
      <c r="E60" s="509"/>
      <c r="F60" s="851"/>
      <c r="G60" s="853"/>
      <c r="H60" s="299" t="s">
        <v>31</v>
      </c>
      <c r="I60" s="499"/>
      <c r="J60" s="843"/>
      <c r="K60" s="288" t="s">
        <v>33</v>
      </c>
      <c r="L60" s="805"/>
      <c r="M60" s="511"/>
      <c r="N60" s="798"/>
      <c r="O60" s="510"/>
      <c r="P60" s="841"/>
      <c r="Q60" s="798"/>
      <c r="R60" s="798"/>
      <c r="S60" s="510"/>
      <c r="T60" s="821"/>
      <c r="U60" s="511"/>
      <c r="V60" s="821"/>
      <c r="W60" s="511"/>
      <c r="X60" s="821"/>
      <c r="Y60" s="511"/>
      <c r="Z60" s="289" t="s">
        <v>34</v>
      </c>
      <c r="AA60" s="514"/>
      <c r="AB60" s="289" t="s">
        <v>34</v>
      </c>
      <c r="AC60" s="515"/>
    </row>
    <row r="61" spans="1:29" ht="15.75" x14ac:dyDescent="0.25">
      <c r="A61" s="517"/>
      <c r="B61" s="835"/>
      <c r="C61" s="518"/>
      <c r="D61" s="519"/>
      <c r="E61" s="519"/>
      <c r="F61" s="520"/>
      <c r="G61" s="521"/>
      <c r="H61" s="521"/>
      <c r="I61" s="522"/>
      <c r="J61" s="522"/>
      <c r="K61" s="522"/>
      <c r="L61" s="522"/>
      <c r="M61" s="523"/>
      <c r="N61" s="521"/>
      <c r="O61" s="521"/>
      <c r="P61" s="524" t="s">
        <v>35</v>
      </c>
      <c r="Q61" s="524" t="s">
        <v>35</v>
      </c>
      <c r="R61" s="523"/>
      <c r="S61" s="522"/>
      <c r="T61" s="523"/>
      <c r="U61" s="523"/>
      <c r="V61" s="523"/>
      <c r="W61" s="523"/>
      <c r="X61" s="522"/>
      <c r="Y61" s="523"/>
      <c r="Z61" s="522"/>
      <c r="AA61" s="522"/>
      <c r="AB61" s="522"/>
      <c r="AC61" s="525"/>
    </row>
    <row r="62" spans="1:29" ht="18" x14ac:dyDescent="0.25">
      <c r="A62" s="527"/>
      <c r="B62" s="835"/>
      <c r="C62" s="528"/>
      <c r="D62" s="108" t="s">
        <v>67</v>
      </c>
      <c r="E62" s="498"/>
      <c r="F62" s="337"/>
      <c r="G62" s="337"/>
      <c r="H62" s="344"/>
      <c r="I62" s="338"/>
      <c r="J62" s="350"/>
      <c r="K62" s="339"/>
      <c r="L62" s="340" t="s">
        <v>35</v>
      </c>
      <c r="M62" s="341"/>
      <c r="N62" s="345">
        <v>0</v>
      </c>
      <c r="O62" s="338"/>
      <c r="P62" s="345">
        <v>0</v>
      </c>
      <c r="Q62" s="467"/>
      <c r="R62" s="342" t="str">
        <f t="shared" ref="R62:R81" si="3">IF(P62&lt;=0.1*N62,"0K","NON AMMISSIBILE")</f>
        <v>0K</v>
      </c>
      <c r="S62" s="343"/>
      <c r="T62" s="347">
        <f t="shared" ref="T62:T81" si="4">P62+N62</f>
        <v>0</v>
      </c>
      <c r="U62" s="341"/>
      <c r="V62" s="345">
        <v>0</v>
      </c>
      <c r="W62" s="341"/>
      <c r="X62" s="347">
        <f>T62+V62</f>
        <v>0</v>
      </c>
      <c r="Y62" s="341"/>
      <c r="Z62" s="348"/>
      <c r="AA62" s="349"/>
      <c r="AB62" s="348"/>
      <c r="AC62" s="529"/>
    </row>
    <row r="63" spans="1:29" ht="18" x14ac:dyDescent="0.25">
      <c r="A63" s="527"/>
      <c r="B63" s="835"/>
      <c r="C63" s="528"/>
      <c r="D63" s="108" t="s">
        <v>68</v>
      </c>
      <c r="E63" s="498"/>
      <c r="F63" s="337"/>
      <c r="G63" s="337"/>
      <c r="H63" s="344"/>
      <c r="I63" s="338"/>
      <c r="J63" s="350"/>
      <c r="K63" s="339" t="s">
        <v>35</v>
      </c>
      <c r="L63" s="340" t="s">
        <v>35</v>
      </c>
      <c r="M63" s="341"/>
      <c r="N63" s="345">
        <v>0</v>
      </c>
      <c r="O63" s="338"/>
      <c r="P63" s="345">
        <v>0</v>
      </c>
      <c r="Q63" s="467"/>
      <c r="R63" s="342" t="str">
        <f t="shared" si="3"/>
        <v>0K</v>
      </c>
      <c r="S63" s="343"/>
      <c r="T63" s="347">
        <f t="shared" si="4"/>
        <v>0</v>
      </c>
      <c r="U63" s="341"/>
      <c r="V63" s="345">
        <v>0</v>
      </c>
      <c r="W63" s="341"/>
      <c r="X63" s="347">
        <f t="shared" ref="X63:X81" si="5">T63+V63</f>
        <v>0</v>
      </c>
      <c r="Y63" s="341"/>
      <c r="Z63" s="348"/>
      <c r="AA63" s="349"/>
      <c r="AB63" s="348"/>
      <c r="AC63" s="529"/>
    </row>
    <row r="64" spans="1:29" ht="18" customHeight="1" x14ac:dyDescent="0.25">
      <c r="A64" s="527"/>
      <c r="B64" s="835"/>
      <c r="C64" s="528"/>
      <c r="D64" s="108" t="s">
        <v>69</v>
      </c>
      <c r="E64" s="498"/>
      <c r="F64" s="337"/>
      <c r="G64" s="337"/>
      <c r="H64" s="344"/>
      <c r="I64" s="338"/>
      <c r="J64" s="350" t="s">
        <v>35</v>
      </c>
      <c r="K64" s="339" t="s">
        <v>35</v>
      </c>
      <c r="L64" s="340" t="s">
        <v>35</v>
      </c>
      <c r="M64" s="341"/>
      <c r="N64" s="345">
        <v>0</v>
      </c>
      <c r="O64" s="338"/>
      <c r="P64" s="345">
        <v>0</v>
      </c>
      <c r="Q64" s="467"/>
      <c r="R64" s="342" t="str">
        <f t="shared" si="3"/>
        <v>0K</v>
      </c>
      <c r="S64" s="343"/>
      <c r="T64" s="347">
        <f t="shared" si="4"/>
        <v>0</v>
      </c>
      <c r="U64" s="341"/>
      <c r="V64" s="345">
        <v>0</v>
      </c>
      <c r="W64" s="341"/>
      <c r="X64" s="347">
        <f t="shared" si="5"/>
        <v>0</v>
      </c>
      <c r="Y64" s="341"/>
      <c r="Z64" s="348"/>
      <c r="AA64" s="349"/>
      <c r="AB64" s="348"/>
      <c r="AC64" s="529"/>
    </row>
    <row r="65" spans="1:29" ht="18" customHeight="1" x14ac:dyDescent="0.25">
      <c r="A65" s="527"/>
      <c r="B65" s="835"/>
      <c r="C65" s="528"/>
      <c r="D65" s="108" t="s">
        <v>70</v>
      </c>
      <c r="E65" s="498"/>
      <c r="F65" s="337"/>
      <c r="G65" s="337"/>
      <c r="H65" s="344"/>
      <c r="I65" s="338"/>
      <c r="J65" s="350" t="s">
        <v>35</v>
      </c>
      <c r="K65" s="339" t="s">
        <v>35</v>
      </c>
      <c r="L65" s="340" t="s">
        <v>35</v>
      </c>
      <c r="M65" s="341"/>
      <c r="N65" s="345">
        <v>0</v>
      </c>
      <c r="O65" s="338"/>
      <c r="P65" s="345">
        <v>0</v>
      </c>
      <c r="Q65" s="467"/>
      <c r="R65" s="342" t="str">
        <f t="shared" si="3"/>
        <v>0K</v>
      </c>
      <c r="S65" s="343"/>
      <c r="T65" s="347">
        <f t="shared" si="4"/>
        <v>0</v>
      </c>
      <c r="U65" s="341"/>
      <c r="V65" s="345">
        <v>0</v>
      </c>
      <c r="W65" s="341"/>
      <c r="X65" s="347">
        <f t="shared" si="5"/>
        <v>0</v>
      </c>
      <c r="Y65" s="341"/>
      <c r="Z65" s="348"/>
      <c r="AA65" s="349"/>
      <c r="AB65" s="348"/>
      <c r="AC65" s="529"/>
    </row>
    <row r="66" spans="1:29" ht="18" customHeight="1" x14ac:dyDescent="0.25">
      <c r="A66" s="527"/>
      <c r="B66" s="835"/>
      <c r="C66" s="528"/>
      <c r="D66" s="108" t="s">
        <v>71</v>
      </c>
      <c r="E66" s="498"/>
      <c r="F66" s="337"/>
      <c r="G66" s="337"/>
      <c r="H66" s="344"/>
      <c r="I66" s="338"/>
      <c r="J66" s="350"/>
      <c r="K66" s="339" t="s">
        <v>35</v>
      </c>
      <c r="L66" s="340" t="s">
        <v>35</v>
      </c>
      <c r="M66" s="341"/>
      <c r="N66" s="345">
        <v>0</v>
      </c>
      <c r="O66" s="338"/>
      <c r="P66" s="345">
        <v>0</v>
      </c>
      <c r="Q66" s="467"/>
      <c r="R66" s="342" t="str">
        <f t="shared" si="3"/>
        <v>0K</v>
      </c>
      <c r="S66" s="343"/>
      <c r="T66" s="347">
        <f t="shared" si="4"/>
        <v>0</v>
      </c>
      <c r="U66" s="341"/>
      <c r="V66" s="345">
        <v>0</v>
      </c>
      <c r="W66" s="341"/>
      <c r="X66" s="347">
        <f t="shared" si="5"/>
        <v>0</v>
      </c>
      <c r="Y66" s="341"/>
      <c r="Z66" s="348"/>
      <c r="AA66" s="349"/>
      <c r="AB66" s="348"/>
      <c r="AC66" s="529"/>
    </row>
    <row r="67" spans="1:29" ht="18" customHeight="1" x14ac:dyDescent="0.25">
      <c r="A67" s="527"/>
      <c r="B67" s="835"/>
      <c r="C67" s="528"/>
      <c r="D67" s="108" t="s">
        <v>72</v>
      </c>
      <c r="E67" s="498"/>
      <c r="F67" s="337"/>
      <c r="G67" s="337"/>
      <c r="H67" s="344"/>
      <c r="I67" s="338"/>
      <c r="J67" s="350" t="s">
        <v>35</v>
      </c>
      <c r="K67" s="339" t="s">
        <v>35</v>
      </c>
      <c r="L67" s="340" t="s">
        <v>35</v>
      </c>
      <c r="M67" s="341"/>
      <c r="N67" s="345">
        <v>0</v>
      </c>
      <c r="O67" s="338"/>
      <c r="P67" s="345">
        <v>0</v>
      </c>
      <c r="Q67" s="467"/>
      <c r="R67" s="342" t="str">
        <f t="shared" si="3"/>
        <v>0K</v>
      </c>
      <c r="S67" s="343"/>
      <c r="T67" s="347">
        <f t="shared" si="4"/>
        <v>0</v>
      </c>
      <c r="U67" s="341"/>
      <c r="V67" s="345">
        <v>0</v>
      </c>
      <c r="W67" s="341"/>
      <c r="X67" s="347">
        <f t="shared" si="5"/>
        <v>0</v>
      </c>
      <c r="Y67" s="341"/>
      <c r="Z67" s="348"/>
      <c r="AA67" s="349"/>
      <c r="AB67" s="348"/>
      <c r="AC67" s="529"/>
    </row>
    <row r="68" spans="1:29" ht="18" customHeight="1" x14ac:dyDescent="0.25">
      <c r="A68" s="527"/>
      <c r="B68" s="835"/>
      <c r="C68" s="528"/>
      <c r="D68" s="108" t="s">
        <v>73</v>
      </c>
      <c r="E68" s="498"/>
      <c r="F68" s="337"/>
      <c r="G68" s="337"/>
      <c r="H68" s="344"/>
      <c r="I68" s="338"/>
      <c r="J68" s="350" t="s">
        <v>35</v>
      </c>
      <c r="K68" s="339" t="s">
        <v>35</v>
      </c>
      <c r="L68" s="340" t="s">
        <v>35</v>
      </c>
      <c r="M68" s="341"/>
      <c r="N68" s="345">
        <v>0</v>
      </c>
      <c r="O68" s="338"/>
      <c r="P68" s="345">
        <v>0</v>
      </c>
      <c r="Q68" s="467"/>
      <c r="R68" s="342" t="str">
        <f t="shared" si="3"/>
        <v>0K</v>
      </c>
      <c r="S68" s="343"/>
      <c r="T68" s="347">
        <f t="shared" si="4"/>
        <v>0</v>
      </c>
      <c r="U68" s="341"/>
      <c r="V68" s="345">
        <v>0</v>
      </c>
      <c r="W68" s="341"/>
      <c r="X68" s="347">
        <f t="shared" si="5"/>
        <v>0</v>
      </c>
      <c r="Y68" s="341"/>
      <c r="Z68" s="348"/>
      <c r="AA68" s="349"/>
      <c r="AB68" s="348"/>
      <c r="AC68" s="529"/>
    </row>
    <row r="69" spans="1:29" ht="18" customHeight="1" x14ac:dyDescent="0.25">
      <c r="A69" s="527"/>
      <c r="B69" s="835"/>
      <c r="C69" s="528"/>
      <c r="D69" s="108" t="s">
        <v>74</v>
      </c>
      <c r="E69" s="498"/>
      <c r="F69" s="337"/>
      <c r="G69" s="337"/>
      <c r="H69" s="344"/>
      <c r="I69" s="338"/>
      <c r="J69" s="350" t="s">
        <v>35</v>
      </c>
      <c r="K69" s="339" t="s">
        <v>35</v>
      </c>
      <c r="L69" s="340" t="s">
        <v>35</v>
      </c>
      <c r="M69" s="341"/>
      <c r="N69" s="345">
        <v>0</v>
      </c>
      <c r="O69" s="338"/>
      <c r="P69" s="345">
        <v>0</v>
      </c>
      <c r="Q69" s="467"/>
      <c r="R69" s="342" t="str">
        <f t="shared" si="3"/>
        <v>0K</v>
      </c>
      <c r="S69" s="343"/>
      <c r="T69" s="347">
        <f t="shared" si="4"/>
        <v>0</v>
      </c>
      <c r="U69" s="341"/>
      <c r="V69" s="345">
        <v>0</v>
      </c>
      <c r="W69" s="341"/>
      <c r="X69" s="347">
        <f t="shared" si="5"/>
        <v>0</v>
      </c>
      <c r="Y69" s="341"/>
      <c r="Z69" s="348"/>
      <c r="AA69" s="349"/>
      <c r="AB69" s="348"/>
      <c r="AC69" s="529"/>
    </row>
    <row r="70" spans="1:29" ht="18" customHeight="1" x14ac:dyDescent="0.25">
      <c r="A70" s="527"/>
      <c r="B70" s="835"/>
      <c r="C70" s="528"/>
      <c r="D70" s="108" t="s">
        <v>75</v>
      </c>
      <c r="E70" s="498"/>
      <c r="F70" s="337"/>
      <c r="G70" s="337"/>
      <c r="H70" s="344"/>
      <c r="I70" s="338"/>
      <c r="J70" s="350"/>
      <c r="K70" s="339" t="s">
        <v>35</v>
      </c>
      <c r="L70" s="340" t="s">
        <v>35</v>
      </c>
      <c r="M70" s="341"/>
      <c r="N70" s="345">
        <v>0</v>
      </c>
      <c r="O70" s="338"/>
      <c r="P70" s="345">
        <v>0</v>
      </c>
      <c r="Q70" s="467"/>
      <c r="R70" s="342" t="str">
        <f t="shared" si="3"/>
        <v>0K</v>
      </c>
      <c r="S70" s="343"/>
      <c r="T70" s="347">
        <f t="shared" si="4"/>
        <v>0</v>
      </c>
      <c r="U70" s="341"/>
      <c r="V70" s="345">
        <v>0</v>
      </c>
      <c r="W70" s="341"/>
      <c r="X70" s="347">
        <f t="shared" si="5"/>
        <v>0</v>
      </c>
      <c r="Y70" s="341"/>
      <c r="Z70" s="348"/>
      <c r="AA70" s="349"/>
      <c r="AB70" s="348"/>
      <c r="AC70" s="529"/>
    </row>
    <row r="71" spans="1:29" ht="18" customHeight="1" x14ac:dyDescent="0.25">
      <c r="A71" s="527"/>
      <c r="B71" s="835"/>
      <c r="C71" s="528"/>
      <c r="D71" s="108" t="s">
        <v>76</v>
      </c>
      <c r="E71" s="498"/>
      <c r="F71" s="337"/>
      <c r="G71" s="337"/>
      <c r="H71" s="344"/>
      <c r="I71" s="338"/>
      <c r="J71" s="350" t="s">
        <v>35</v>
      </c>
      <c r="K71" s="339" t="s">
        <v>35</v>
      </c>
      <c r="L71" s="340" t="s">
        <v>35</v>
      </c>
      <c r="M71" s="341"/>
      <c r="N71" s="345">
        <v>0</v>
      </c>
      <c r="O71" s="338"/>
      <c r="P71" s="345">
        <v>0</v>
      </c>
      <c r="Q71" s="467"/>
      <c r="R71" s="342" t="str">
        <f t="shared" si="3"/>
        <v>0K</v>
      </c>
      <c r="S71" s="343"/>
      <c r="T71" s="347">
        <f t="shared" si="4"/>
        <v>0</v>
      </c>
      <c r="U71" s="341"/>
      <c r="V71" s="345">
        <v>0</v>
      </c>
      <c r="W71" s="341"/>
      <c r="X71" s="347">
        <f t="shared" si="5"/>
        <v>0</v>
      </c>
      <c r="Y71" s="341"/>
      <c r="Z71" s="348"/>
      <c r="AA71" s="349"/>
      <c r="AB71" s="348"/>
      <c r="AC71" s="529"/>
    </row>
    <row r="72" spans="1:29" ht="18" customHeight="1" x14ac:dyDescent="0.25">
      <c r="A72" s="527"/>
      <c r="B72" s="835"/>
      <c r="C72" s="528"/>
      <c r="D72" s="108" t="s">
        <v>77</v>
      </c>
      <c r="E72" s="498"/>
      <c r="F72" s="337"/>
      <c r="G72" s="337"/>
      <c r="H72" s="344"/>
      <c r="I72" s="338"/>
      <c r="J72" s="350" t="s">
        <v>35</v>
      </c>
      <c r="K72" s="339" t="s">
        <v>35</v>
      </c>
      <c r="L72" s="340" t="s">
        <v>35</v>
      </c>
      <c r="M72" s="341"/>
      <c r="N72" s="345">
        <v>0</v>
      </c>
      <c r="O72" s="338"/>
      <c r="P72" s="345">
        <v>0</v>
      </c>
      <c r="Q72" s="467"/>
      <c r="R72" s="342" t="str">
        <f t="shared" si="3"/>
        <v>0K</v>
      </c>
      <c r="S72" s="343"/>
      <c r="T72" s="347">
        <f t="shared" si="4"/>
        <v>0</v>
      </c>
      <c r="U72" s="341"/>
      <c r="V72" s="345">
        <v>0</v>
      </c>
      <c r="W72" s="341"/>
      <c r="X72" s="347">
        <f t="shared" si="5"/>
        <v>0</v>
      </c>
      <c r="Y72" s="341"/>
      <c r="Z72" s="348"/>
      <c r="AA72" s="349"/>
      <c r="AB72" s="348"/>
      <c r="AC72" s="529"/>
    </row>
    <row r="73" spans="1:29" ht="18" customHeight="1" x14ac:dyDescent="0.25">
      <c r="A73" s="527"/>
      <c r="B73" s="835"/>
      <c r="C73" s="528"/>
      <c r="D73" s="108" t="s">
        <v>78</v>
      </c>
      <c r="E73" s="498"/>
      <c r="F73" s="337"/>
      <c r="G73" s="337"/>
      <c r="H73" s="344"/>
      <c r="I73" s="338"/>
      <c r="J73" s="350" t="s">
        <v>35</v>
      </c>
      <c r="K73" s="339" t="s">
        <v>35</v>
      </c>
      <c r="L73" s="340" t="s">
        <v>35</v>
      </c>
      <c r="M73" s="341"/>
      <c r="N73" s="345">
        <v>0</v>
      </c>
      <c r="O73" s="338"/>
      <c r="P73" s="345">
        <v>0</v>
      </c>
      <c r="Q73" s="467"/>
      <c r="R73" s="342" t="str">
        <f t="shared" si="3"/>
        <v>0K</v>
      </c>
      <c r="S73" s="343"/>
      <c r="T73" s="347">
        <f t="shared" si="4"/>
        <v>0</v>
      </c>
      <c r="U73" s="341"/>
      <c r="V73" s="345">
        <v>0</v>
      </c>
      <c r="W73" s="341"/>
      <c r="X73" s="347">
        <f t="shared" si="5"/>
        <v>0</v>
      </c>
      <c r="Y73" s="341"/>
      <c r="Z73" s="348"/>
      <c r="AA73" s="349"/>
      <c r="AB73" s="348"/>
      <c r="AC73" s="529"/>
    </row>
    <row r="74" spans="1:29" ht="18" customHeight="1" x14ac:dyDescent="0.25">
      <c r="A74" s="527"/>
      <c r="B74" s="835"/>
      <c r="C74" s="528"/>
      <c r="D74" s="108" t="s">
        <v>79</v>
      </c>
      <c r="E74" s="498"/>
      <c r="F74" s="337"/>
      <c r="G74" s="337"/>
      <c r="H74" s="344"/>
      <c r="I74" s="338"/>
      <c r="J74" s="350"/>
      <c r="K74" s="339" t="s">
        <v>35</v>
      </c>
      <c r="L74" s="340" t="s">
        <v>35</v>
      </c>
      <c r="M74" s="341"/>
      <c r="N74" s="345">
        <v>0</v>
      </c>
      <c r="O74" s="338"/>
      <c r="P74" s="345">
        <v>0</v>
      </c>
      <c r="Q74" s="467"/>
      <c r="R74" s="342" t="str">
        <f t="shared" si="3"/>
        <v>0K</v>
      </c>
      <c r="S74" s="343"/>
      <c r="T74" s="347">
        <f t="shared" si="4"/>
        <v>0</v>
      </c>
      <c r="U74" s="341"/>
      <c r="V74" s="345">
        <v>0</v>
      </c>
      <c r="W74" s="341"/>
      <c r="X74" s="347">
        <f t="shared" si="5"/>
        <v>0</v>
      </c>
      <c r="Y74" s="341"/>
      <c r="Z74" s="348"/>
      <c r="AA74" s="349"/>
      <c r="AB74" s="348"/>
      <c r="AC74" s="529"/>
    </row>
    <row r="75" spans="1:29" ht="18" customHeight="1" x14ac:dyDescent="0.25">
      <c r="A75" s="527"/>
      <c r="B75" s="835"/>
      <c r="C75" s="528"/>
      <c r="D75" s="108" t="s">
        <v>80</v>
      </c>
      <c r="E75" s="498"/>
      <c r="F75" s="337"/>
      <c r="G75" s="337"/>
      <c r="H75" s="344"/>
      <c r="I75" s="338"/>
      <c r="J75" s="350"/>
      <c r="K75" s="339" t="s">
        <v>35</v>
      </c>
      <c r="L75" s="340" t="s">
        <v>35</v>
      </c>
      <c r="M75" s="341"/>
      <c r="N75" s="345">
        <v>0</v>
      </c>
      <c r="O75" s="338"/>
      <c r="P75" s="345">
        <v>0</v>
      </c>
      <c r="Q75" s="467"/>
      <c r="R75" s="342" t="str">
        <f t="shared" si="3"/>
        <v>0K</v>
      </c>
      <c r="S75" s="343"/>
      <c r="T75" s="347">
        <f t="shared" si="4"/>
        <v>0</v>
      </c>
      <c r="U75" s="341"/>
      <c r="V75" s="345">
        <v>0</v>
      </c>
      <c r="W75" s="341"/>
      <c r="X75" s="347">
        <f t="shared" si="5"/>
        <v>0</v>
      </c>
      <c r="Y75" s="341"/>
      <c r="Z75" s="348"/>
      <c r="AA75" s="349"/>
      <c r="AB75" s="348"/>
      <c r="AC75" s="529"/>
    </row>
    <row r="76" spans="1:29" ht="18" customHeight="1" x14ac:dyDescent="0.25">
      <c r="A76" s="527"/>
      <c r="B76" s="835"/>
      <c r="C76" s="528"/>
      <c r="D76" s="108" t="s">
        <v>81</v>
      </c>
      <c r="E76" s="498"/>
      <c r="F76" s="337"/>
      <c r="G76" s="337"/>
      <c r="H76" s="344"/>
      <c r="I76" s="338"/>
      <c r="J76" s="350"/>
      <c r="K76" s="339" t="s">
        <v>35</v>
      </c>
      <c r="L76" s="340" t="s">
        <v>35</v>
      </c>
      <c r="M76" s="341"/>
      <c r="N76" s="345">
        <v>0</v>
      </c>
      <c r="O76" s="338"/>
      <c r="P76" s="345">
        <v>0</v>
      </c>
      <c r="Q76" s="467"/>
      <c r="R76" s="342" t="str">
        <f t="shared" si="3"/>
        <v>0K</v>
      </c>
      <c r="S76" s="343"/>
      <c r="T76" s="347">
        <f t="shared" si="4"/>
        <v>0</v>
      </c>
      <c r="U76" s="341"/>
      <c r="V76" s="345">
        <v>0</v>
      </c>
      <c r="W76" s="341"/>
      <c r="X76" s="347">
        <f t="shared" si="5"/>
        <v>0</v>
      </c>
      <c r="Y76" s="341"/>
      <c r="Z76" s="348"/>
      <c r="AA76" s="349"/>
      <c r="AB76" s="348"/>
      <c r="AC76" s="529"/>
    </row>
    <row r="77" spans="1:29" ht="18" customHeight="1" x14ac:dyDescent="0.25">
      <c r="A77" s="527"/>
      <c r="B77" s="835"/>
      <c r="C77" s="528"/>
      <c r="D77" s="108" t="s">
        <v>82</v>
      </c>
      <c r="E77" s="498"/>
      <c r="F77" s="337"/>
      <c r="G77" s="337"/>
      <c r="H77" s="344"/>
      <c r="I77" s="338"/>
      <c r="J77" s="350"/>
      <c r="K77" s="339" t="s">
        <v>35</v>
      </c>
      <c r="L77" s="340" t="s">
        <v>35</v>
      </c>
      <c r="M77" s="341"/>
      <c r="N77" s="345">
        <v>0</v>
      </c>
      <c r="O77" s="338"/>
      <c r="P77" s="345">
        <v>0</v>
      </c>
      <c r="Q77" s="467"/>
      <c r="R77" s="342" t="str">
        <f t="shared" si="3"/>
        <v>0K</v>
      </c>
      <c r="S77" s="343"/>
      <c r="T77" s="347">
        <f t="shared" si="4"/>
        <v>0</v>
      </c>
      <c r="U77" s="341"/>
      <c r="V77" s="345">
        <v>0</v>
      </c>
      <c r="W77" s="341"/>
      <c r="X77" s="347">
        <f t="shared" si="5"/>
        <v>0</v>
      </c>
      <c r="Y77" s="341"/>
      <c r="Z77" s="348"/>
      <c r="AA77" s="349"/>
      <c r="AB77" s="348"/>
      <c r="AC77" s="529"/>
    </row>
    <row r="78" spans="1:29" ht="18" customHeight="1" x14ac:dyDescent="0.25">
      <c r="A78" s="527"/>
      <c r="B78" s="835"/>
      <c r="C78" s="528"/>
      <c r="D78" s="108" t="s">
        <v>83</v>
      </c>
      <c r="E78" s="498"/>
      <c r="F78" s="337"/>
      <c r="G78" s="337"/>
      <c r="H78" s="344"/>
      <c r="I78" s="338"/>
      <c r="J78" s="350"/>
      <c r="K78" s="339" t="s">
        <v>35</v>
      </c>
      <c r="L78" s="340" t="s">
        <v>35</v>
      </c>
      <c r="M78" s="341"/>
      <c r="N78" s="345">
        <v>0</v>
      </c>
      <c r="O78" s="338"/>
      <c r="P78" s="345">
        <v>0</v>
      </c>
      <c r="Q78" s="467"/>
      <c r="R78" s="342" t="str">
        <f t="shared" si="3"/>
        <v>0K</v>
      </c>
      <c r="S78" s="343"/>
      <c r="T78" s="347">
        <f t="shared" si="4"/>
        <v>0</v>
      </c>
      <c r="U78" s="341"/>
      <c r="V78" s="345">
        <v>0</v>
      </c>
      <c r="W78" s="341"/>
      <c r="X78" s="347">
        <f t="shared" si="5"/>
        <v>0</v>
      </c>
      <c r="Y78" s="341"/>
      <c r="Z78" s="348"/>
      <c r="AA78" s="349"/>
      <c r="AB78" s="348"/>
      <c r="AC78" s="529"/>
    </row>
    <row r="79" spans="1:29" ht="18" customHeight="1" x14ac:dyDescent="0.25">
      <c r="A79" s="527"/>
      <c r="B79" s="835"/>
      <c r="C79" s="528"/>
      <c r="D79" s="108" t="s">
        <v>84</v>
      </c>
      <c r="E79" s="498"/>
      <c r="F79" s="337"/>
      <c r="G79" s="337"/>
      <c r="H79" s="344"/>
      <c r="I79" s="338"/>
      <c r="J79" s="350" t="s">
        <v>35</v>
      </c>
      <c r="K79" s="339" t="s">
        <v>35</v>
      </c>
      <c r="L79" s="340" t="s">
        <v>35</v>
      </c>
      <c r="M79" s="341"/>
      <c r="N79" s="345">
        <v>0</v>
      </c>
      <c r="O79" s="338"/>
      <c r="P79" s="345">
        <v>0</v>
      </c>
      <c r="Q79" s="467"/>
      <c r="R79" s="342" t="str">
        <f t="shared" si="3"/>
        <v>0K</v>
      </c>
      <c r="S79" s="343"/>
      <c r="T79" s="347">
        <f t="shared" si="4"/>
        <v>0</v>
      </c>
      <c r="U79" s="341"/>
      <c r="V79" s="345">
        <v>0</v>
      </c>
      <c r="W79" s="341"/>
      <c r="X79" s="347">
        <f t="shared" si="5"/>
        <v>0</v>
      </c>
      <c r="Y79" s="341"/>
      <c r="Z79" s="348"/>
      <c r="AA79" s="349"/>
      <c r="AB79" s="348"/>
      <c r="AC79" s="529"/>
    </row>
    <row r="80" spans="1:29" ht="18" customHeight="1" x14ac:dyDescent="0.25">
      <c r="A80" s="527"/>
      <c r="B80" s="835"/>
      <c r="C80" s="528"/>
      <c r="D80" s="108" t="s">
        <v>85</v>
      </c>
      <c r="E80" s="498"/>
      <c r="F80" s="337"/>
      <c r="G80" s="337"/>
      <c r="H80" s="344"/>
      <c r="I80" s="338"/>
      <c r="J80" s="350" t="s">
        <v>35</v>
      </c>
      <c r="K80" s="339" t="s">
        <v>35</v>
      </c>
      <c r="L80" s="340" t="s">
        <v>35</v>
      </c>
      <c r="M80" s="341"/>
      <c r="N80" s="345">
        <v>0</v>
      </c>
      <c r="O80" s="338"/>
      <c r="P80" s="345">
        <v>0</v>
      </c>
      <c r="Q80" s="467"/>
      <c r="R80" s="342" t="str">
        <f t="shared" si="3"/>
        <v>0K</v>
      </c>
      <c r="S80" s="343"/>
      <c r="T80" s="347">
        <f t="shared" si="4"/>
        <v>0</v>
      </c>
      <c r="U80" s="341"/>
      <c r="V80" s="345">
        <v>0</v>
      </c>
      <c r="W80" s="341"/>
      <c r="X80" s="347">
        <f t="shared" si="5"/>
        <v>0</v>
      </c>
      <c r="Y80" s="341"/>
      <c r="Z80" s="348"/>
      <c r="AA80" s="349"/>
      <c r="AB80" s="348"/>
      <c r="AC80" s="529"/>
    </row>
    <row r="81" spans="1:29" ht="18" customHeight="1" x14ac:dyDescent="0.25">
      <c r="A81" s="527"/>
      <c r="B81" s="835"/>
      <c r="C81" s="528"/>
      <c r="D81" s="108" t="s">
        <v>86</v>
      </c>
      <c r="E81" s="498"/>
      <c r="F81" s="337"/>
      <c r="G81" s="337"/>
      <c r="H81" s="344"/>
      <c r="I81" s="338"/>
      <c r="J81" s="350" t="s">
        <v>35</v>
      </c>
      <c r="K81" s="339" t="s">
        <v>35</v>
      </c>
      <c r="L81" s="340" t="s">
        <v>35</v>
      </c>
      <c r="M81" s="341"/>
      <c r="N81" s="345">
        <v>0</v>
      </c>
      <c r="O81" s="338"/>
      <c r="P81" s="345">
        <v>0</v>
      </c>
      <c r="Q81" s="467"/>
      <c r="R81" s="342" t="str">
        <f t="shared" si="3"/>
        <v>0K</v>
      </c>
      <c r="S81" s="343"/>
      <c r="T81" s="347">
        <f t="shared" si="4"/>
        <v>0</v>
      </c>
      <c r="U81" s="341"/>
      <c r="V81" s="345">
        <v>0</v>
      </c>
      <c r="W81" s="341"/>
      <c r="X81" s="347">
        <f t="shared" si="5"/>
        <v>0</v>
      </c>
      <c r="Y81" s="341"/>
      <c r="Z81" s="348"/>
      <c r="AA81" s="349"/>
      <c r="AB81" s="348"/>
      <c r="AC81" s="529"/>
    </row>
    <row r="82" spans="1:29" ht="18.75" customHeight="1" thickBot="1" x14ac:dyDescent="0.3">
      <c r="A82" s="527"/>
      <c r="B82" s="835"/>
      <c r="C82" s="528"/>
      <c r="D82" s="498"/>
      <c r="E82" s="498"/>
      <c r="F82" s="531"/>
      <c r="G82" s="532"/>
      <c r="H82" s="533"/>
      <c r="I82" s="534"/>
      <c r="J82" s="535"/>
      <c r="K82" s="535"/>
      <c r="L82" s="535"/>
      <c r="M82" s="536"/>
      <c r="N82" s="537"/>
      <c r="O82" s="534"/>
      <c r="P82" s="537"/>
      <c r="Q82" s="537"/>
      <c r="R82" s="536"/>
      <c r="S82" s="538"/>
      <c r="T82" s="539"/>
      <c r="U82" s="536"/>
      <c r="V82" s="539"/>
      <c r="W82" s="536"/>
      <c r="X82" s="540"/>
      <c r="Y82" s="536"/>
      <c r="Z82" s="541"/>
      <c r="AA82" s="541"/>
      <c r="AB82" s="541"/>
      <c r="AC82" s="529"/>
    </row>
    <row r="83" spans="1:29" ht="23.25" customHeight="1" thickBot="1" x14ac:dyDescent="0.3">
      <c r="A83" s="527"/>
      <c r="B83" s="835"/>
      <c r="C83" s="528"/>
      <c r="D83" s="498"/>
      <c r="E83" s="498"/>
      <c r="F83" s="807" t="s">
        <v>57</v>
      </c>
      <c r="G83" s="808"/>
      <c r="H83" s="808"/>
      <c r="I83" s="808"/>
      <c r="J83" s="808"/>
      <c r="K83" s="809"/>
      <c r="L83" s="291">
        <f>SUM(L62:L81)</f>
        <v>0</v>
      </c>
      <c r="M83" s="536"/>
      <c r="N83" s="290">
        <f>SUM(N62:N81)</f>
        <v>0</v>
      </c>
      <c r="O83" s="534"/>
      <c r="P83" s="290">
        <f>SUM(P62:P81)</f>
        <v>0</v>
      </c>
      <c r="Q83" s="290">
        <f>SUM(Q62:Q81)</f>
        <v>0</v>
      </c>
      <c r="R83" s="536"/>
      <c r="S83" s="538"/>
      <c r="T83" s="290">
        <f>SUM(T62:T81)</f>
        <v>0</v>
      </c>
      <c r="U83" s="536"/>
      <c r="V83" s="290">
        <f>SUM(V62:V81)</f>
        <v>0</v>
      </c>
      <c r="W83" s="536"/>
      <c r="X83" s="290">
        <f>SUM(X62:X81)</f>
        <v>0</v>
      </c>
      <c r="Y83" s="536"/>
      <c r="Z83" s="541"/>
      <c r="AA83" s="541"/>
      <c r="AB83" s="541"/>
      <c r="AC83" s="529"/>
    </row>
    <row r="84" spans="1:29" ht="19.5" customHeight="1" thickBot="1" x14ac:dyDescent="0.3">
      <c r="A84" s="542"/>
      <c r="B84" s="835"/>
      <c r="C84" s="543"/>
      <c r="D84" s="544"/>
      <c r="E84" s="544"/>
      <c r="F84" s="545"/>
      <c r="G84" s="79"/>
      <c r="H84" s="79" t="s">
        <v>35</v>
      </c>
      <c r="I84" s="79"/>
      <c r="J84" s="79"/>
      <c r="K84" s="79"/>
      <c r="L84" s="79"/>
      <c r="M84" s="546"/>
      <c r="N84" s="79" t="s">
        <v>35</v>
      </c>
      <c r="O84" s="79"/>
      <c r="P84" s="810" t="s">
        <v>35</v>
      </c>
      <c r="Q84" s="810"/>
      <c r="R84" s="546"/>
      <c r="S84" s="547"/>
      <c r="T84" s="546"/>
      <c r="U84" s="546"/>
      <c r="V84" s="546"/>
      <c r="W84" s="546"/>
      <c r="X84" s="547"/>
      <c r="Y84" s="546"/>
      <c r="Z84" s="547"/>
      <c r="AA84" s="547"/>
      <c r="AB84" s="547"/>
      <c r="AC84" s="548"/>
    </row>
    <row r="85" spans="1:29" ht="18.75" customHeight="1" thickBot="1" x14ac:dyDescent="0.3">
      <c r="A85" s="542"/>
      <c r="B85" s="835"/>
      <c r="C85" s="543"/>
      <c r="D85" s="544"/>
      <c r="E85" s="544"/>
      <c r="F85" s="811" t="s">
        <v>58</v>
      </c>
      <c r="G85" s="812"/>
      <c r="H85" s="812"/>
      <c r="I85" s="812"/>
      <c r="J85" s="812"/>
      <c r="K85" s="812"/>
      <c r="L85" s="812"/>
      <c r="M85" s="812"/>
      <c r="N85" s="812"/>
      <c r="O85" s="812"/>
      <c r="P85" s="812"/>
      <c r="Q85" s="813"/>
      <c r="R85" s="546"/>
      <c r="S85" s="547"/>
      <c r="T85" s="292">
        <f>VLOOKUP(G6,'dati scheda tecnica'!A5:T18,4,FALSE)</f>
        <v>155452</v>
      </c>
      <c r="U85" s="546"/>
      <c r="V85" s="292">
        <f>VLOOKUP(G6,'dati scheda tecnica'!A5:T18,5,FALSE)</f>
        <v>46636</v>
      </c>
      <c r="W85" s="546"/>
      <c r="X85" s="292">
        <f>T85+V85</f>
        <v>202088</v>
      </c>
      <c r="Y85" s="546"/>
      <c r="Z85" s="547"/>
      <c r="AA85" s="547"/>
      <c r="AB85" s="547"/>
      <c r="AC85" s="548"/>
    </row>
    <row r="86" spans="1:29" ht="19.5" customHeight="1" thickBot="1" x14ac:dyDescent="0.3">
      <c r="A86" s="542"/>
      <c r="B86" s="835"/>
      <c r="C86" s="543"/>
      <c r="D86" s="575"/>
      <c r="E86" s="575"/>
      <c r="F86" s="545"/>
      <c r="G86" s="79"/>
      <c r="H86" s="79"/>
      <c r="I86" s="79"/>
      <c r="J86" s="79"/>
      <c r="K86" s="79"/>
      <c r="L86" s="79"/>
      <c r="M86" s="546"/>
      <c r="N86" s="79"/>
      <c r="O86" s="79"/>
      <c r="P86" s="546"/>
      <c r="Q86" s="546"/>
      <c r="R86" s="546"/>
      <c r="S86" s="547"/>
      <c r="T86" s="546"/>
      <c r="U86" s="546"/>
      <c r="V86" s="546"/>
      <c r="W86" s="546"/>
      <c r="X86" s="547"/>
      <c r="Y86" s="546"/>
      <c r="Z86" s="547"/>
      <c r="AA86" s="547"/>
      <c r="AB86" s="547"/>
      <c r="AC86" s="548"/>
    </row>
    <row r="87" spans="1:29" ht="36.75" customHeight="1" thickBot="1" x14ac:dyDescent="0.3">
      <c r="A87" s="542"/>
      <c r="B87" s="835"/>
      <c r="C87" s="543"/>
      <c r="D87" s="575"/>
      <c r="E87" s="575"/>
      <c r="F87" s="775" t="s">
        <v>59</v>
      </c>
      <c r="G87" s="776"/>
      <c r="H87" s="776"/>
      <c r="I87" s="776"/>
      <c r="J87" s="776"/>
      <c r="K87" s="776"/>
      <c r="L87" s="776"/>
      <c r="M87" s="776"/>
      <c r="N87" s="776"/>
      <c r="O87" s="776"/>
      <c r="P87" s="776"/>
      <c r="Q87" s="776"/>
      <c r="R87" s="777"/>
      <c r="S87" s="550"/>
      <c r="T87" s="293" t="s">
        <v>60</v>
      </c>
      <c r="U87" s="293"/>
      <c r="V87" s="320" t="s">
        <v>61</v>
      </c>
      <c r="W87" s="293"/>
      <c r="X87" s="294" t="s">
        <v>62</v>
      </c>
      <c r="Y87" s="546"/>
      <c r="Z87" s="547"/>
      <c r="AA87" s="547"/>
      <c r="AB87" s="547"/>
      <c r="AC87" s="548"/>
    </row>
    <row r="88" spans="1:29" ht="15" customHeight="1" x14ac:dyDescent="0.25">
      <c r="A88" s="474"/>
      <c r="B88" s="835"/>
      <c r="F88" s="778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80"/>
      <c r="S88" s="295"/>
      <c r="T88" s="56" t="s">
        <v>63</v>
      </c>
      <c r="U88" s="80"/>
      <c r="V88" s="58" t="s">
        <v>64</v>
      </c>
      <c r="W88" s="80"/>
      <c r="X88" s="58" t="s">
        <v>64</v>
      </c>
      <c r="Y88" s="80"/>
      <c r="Z88" s="552"/>
      <c r="AA88" s="552"/>
      <c r="AB88" s="552"/>
      <c r="AC88" s="475"/>
    </row>
    <row r="89" spans="1:29" ht="18.75" customHeight="1" thickBot="1" x14ac:dyDescent="0.3">
      <c r="A89" s="474"/>
      <c r="B89" s="835"/>
      <c r="F89" s="781"/>
      <c r="G89" s="782"/>
      <c r="H89" s="782"/>
      <c r="I89" s="782"/>
      <c r="J89" s="782"/>
      <c r="K89" s="782"/>
      <c r="L89" s="782"/>
      <c r="M89" s="782"/>
      <c r="N89" s="782"/>
      <c r="O89" s="782"/>
      <c r="P89" s="782"/>
      <c r="Q89" s="782"/>
      <c r="R89" s="783"/>
      <c r="S89" s="553"/>
      <c r="T89" s="296">
        <f>ABS(T85-T83)</f>
        <v>155452</v>
      </c>
      <c r="U89" s="554"/>
      <c r="V89" s="297">
        <f>ABS(V85-V83)</f>
        <v>46636</v>
      </c>
      <c r="W89" s="554"/>
      <c r="X89" s="297">
        <f>ABS(X85-X83)</f>
        <v>202088</v>
      </c>
      <c r="Y89" s="80"/>
      <c r="Z89" s="552"/>
      <c r="AA89" s="552"/>
      <c r="AB89" s="552"/>
      <c r="AC89" s="475"/>
    </row>
    <row r="90" spans="1:29" ht="15.75" customHeight="1" thickBot="1" x14ac:dyDescent="0.3">
      <c r="A90" s="474"/>
      <c r="B90" s="835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52"/>
      <c r="T90" s="80"/>
      <c r="U90" s="80"/>
      <c r="V90" s="80"/>
      <c r="W90" s="80"/>
      <c r="X90" s="80"/>
      <c r="Y90" s="80"/>
      <c r="Z90" s="552"/>
      <c r="AA90" s="552"/>
      <c r="AB90" s="552"/>
      <c r="AC90" s="475"/>
    </row>
    <row r="91" spans="1:29" ht="15" customHeight="1" x14ac:dyDescent="0.25">
      <c r="A91" s="474"/>
      <c r="B91" s="835"/>
      <c r="F91" s="784" t="s">
        <v>6</v>
      </c>
      <c r="G91" s="785"/>
      <c r="H91" s="785"/>
      <c r="I91" s="785"/>
      <c r="J91" s="785"/>
      <c r="K91" s="785"/>
      <c r="L91" s="785"/>
      <c r="M91" s="785"/>
      <c r="N91" s="785"/>
      <c r="O91" s="785"/>
      <c r="P91" s="785"/>
      <c r="Q91" s="785"/>
      <c r="R91" s="785"/>
      <c r="S91" s="785"/>
      <c r="T91" s="785"/>
      <c r="U91" s="785"/>
      <c r="V91" s="785"/>
      <c r="W91" s="785"/>
      <c r="X91" s="786"/>
      <c r="Y91" s="80"/>
      <c r="Z91" s="552"/>
      <c r="AA91" s="552"/>
      <c r="AB91" s="552"/>
      <c r="AC91" s="475"/>
    </row>
    <row r="92" spans="1:29" ht="15.75" customHeight="1" x14ac:dyDescent="0.25">
      <c r="A92" s="474"/>
      <c r="B92" s="835"/>
      <c r="F92" s="787"/>
      <c r="G92" s="788"/>
      <c r="H92" s="788"/>
      <c r="I92" s="788"/>
      <c r="J92" s="788"/>
      <c r="K92" s="788"/>
      <c r="L92" s="788"/>
      <c r="M92" s="788"/>
      <c r="N92" s="788"/>
      <c r="O92" s="788"/>
      <c r="P92" s="788"/>
      <c r="Q92" s="788"/>
      <c r="R92" s="788"/>
      <c r="S92" s="788"/>
      <c r="T92" s="788"/>
      <c r="U92" s="788"/>
      <c r="V92" s="788"/>
      <c r="W92" s="788"/>
      <c r="X92" s="789"/>
      <c r="Y92" s="80"/>
      <c r="Z92" s="552"/>
      <c r="AA92" s="552"/>
      <c r="AB92" s="552"/>
      <c r="AC92" s="475"/>
    </row>
    <row r="93" spans="1:29" ht="15.75" customHeight="1" thickBot="1" x14ac:dyDescent="0.3">
      <c r="A93" s="474"/>
      <c r="B93" s="836"/>
      <c r="F93" s="790"/>
      <c r="G93" s="791"/>
      <c r="H93" s="791"/>
      <c r="I93" s="791"/>
      <c r="J93" s="791"/>
      <c r="K93" s="791"/>
      <c r="L93" s="791"/>
      <c r="M93" s="791"/>
      <c r="N93" s="791"/>
      <c r="O93" s="791"/>
      <c r="P93" s="791"/>
      <c r="Q93" s="791"/>
      <c r="R93" s="791"/>
      <c r="S93" s="791"/>
      <c r="T93" s="791"/>
      <c r="U93" s="791"/>
      <c r="V93" s="791"/>
      <c r="W93" s="791"/>
      <c r="X93" s="792"/>
      <c r="Y93" s="80"/>
      <c r="Z93" s="552"/>
      <c r="AA93" s="552"/>
      <c r="AB93" s="552"/>
      <c r="AC93" s="475"/>
    </row>
    <row r="94" spans="1:29" ht="15" customHeight="1" x14ac:dyDescent="0.25">
      <c r="A94" s="474"/>
      <c r="F94" s="564"/>
      <c r="G94" s="565"/>
      <c r="H94" s="552"/>
      <c r="I94" s="552"/>
      <c r="J94" s="566"/>
      <c r="K94" s="566"/>
      <c r="L94" s="566"/>
      <c r="M94" s="80"/>
      <c r="N94" s="552"/>
      <c r="O94" s="565"/>
      <c r="P94" s="552"/>
      <c r="Q94" s="552"/>
      <c r="R94" s="80"/>
      <c r="S94" s="552"/>
      <c r="T94" s="80"/>
      <c r="U94" s="80"/>
      <c r="V94" s="80"/>
      <c r="W94" s="80"/>
      <c r="X94" s="552"/>
      <c r="Y94" s="80"/>
      <c r="Z94" s="552"/>
      <c r="AA94" s="552"/>
      <c r="AB94" s="552"/>
      <c r="AC94" s="475"/>
    </row>
    <row r="95" spans="1:29" ht="15.75" customHeight="1" thickBot="1" x14ac:dyDescent="0.3">
      <c r="A95" s="556"/>
      <c r="B95" s="557"/>
      <c r="C95" s="558"/>
      <c r="D95" s="559"/>
      <c r="E95" s="559"/>
      <c r="F95" s="560"/>
      <c r="G95" s="561"/>
      <c r="H95" s="553"/>
      <c r="I95" s="553"/>
      <c r="J95" s="562"/>
      <c r="K95" s="562"/>
      <c r="L95" s="562"/>
      <c r="M95" s="554"/>
      <c r="N95" s="553"/>
      <c r="O95" s="561"/>
      <c r="P95" s="553"/>
      <c r="Q95" s="553"/>
      <c r="R95" s="554"/>
      <c r="S95" s="553"/>
      <c r="T95" s="554"/>
      <c r="U95" s="554"/>
      <c r="V95" s="554"/>
      <c r="W95" s="554"/>
      <c r="X95" s="553"/>
      <c r="Y95" s="554"/>
      <c r="Z95" s="553"/>
      <c r="AA95" s="553"/>
      <c r="AB95" s="553"/>
      <c r="AC95" s="563"/>
    </row>
    <row r="96" spans="1:29" x14ac:dyDescent="0.25">
      <c r="F96" s="564"/>
      <c r="G96" s="565"/>
      <c r="H96" s="552"/>
      <c r="I96" s="552"/>
      <c r="J96" s="566"/>
      <c r="K96" s="566"/>
      <c r="L96" s="566"/>
      <c r="M96" s="80"/>
      <c r="N96" s="552"/>
      <c r="O96" s="565"/>
      <c r="P96" s="552"/>
      <c r="Q96" s="552"/>
      <c r="R96" s="80"/>
      <c r="S96" s="552"/>
      <c r="T96" s="80"/>
      <c r="U96" s="80"/>
      <c r="V96" s="80"/>
      <c r="W96" s="80"/>
      <c r="X96" s="552"/>
      <c r="Y96" s="80"/>
      <c r="Z96" s="552"/>
      <c r="AA96" s="552"/>
      <c r="AB96" s="552"/>
    </row>
    <row r="97" spans="1:29" ht="15.75" customHeight="1" thickBot="1" x14ac:dyDescent="0.3">
      <c r="F97" s="564"/>
      <c r="G97" s="565"/>
      <c r="H97" s="552"/>
      <c r="I97" s="552"/>
      <c r="J97" s="566"/>
      <c r="K97" s="566"/>
      <c r="L97" s="566"/>
      <c r="M97" s="80"/>
      <c r="N97" s="552"/>
      <c r="O97" s="565"/>
      <c r="P97" s="552"/>
      <c r="Q97" s="552"/>
      <c r="R97" s="80"/>
      <c r="S97" s="552"/>
      <c r="T97" s="80"/>
      <c r="U97" s="80"/>
      <c r="V97" s="80"/>
      <c r="W97" s="80"/>
      <c r="X97" s="552"/>
      <c r="Y97" s="80"/>
      <c r="Z97" s="552"/>
      <c r="AA97" s="552"/>
      <c r="AB97" s="552"/>
    </row>
    <row r="98" spans="1:29" ht="16.5" customHeight="1" thickBot="1" x14ac:dyDescent="0.3">
      <c r="A98" s="488"/>
      <c r="B98" s="489"/>
      <c r="C98" s="490"/>
      <c r="D98" s="491"/>
      <c r="E98" s="491"/>
      <c r="F98" s="567"/>
      <c r="G98" s="568"/>
      <c r="H98" s="569"/>
      <c r="I98" s="569"/>
      <c r="J98" s="569"/>
      <c r="K98" s="569"/>
      <c r="L98" s="569"/>
      <c r="M98" s="570"/>
      <c r="N98" s="569"/>
      <c r="O98" s="568"/>
      <c r="P98" s="569"/>
      <c r="Q98" s="569"/>
      <c r="R98" s="571"/>
      <c r="S98" s="569"/>
      <c r="T98" s="571"/>
      <c r="U98" s="571"/>
      <c r="V98" s="571"/>
      <c r="W98" s="571"/>
      <c r="X98" s="572"/>
      <c r="Y98" s="571"/>
      <c r="Z98" s="569"/>
      <c r="AA98" s="569"/>
      <c r="AB98" s="569"/>
      <c r="AC98" s="495"/>
    </row>
    <row r="99" spans="1:29" ht="30" customHeight="1" thickBot="1" x14ac:dyDescent="0.3">
      <c r="A99" s="497"/>
      <c r="B99" s="844" t="s">
        <v>87</v>
      </c>
      <c r="C99" s="177"/>
      <c r="D99" s="847" t="s">
        <v>9</v>
      </c>
      <c r="E99" s="498"/>
      <c r="F99" s="828" t="s">
        <v>10</v>
      </c>
      <c r="G99" s="829"/>
      <c r="H99" s="830"/>
      <c r="I99" s="499"/>
      <c r="J99" s="793" t="s">
        <v>11</v>
      </c>
      <c r="K99" s="794"/>
      <c r="L99" s="795"/>
      <c r="M99" s="500"/>
      <c r="N99" s="796" t="s">
        <v>12</v>
      </c>
      <c r="O99" s="501"/>
      <c r="P99" s="828" t="s">
        <v>13</v>
      </c>
      <c r="Q99" s="829"/>
      <c r="R99" s="830"/>
      <c r="S99" s="499"/>
      <c r="T99" s="822" t="s">
        <v>14</v>
      </c>
      <c r="U99" s="502"/>
      <c r="V99" s="822" t="s">
        <v>15</v>
      </c>
      <c r="W99" s="500"/>
      <c r="X99" s="822" t="s">
        <v>16</v>
      </c>
      <c r="Y99" s="500"/>
      <c r="Z99" s="796" t="s">
        <v>17</v>
      </c>
      <c r="AA99" s="503"/>
      <c r="AB99" s="796" t="s">
        <v>18</v>
      </c>
      <c r="AC99" s="504"/>
    </row>
    <row r="100" spans="1:29" ht="18.75" customHeight="1" thickBot="1" x14ac:dyDescent="0.3">
      <c r="A100" s="506"/>
      <c r="B100" s="845"/>
      <c r="C100" s="177"/>
      <c r="D100" s="848"/>
      <c r="E100" s="498"/>
      <c r="F100" s="831"/>
      <c r="G100" s="832"/>
      <c r="H100" s="833"/>
      <c r="I100" s="499"/>
      <c r="J100" s="799" t="s">
        <v>19</v>
      </c>
      <c r="K100" s="802" t="s">
        <v>20</v>
      </c>
      <c r="L100" s="802" t="s">
        <v>21</v>
      </c>
      <c r="M100" s="500"/>
      <c r="N100" s="797"/>
      <c r="O100" s="501"/>
      <c r="P100" s="831"/>
      <c r="Q100" s="832"/>
      <c r="R100" s="833"/>
      <c r="S100" s="499"/>
      <c r="T100" s="823"/>
      <c r="U100" s="502"/>
      <c r="V100" s="823"/>
      <c r="W100" s="500"/>
      <c r="X100" s="823"/>
      <c r="Y100" s="500"/>
      <c r="Z100" s="797"/>
      <c r="AA100" s="503"/>
      <c r="AB100" s="797"/>
      <c r="AC100" s="507"/>
    </row>
    <row r="101" spans="1:29" ht="18.75" customHeight="1" thickBot="1" x14ac:dyDescent="0.3">
      <c r="A101" s="497"/>
      <c r="B101" s="845"/>
      <c r="C101" s="502"/>
      <c r="D101" s="849"/>
      <c r="E101" s="498"/>
      <c r="F101" s="850" t="s">
        <v>22</v>
      </c>
      <c r="G101" s="852" t="s">
        <v>23</v>
      </c>
      <c r="H101" s="806" t="s">
        <v>24</v>
      </c>
      <c r="I101" s="499"/>
      <c r="J101" s="800"/>
      <c r="K101" s="803"/>
      <c r="L101" s="803"/>
      <c r="M101" s="502"/>
      <c r="N101" s="797"/>
      <c r="O101" s="501"/>
      <c r="P101" s="840" t="s">
        <v>25</v>
      </c>
      <c r="Q101" s="797" t="s">
        <v>26</v>
      </c>
      <c r="R101" s="797" t="s">
        <v>27</v>
      </c>
      <c r="S101" s="499"/>
      <c r="T101" s="824"/>
      <c r="U101" s="502"/>
      <c r="V101" s="824"/>
      <c r="W101" s="502"/>
      <c r="X101" s="824"/>
      <c r="Y101" s="502"/>
      <c r="Z101" s="827"/>
      <c r="AA101" s="503"/>
      <c r="AB101" s="827"/>
      <c r="AC101" s="504"/>
    </row>
    <row r="102" spans="1:29" ht="43.5" customHeight="1" x14ac:dyDescent="0.25">
      <c r="A102" s="497"/>
      <c r="B102" s="845"/>
      <c r="C102" s="508"/>
      <c r="D102" s="106" t="s">
        <v>28</v>
      </c>
      <c r="E102" s="509"/>
      <c r="F102" s="850"/>
      <c r="G102" s="852"/>
      <c r="H102" s="806"/>
      <c r="I102" s="499"/>
      <c r="J102" s="801"/>
      <c r="K102" s="804"/>
      <c r="L102" s="803"/>
      <c r="M102" s="508"/>
      <c r="N102" s="797"/>
      <c r="O102" s="510"/>
      <c r="P102" s="840"/>
      <c r="Q102" s="797"/>
      <c r="R102" s="797"/>
      <c r="S102" s="499"/>
      <c r="T102" s="820" t="s">
        <v>29</v>
      </c>
      <c r="U102" s="511"/>
      <c r="V102" s="820" t="s">
        <v>29</v>
      </c>
      <c r="W102" s="508"/>
      <c r="X102" s="820" t="s">
        <v>29</v>
      </c>
      <c r="Y102" s="508"/>
      <c r="Z102" s="286" t="s">
        <v>30</v>
      </c>
      <c r="AA102" s="508"/>
      <c r="AB102" s="286" t="s">
        <v>30</v>
      </c>
      <c r="AC102" s="504"/>
    </row>
    <row r="103" spans="1:29" ht="26.25" thickBot="1" x14ac:dyDescent="0.3">
      <c r="A103" s="512"/>
      <c r="B103" s="845"/>
      <c r="C103" s="513"/>
      <c r="D103" s="509"/>
      <c r="E103" s="509"/>
      <c r="F103" s="851"/>
      <c r="G103" s="853"/>
      <c r="H103" s="299" t="s">
        <v>31</v>
      </c>
      <c r="I103" s="499"/>
      <c r="J103" s="287" t="s">
        <v>88</v>
      </c>
      <c r="K103" s="288" t="s">
        <v>33</v>
      </c>
      <c r="L103" s="805"/>
      <c r="M103" s="511"/>
      <c r="N103" s="798"/>
      <c r="O103" s="510"/>
      <c r="P103" s="841"/>
      <c r="Q103" s="798"/>
      <c r="R103" s="798"/>
      <c r="S103" s="510"/>
      <c r="T103" s="821"/>
      <c r="U103" s="511"/>
      <c r="V103" s="821"/>
      <c r="W103" s="511"/>
      <c r="X103" s="821"/>
      <c r="Y103" s="511"/>
      <c r="Z103" s="289" t="s">
        <v>34</v>
      </c>
      <c r="AA103" s="514"/>
      <c r="AB103" s="289" t="s">
        <v>34</v>
      </c>
      <c r="AC103" s="515"/>
    </row>
    <row r="104" spans="1:29" ht="15.75" x14ac:dyDescent="0.25">
      <c r="A104" s="517"/>
      <c r="B104" s="845"/>
      <c r="C104" s="518"/>
      <c r="D104" s="519"/>
      <c r="E104" s="519"/>
      <c r="F104" s="520"/>
      <c r="G104" s="521"/>
      <c r="H104" s="521"/>
      <c r="I104" s="522"/>
      <c r="J104" s="522"/>
      <c r="K104" s="522"/>
      <c r="L104" s="522"/>
      <c r="M104" s="523"/>
      <c r="N104" s="521"/>
      <c r="O104" s="521"/>
      <c r="P104" s="524" t="s">
        <v>35</v>
      </c>
      <c r="Q104" s="524" t="s">
        <v>35</v>
      </c>
      <c r="R104" s="523"/>
      <c r="S104" s="522"/>
      <c r="T104" s="523"/>
      <c r="U104" s="523"/>
      <c r="V104" s="523"/>
      <c r="W104" s="523"/>
      <c r="X104" s="522"/>
      <c r="Y104" s="523"/>
      <c r="Z104" s="522"/>
      <c r="AA104" s="522"/>
      <c r="AB104" s="522"/>
      <c r="AC104" s="525"/>
    </row>
    <row r="105" spans="1:29" ht="18" x14ac:dyDescent="0.25">
      <c r="A105" s="527"/>
      <c r="B105" s="845"/>
      <c r="C105" s="528"/>
      <c r="D105" s="360" t="s">
        <v>89</v>
      </c>
      <c r="E105" s="498"/>
      <c r="F105" s="337"/>
      <c r="G105" s="337"/>
      <c r="H105" s="344"/>
      <c r="I105" s="338"/>
      <c r="J105" s="350"/>
      <c r="K105" s="339"/>
      <c r="L105" s="340" t="s">
        <v>35</v>
      </c>
      <c r="M105" s="341"/>
      <c r="N105" s="345">
        <v>0</v>
      </c>
      <c r="O105" s="338"/>
      <c r="P105" s="345">
        <v>0</v>
      </c>
      <c r="Q105" s="467"/>
      <c r="R105" s="342" t="str">
        <f t="shared" ref="R105:R124" si="6">IF(P105&lt;=0.1*N105,"0K","NON AMMISSIBILE")</f>
        <v>0K</v>
      </c>
      <c r="S105" s="343"/>
      <c r="T105" s="347">
        <f t="shared" ref="T105:T124" si="7">P105+N105</f>
        <v>0</v>
      </c>
      <c r="U105" s="341"/>
      <c r="V105" s="345">
        <v>0</v>
      </c>
      <c r="W105" s="341"/>
      <c r="X105" s="347">
        <f>T105+V105</f>
        <v>0</v>
      </c>
      <c r="Y105" s="341"/>
      <c r="Z105" s="348"/>
      <c r="AA105" s="349"/>
      <c r="AB105" s="348"/>
      <c r="AC105" s="529"/>
    </row>
    <row r="106" spans="1:29" ht="18" x14ac:dyDescent="0.25">
      <c r="A106" s="527"/>
      <c r="B106" s="845"/>
      <c r="C106" s="528"/>
      <c r="D106" s="360" t="s">
        <v>90</v>
      </c>
      <c r="E106" s="498"/>
      <c r="F106" s="337"/>
      <c r="G106" s="337"/>
      <c r="H106" s="344"/>
      <c r="I106" s="338"/>
      <c r="J106" s="350" t="s">
        <v>35</v>
      </c>
      <c r="K106" s="339" t="s">
        <v>35</v>
      </c>
      <c r="L106" s="340" t="s">
        <v>35</v>
      </c>
      <c r="M106" s="341"/>
      <c r="N106" s="345">
        <v>0</v>
      </c>
      <c r="O106" s="338"/>
      <c r="P106" s="345">
        <v>0</v>
      </c>
      <c r="Q106" s="467"/>
      <c r="R106" s="342" t="str">
        <f t="shared" si="6"/>
        <v>0K</v>
      </c>
      <c r="S106" s="343"/>
      <c r="T106" s="347">
        <f t="shared" si="7"/>
        <v>0</v>
      </c>
      <c r="U106" s="341"/>
      <c r="V106" s="345">
        <v>0</v>
      </c>
      <c r="W106" s="341"/>
      <c r="X106" s="347">
        <f t="shared" ref="X106:X124" si="8">T106+V106</f>
        <v>0</v>
      </c>
      <c r="Y106" s="341"/>
      <c r="Z106" s="348"/>
      <c r="AA106" s="349"/>
      <c r="AB106" s="348"/>
      <c r="AC106" s="529"/>
    </row>
    <row r="107" spans="1:29" ht="18" x14ac:dyDescent="0.25">
      <c r="A107" s="527"/>
      <c r="B107" s="845"/>
      <c r="C107" s="528"/>
      <c r="D107" s="360" t="s">
        <v>91</v>
      </c>
      <c r="E107" s="498"/>
      <c r="F107" s="337"/>
      <c r="G107" s="337"/>
      <c r="H107" s="344"/>
      <c r="I107" s="338"/>
      <c r="J107" s="350" t="s">
        <v>35</v>
      </c>
      <c r="K107" s="339" t="s">
        <v>35</v>
      </c>
      <c r="L107" s="340" t="s">
        <v>35</v>
      </c>
      <c r="M107" s="341"/>
      <c r="N107" s="345">
        <v>0</v>
      </c>
      <c r="O107" s="338"/>
      <c r="P107" s="345">
        <v>0</v>
      </c>
      <c r="Q107" s="467"/>
      <c r="R107" s="342" t="str">
        <f t="shared" si="6"/>
        <v>0K</v>
      </c>
      <c r="S107" s="343"/>
      <c r="T107" s="347">
        <f t="shared" si="7"/>
        <v>0</v>
      </c>
      <c r="U107" s="341"/>
      <c r="V107" s="345">
        <v>0</v>
      </c>
      <c r="W107" s="341"/>
      <c r="X107" s="347">
        <f t="shared" si="8"/>
        <v>0</v>
      </c>
      <c r="Y107" s="341"/>
      <c r="Z107" s="348"/>
      <c r="AA107" s="349"/>
      <c r="AB107" s="348"/>
      <c r="AC107" s="529"/>
    </row>
    <row r="108" spans="1:29" ht="18" x14ac:dyDescent="0.25">
      <c r="A108" s="527"/>
      <c r="B108" s="845"/>
      <c r="C108" s="528"/>
      <c r="D108" s="360" t="s">
        <v>92</v>
      </c>
      <c r="E108" s="498"/>
      <c r="F108" s="337"/>
      <c r="G108" s="337"/>
      <c r="H108" s="344"/>
      <c r="I108" s="338"/>
      <c r="J108" s="350" t="s">
        <v>35</v>
      </c>
      <c r="K108" s="339" t="s">
        <v>35</v>
      </c>
      <c r="L108" s="340" t="s">
        <v>35</v>
      </c>
      <c r="M108" s="341"/>
      <c r="N108" s="345">
        <v>0</v>
      </c>
      <c r="O108" s="338"/>
      <c r="P108" s="345">
        <v>0</v>
      </c>
      <c r="Q108" s="467"/>
      <c r="R108" s="342" t="str">
        <f t="shared" si="6"/>
        <v>0K</v>
      </c>
      <c r="S108" s="343"/>
      <c r="T108" s="347">
        <f t="shared" si="7"/>
        <v>0</v>
      </c>
      <c r="U108" s="341"/>
      <c r="V108" s="345">
        <v>0</v>
      </c>
      <c r="W108" s="341"/>
      <c r="X108" s="347">
        <f t="shared" si="8"/>
        <v>0</v>
      </c>
      <c r="Y108" s="341"/>
      <c r="Z108" s="348"/>
      <c r="AA108" s="349"/>
      <c r="AB108" s="348"/>
      <c r="AC108" s="529"/>
    </row>
    <row r="109" spans="1:29" ht="18" x14ac:dyDescent="0.25">
      <c r="A109" s="527"/>
      <c r="B109" s="845"/>
      <c r="C109" s="528"/>
      <c r="D109" s="360" t="s">
        <v>93</v>
      </c>
      <c r="E109" s="498"/>
      <c r="F109" s="337"/>
      <c r="G109" s="337"/>
      <c r="H109" s="344"/>
      <c r="I109" s="338"/>
      <c r="J109" s="350" t="s">
        <v>35</v>
      </c>
      <c r="K109" s="339" t="s">
        <v>35</v>
      </c>
      <c r="L109" s="340" t="s">
        <v>35</v>
      </c>
      <c r="M109" s="341"/>
      <c r="N109" s="345">
        <v>0</v>
      </c>
      <c r="O109" s="338"/>
      <c r="P109" s="345">
        <v>0</v>
      </c>
      <c r="Q109" s="467"/>
      <c r="R109" s="342" t="str">
        <f t="shared" si="6"/>
        <v>0K</v>
      </c>
      <c r="S109" s="343"/>
      <c r="T109" s="347">
        <f t="shared" si="7"/>
        <v>0</v>
      </c>
      <c r="U109" s="341"/>
      <c r="V109" s="345">
        <v>0</v>
      </c>
      <c r="W109" s="341"/>
      <c r="X109" s="347">
        <f t="shared" si="8"/>
        <v>0</v>
      </c>
      <c r="Y109" s="341"/>
      <c r="Z109" s="348"/>
      <c r="AA109" s="349"/>
      <c r="AB109" s="348"/>
      <c r="AC109" s="529"/>
    </row>
    <row r="110" spans="1:29" ht="18" x14ac:dyDescent="0.25">
      <c r="A110" s="527"/>
      <c r="B110" s="845"/>
      <c r="C110" s="528"/>
      <c r="D110" s="360" t="s">
        <v>94</v>
      </c>
      <c r="E110" s="498"/>
      <c r="F110" s="337"/>
      <c r="G110" s="337"/>
      <c r="H110" s="344"/>
      <c r="I110" s="338"/>
      <c r="J110" s="350"/>
      <c r="K110" s="339" t="s">
        <v>35</v>
      </c>
      <c r="L110" s="340" t="s">
        <v>35</v>
      </c>
      <c r="M110" s="341"/>
      <c r="N110" s="345">
        <v>0</v>
      </c>
      <c r="O110" s="338"/>
      <c r="P110" s="345">
        <v>0</v>
      </c>
      <c r="Q110" s="467"/>
      <c r="R110" s="342" t="str">
        <f t="shared" si="6"/>
        <v>0K</v>
      </c>
      <c r="S110" s="343"/>
      <c r="T110" s="347">
        <f t="shared" si="7"/>
        <v>0</v>
      </c>
      <c r="U110" s="341"/>
      <c r="V110" s="345">
        <v>0</v>
      </c>
      <c r="W110" s="341"/>
      <c r="X110" s="347">
        <f t="shared" si="8"/>
        <v>0</v>
      </c>
      <c r="Y110" s="341"/>
      <c r="Z110" s="348"/>
      <c r="AA110" s="349"/>
      <c r="AB110" s="348"/>
      <c r="AC110" s="529"/>
    </row>
    <row r="111" spans="1:29" ht="18" x14ac:dyDescent="0.25">
      <c r="A111" s="527"/>
      <c r="B111" s="845"/>
      <c r="C111" s="528"/>
      <c r="D111" s="360" t="s">
        <v>95</v>
      </c>
      <c r="E111" s="498"/>
      <c r="F111" s="337"/>
      <c r="G111" s="337"/>
      <c r="H111" s="344"/>
      <c r="I111" s="338"/>
      <c r="J111" s="350" t="s">
        <v>35</v>
      </c>
      <c r="K111" s="339" t="s">
        <v>35</v>
      </c>
      <c r="L111" s="340" t="s">
        <v>35</v>
      </c>
      <c r="M111" s="341"/>
      <c r="N111" s="345">
        <v>0</v>
      </c>
      <c r="O111" s="338"/>
      <c r="P111" s="345">
        <v>0</v>
      </c>
      <c r="Q111" s="467"/>
      <c r="R111" s="342" t="str">
        <f t="shared" si="6"/>
        <v>0K</v>
      </c>
      <c r="S111" s="343"/>
      <c r="T111" s="347">
        <f t="shared" si="7"/>
        <v>0</v>
      </c>
      <c r="U111" s="341"/>
      <c r="V111" s="345">
        <v>0</v>
      </c>
      <c r="W111" s="341"/>
      <c r="X111" s="347">
        <f t="shared" si="8"/>
        <v>0</v>
      </c>
      <c r="Y111" s="341"/>
      <c r="Z111" s="348"/>
      <c r="AA111" s="349"/>
      <c r="AB111" s="348"/>
      <c r="AC111" s="529"/>
    </row>
    <row r="112" spans="1:29" ht="18" x14ac:dyDescent="0.25">
      <c r="A112" s="527"/>
      <c r="B112" s="845"/>
      <c r="C112" s="528"/>
      <c r="D112" s="360" t="s">
        <v>96</v>
      </c>
      <c r="E112" s="498"/>
      <c r="F112" s="337"/>
      <c r="G112" s="337"/>
      <c r="H112" s="344"/>
      <c r="I112" s="338"/>
      <c r="J112" s="351"/>
      <c r="K112" s="339" t="s">
        <v>35</v>
      </c>
      <c r="L112" s="340" t="s">
        <v>35</v>
      </c>
      <c r="M112" s="341"/>
      <c r="N112" s="345">
        <v>0</v>
      </c>
      <c r="O112" s="338"/>
      <c r="P112" s="345">
        <v>0</v>
      </c>
      <c r="Q112" s="467"/>
      <c r="R112" s="342" t="str">
        <f t="shared" si="6"/>
        <v>0K</v>
      </c>
      <c r="S112" s="343"/>
      <c r="T112" s="347">
        <f t="shared" si="7"/>
        <v>0</v>
      </c>
      <c r="U112" s="341"/>
      <c r="V112" s="345">
        <v>0</v>
      </c>
      <c r="W112" s="341"/>
      <c r="X112" s="347">
        <f t="shared" si="8"/>
        <v>0</v>
      </c>
      <c r="Y112" s="341"/>
      <c r="Z112" s="348"/>
      <c r="AA112" s="349"/>
      <c r="AB112" s="348"/>
      <c r="AC112" s="529"/>
    </row>
    <row r="113" spans="1:29" ht="18" x14ac:dyDescent="0.25">
      <c r="A113" s="527"/>
      <c r="B113" s="845"/>
      <c r="C113" s="528"/>
      <c r="D113" s="360" t="s">
        <v>97</v>
      </c>
      <c r="E113" s="498"/>
      <c r="F113" s="337"/>
      <c r="G113" s="337"/>
      <c r="H113" s="344"/>
      <c r="I113" s="338"/>
      <c r="J113" s="350" t="s">
        <v>35</v>
      </c>
      <c r="K113" s="339" t="s">
        <v>35</v>
      </c>
      <c r="L113" s="340" t="s">
        <v>35</v>
      </c>
      <c r="M113" s="341"/>
      <c r="N113" s="345">
        <v>0</v>
      </c>
      <c r="O113" s="338"/>
      <c r="P113" s="345">
        <v>0</v>
      </c>
      <c r="Q113" s="467"/>
      <c r="R113" s="342" t="str">
        <f t="shared" si="6"/>
        <v>0K</v>
      </c>
      <c r="S113" s="343"/>
      <c r="T113" s="347">
        <f t="shared" si="7"/>
        <v>0</v>
      </c>
      <c r="U113" s="341"/>
      <c r="V113" s="345">
        <v>0</v>
      </c>
      <c r="W113" s="341"/>
      <c r="X113" s="347">
        <f t="shared" si="8"/>
        <v>0</v>
      </c>
      <c r="Y113" s="341"/>
      <c r="Z113" s="348"/>
      <c r="AA113" s="349"/>
      <c r="AB113" s="348"/>
      <c r="AC113" s="529"/>
    </row>
    <row r="114" spans="1:29" ht="18" x14ac:dyDescent="0.25">
      <c r="A114" s="527"/>
      <c r="B114" s="845"/>
      <c r="C114" s="528"/>
      <c r="D114" s="360" t="s">
        <v>98</v>
      </c>
      <c r="E114" s="498"/>
      <c r="F114" s="337"/>
      <c r="G114" s="337"/>
      <c r="H114" s="344"/>
      <c r="I114" s="338"/>
      <c r="J114" s="350" t="s">
        <v>35</v>
      </c>
      <c r="K114" s="339" t="s">
        <v>35</v>
      </c>
      <c r="L114" s="340" t="s">
        <v>35</v>
      </c>
      <c r="M114" s="341"/>
      <c r="N114" s="345">
        <v>0</v>
      </c>
      <c r="O114" s="338"/>
      <c r="P114" s="345">
        <v>0</v>
      </c>
      <c r="Q114" s="467"/>
      <c r="R114" s="342" t="str">
        <f t="shared" si="6"/>
        <v>0K</v>
      </c>
      <c r="S114" s="343"/>
      <c r="T114" s="347">
        <f t="shared" si="7"/>
        <v>0</v>
      </c>
      <c r="U114" s="341"/>
      <c r="V114" s="345">
        <v>0</v>
      </c>
      <c r="W114" s="341"/>
      <c r="X114" s="347">
        <f t="shared" si="8"/>
        <v>0</v>
      </c>
      <c r="Y114" s="341"/>
      <c r="Z114" s="348"/>
      <c r="AA114" s="349"/>
      <c r="AB114" s="348"/>
      <c r="AC114" s="529"/>
    </row>
    <row r="115" spans="1:29" ht="18" x14ac:dyDescent="0.25">
      <c r="A115" s="527"/>
      <c r="B115" s="845"/>
      <c r="C115" s="528"/>
      <c r="D115" s="360" t="s">
        <v>99</v>
      </c>
      <c r="E115" s="498"/>
      <c r="F115" s="337"/>
      <c r="G115" s="337"/>
      <c r="H115" s="344"/>
      <c r="I115" s="338"/>
      <c r="J115" s="350" t="s">
        <v>35</v>
      </c>
      <c r="K115" s="339" t="s">
        <v>35</v>
      </c>
      <c r="L115" s="340" t="s">
        <v>35</v>
      </c>
      <c r="M115" s="341"/>
      <c r="N115" s="345">
        <v>0</v>
      </c>
      <c r="O115" s="338"/>
      <c r="P115" s="345">
        <v>0</v>
      </c>
      <c r="Q115" s="467"/>
      <c r="R115" s="342" t="str">
        <f t="shared" si="6"/>
        <v>0K</v>
      </c>
      <c r="S115" s="343"/>
      <c r="T115" s="347">
        <f t="shared" si="7"/>
        <v>0</v>
      </c>
      <c r="U115" s="341"/>
      <c r="V115" s="345">
        <v>0</v>
      </c>
      <c r="W115" s="341"/>
      <c r="X115" s="347">
        <f t="shared" si="8"/>
        <v>0</v>
      </c>
      <c r="Y115" s="341"/>
      <c r="Z115" s="348"/>
      <c r="AA115" s="349"/>
      <c r="AB115" s="348"/>
      <c r="AC115" s="529"/>
    </row>
    <row r="116" spans="1:29" ht="18" x14ac:dyDescent="0.25">
      <c r="A116" s="527"/>
      <c r="B116" s="845"/>
      <c r="C116" s="528"/>
      <c r="D116" s="360" t="s">
        <v>100</v>
      </c>
      <c r="E116" s="498"/>
      <c r="F116" s="337"/>
      <c r="G116" s="337"/>
      <c r="H116" s="344"/>
      <c r="I116" s="338"/>
      <c r="J116" s="350" t="s">
        <v>35</v>
      </c>
      <c r="K116" s="339" t="s">
        <v>35</v>
      </c>
      <c r="L116" s="340" t="s">
        <v>35</v>
      </c>
      <c r="M116" s="341"/>
      <c r="N116" s="345">
        <v>0</v>
      </c>
      <c r="O116" s="338"/>
      <c r="P116" s="345">
        <v>0</v>
      </c>
      <c r="Q116" s="467"/>
      <c r="R116" s="342" t="str">
        <f t="shared" si="6"/>
        <v>0K</v>
      </c>
      <c r="S116" s="343"/>
      <c r="T116" s="347">
        <f t="shared" si="7"/>
        <v>0</v>
      </c>
      <c r="U116" s="341"/>
      <c r="V116" s="345">
        <v>0</v>
      </c>
      <c r="W116" s="341"/>
      <c r="X116" s="347">
        <f t="shared" si="8"/>
        <v>0</v>
      </c>
      <c r="Y116" s="341"/>
      <c r="Z116" s="348"/>
      <c r="AA116" s="349"/>
      <c r="AB116" s="348"/>
      <c r="AC116" s="529"/>
    </row>
    <row r="117" spans="1:29" ht="18" x14ac:dyDescent="0.25">
      <c r="A117" s="527"/>
      <c r="B117" s="845"/>
      <c r="C117" s="528"/>
      <c r="D117" s="360" t="s">
        <v>101</v>
      </c>
      <c r="E117" s="498"/>
      <c r="F117" s="337"/>
      <c r="G117" s="337"/>
      <c r="H117" s="344"/>
      <c r="I117" s="338"/>
      <c r="J117" s="350" t="s">
        <v>35</v>
      </c>
      <c r="K117" s="339" t="s">
        <v>35</v>
      </c>
      <c r="L117" s="340" t="s">
        <v>35</v>
      </c>
      <c r="M117" s="341"/>
      <c r="N117" s="345">
        <v>0</v>
      </c>
      <c r="O117" s="338"/>
      <c r="P117" s="345">
        <v>0</v>
      </c>
      <c r="Q117" s="467"/>
      <c r="R117" s="342" t="str">
        <f t="shared" si="6"/>
        <v>0K</v>
      </c>
      <c r="S117" s="343"/>
      <c r="T117" s="347">
        <f t="shared" si="7"/>
        <v>0</v>
      </c>
      <c r="U117" s="341"/>
      <c r="V117" s="345">
        <v>0</v>
      </c>
      <c r="W117" s="341"/>
      <c r="X117" s="347">
        <f t="shared" si="8"/>
        <v>0</v>
      </c>
      <c r="Y117" s="341"/>
      <c r="Z117" s="348"/>
      <c r="AA117" s="349"/>
      <c r="AB117" s="348"/>
      <c r="AC117" s="529"/>
    </row>
    <row r="118" spans="1:29" ht="18" x14ac:dyDescent="0.25">
      <c r="A118" s="527"/>
      <c r="B118" s="845"/>
      <c r="C118" s="528"/>
      <c r="D118" s="360" t="s">
        <v>102</v>
      </c>
      <c r="E118" s="498"/>
      <c r="F118" s="337"/>
      <c r="G118" s="337"/>
      <c r="H118" s="344"/>
      <c r="I118" s="338"/>
      <c r="J118" s="350" t="s">
        <v>35</v>
      </c>
      <c r="K118" s="339" t="s">
        <v>35</v>
      </c>
      <c r="L118" s="340" t="s">
        <v>35</v>
      </c>
      <c r="M118" s="341"/>
      <c r="N118" s="345">
        <v>0</v>
      </c>
      <c r="O118" s="338"/>
      <c r="P118" s="345">
        <v>0</v>
      </c>
      <c r="Q118" s="467"/>
      <c r="R118" s="342" t="str">
        <f t="shared" si="6"/>
        <v>0K</v>
      </c>
      <c r="S118" s="343"/>
      <c r="T118" s="347">
        <f t="shared" si="7"/>
        <v>0</v>
      </c>
      <c r="U118" s="341"/>
      <c r="V118" s="345">
        <v>0</v>
      </c>
      <c r="W118" s="341"/>
      <c r="X118" s="347">
        <f t="shared" si="8"/>
        <v>0</v>
      </c>
      <c r="Y118" s="341"/>
      <c r="Z118" s="348"/>
      <c r="AA118" s="349"/>
      <c r="AB118" s="348"/>
      <c r="AC118" s="529"/>
    </row>
    <row r="119" spans="1:29" ht="18" x14ac:dyDescent="0.25">
      <c r="A119" s="527"/>
      <c r="B119" s="845"/>
      <c r="C119" s="528"/>
      <c r="D119" s="360" t="s">
        <v>103</v>
      </c>
      <c r="E119" s="498"/>
      <c r="F119" s="337"/>
      <c r="G119" s="337"/>
      <c r="H119" s="344"/>
      <c r="I119" s="338"/>
      <c r="J119" s="350" t="s">
        <v>35</v>
      </c>
      <c r="K119" s="339" t="s">
        <v>35</v>
      </c>
      <c r="L119" s="340" t="s">
        <v>35</v>
      </c>
      <c r="M119" s="341"/>
      <c r="N119" s="345">
        <v>0</v>
      </c>
      <c r="O119" s="338"/>
      <c r="P119" s="345">
        <v>0</v>
      </c>
      <c r="Q119" s="467"/>
      <c r="R119" s="342" t="str">
        <f t="shared" si="6"/>
        <v>0K</v>
      </c>
      <c r="S119" s="343"/>
      <c r="T119" s="347">
        <f t="shared" si="7"/>
        <v>0</v>
      </c>
      <c r="U119" s="341"/>
      <c r="V119" s="345">
        <v>0</v>
      </c>
      <c r="W119" s="341"/>
      <c r="X119" s="347">
        <f t="shared" si="8"/>
        <v>0</v>
      </c>
      <c r="Y119" s="341"/>
      <c r="Z119" s="348"/>
      <c r="AA119" s="349"/>
      <c r="AB119" s="348"/>
      <c r="AC119" s="529"/>
    </row>
    <row r="120" spans="1:29" ht="18" x14ac:dyDescent="0.25">
      <c r="A120" s="527"/>
      <c r="B120" s="845"/>
      <c r="C120" s="528"/>
      <c r="D120" s="360" t="s">
        <v>104</v>
      </c>
      <c r="E120" s="498"/>
      <c r="F120" s="337"/>
      <c r="G120" s="337"/>
      <c r="H120" s="344"/>
      <c r="I120" s="338"/>
      <c r="J120" s="350" t="s">
        <v>35</v>
      </c>
      <c r="K120" s="339" t="s">
        <v>35</v>
      </c>
      <c r="L120" s="340" t="s">
        <v>35</v>
      </c>
      <c r="M120" s="341"/>
      <c r="N120" s="345">
        <v>0</v>
      </c>
      <c r="O120" s="338"/>
      <c r="P120" s="345">
        <v>0</v>
      </c>
      <c r="Q120" s="467"/>
      <c r="R120" s="342" t="str">
        <f t="shared" si="6"/>
        <v>0K</v>
      </c>
      <c r="S120" s="343"/>
      <c r="T120" s="347">
        <f t="shared" si="7"/>
        <v>0</v>
      </c>
      <c r="U120" s="341"/>
      <c r="V120" s="345">
        <v>0</v>
      </c>
      <c r="W120" s="341"/>
      <c r="X120" s="347">
        <f t="shared" si="8"/>
        <v>0</v>
      </c>
      <c r="Y120" s="341"/>
      <c r="Z120" s="348"/>
      <c r="AA120" s="349"/>
      <c r="AB120" s="348"/>
      <c r="AC120" s="529"/>
    </row>
    <row r="121" spans="1:29" ht="18" x14ac:dyDescent="0.25">
      <c r="A121" s="527"/>
      <c r="B121" s="845"/>
      <c r="C121" s="528"/>
      <c r="D121" s="360" t="s">
        <v>105</v>
      </c>
      <c r="E121" s="498"/>
      <c r="F121" s="337"/>
      <c r="G121" s="337"/>
      <c r="H121" s="344"/>
      <c r="I121" s="338"/>
      <c r="J121" s="350" t="s">
        <v>35</v>
      </c>
      <c r="K121" s="339" t="s">
        <v>35</v>
      </c>
      <c r="L121" s="340" t="s">
        <v>35</v>
      </c>
      <c r="M121" s="341"/>
      <c r="N121" s="345">
        <v>0</v>
      </c>
      <c r="O121" s="338"/>
      <c r="P121" s="345">
        <v>0</v>
      </c>
      <c r="Q121" s="467"/>
      <c r="R121" s="342" t="str">
        <f t="shared" si="6"/>
        <v>0K</v>
      </c>
      <c r="S121" s="343"/>
      <c r="T121" s="347">
        <f t="shared" si="7"/>
        <v>0</v>
      </c>
      <c r="U121" s="341"/>
      <c r="V121" s="345">
        <v>0</v>
      </c>
      <c r="W121" s="341"/>
      <c r="X121" s="347">
        <f t="shared" si="8"/>
        <v>0</v>
      </c>
      <c r="Y121" s="341"/>
      <c r="Z121" s="348"/>
      <c r="AA121" s="349"/>
      <c r="AB121" s="348"/>
      <c r="AC121" s="529"/>
    </row>
    <row r="122" spans="1:29" ht="18" x14ac:dyDescent="0.25">
      <c r="A122" s="527"/>
      <c r="B122" s="845"/>
      <c r="C122" s="528"/>
      <c r="D122" s="360" t="s">
        <v>106</v>
      </c>
      <c r="E122" s="498"/>
      <c r="F122" s="337"/>
      <c r="G122" s="337"/>
      <c r="H122" s="344"/>
      <c r="I122" s="338"/>
      <c r="J122" s="350" t="s">
        <v>35</v>
      </c>
      <c r="K122" s="339" t="s">
        <v>35</v>
      </c>
      <c r="L122" s="340" t="s">
        <v>35</v>
      </c>
      <c r="M122" s="341"/>
      <c r="N122" s="345">
        <v>0</v>
      </c>
      <c r="O122" s="338"/>
      <c r="P122" s="345">
        <v>0</v>
      </c>
      <c r="Q122" s="467"/>
      <c r="R122" s="342" t="str">
        <f t="shared" si="6"/>
        <v>0K</v>
      </c>
      <c r="S122" s="343"/>
      <c r="T122" s="347">
        <f t="shared" si="7"/>
        <v>0</v>
      </c>
      <c r="U122" s="341"/>
      <c r="V122" s="345">
        <v>0</v>
      </c>
      <c r="W122" s="341"/>
      <c r="X122" s="347">
        <f t="shared" si="8"/>
        <v>0</v>
      </c>
      <c r="Y122" s="341"/>
      <c r="Z122" s="348"/>
      <c r="AA122" s="349"/>
      <c r="AB122" s="348"/>
      <c r="AC122" s="529"/>
    </row>
    <row r="123" spans="1:29" ht="18" x14ac:dyDescent="0.25">
      <c r="A123" s="527"/>
      <c r="B123" s="845"/>
      <c r="C123" s="528"/>
      <c r="D123" s="360" t="s">
        <v>107</v>
      </c>
      <c r="E123" s="498"/>
      <c r="F123" s="337"/>
      <c r="G123" s="337"/>
      <c r="H123" s="344"/>
      <c r="I123" s="338"/>
      <c r="J123" s="350" t="s">
        <v>35</v>
      </c>
      <c r="K123" s="339" t="s">
        <v>35</v>
      </c>
      <c r="L123" s="340" t="s">
        <v>35</v>
      </c>
      <c r="M123" s="341"/>
      <c r="N123" s="345">
        <v>0</v>
      </c>
      <c r="O123" s="338"/>
      <c r="P123" s="345">
        <v>0</v>
      </c>
      <c r="Q123" s="467"/>
      <c r="R123" s="342" t="str">
        <f t="shared" si="6"/>
        <v>0K</v>
      </c>
      <c r="S123" s="343"/>
      <c r="T123" s="347">
        <f t="shared" si="7"/>
        <v>0</v>
      </c>
      <c r="U123" s="341"/>
      <c r="V123" s="345">
        <v>0</v>
      </c>
      <c r="W123" s="341"/>
      <c r="X123" s="347">
        <f t="shared" si="8"/>
        <v>0</v>
      </c>
      <c r="Y123" s="341"/>
      <c r="Z123" s="348"/>
      <c r="AA123" s="349"/>
      <c r="AB123" s="348"/>
      <c r="AC123" s="529"/>
    </row>
    <row r="124" spans="1:29" ht="18" x14ac:dyDescent="0.25">
      <c r="A124" s="527"/>
      <c r="B124" s="845"/>
      <c r="C124" s="528"/>
      <c r="D124" s="360" t="s">
        <v>108</v>
      </c>
      <c r="E124" s="498"/>
      <c r="F124" s="337"/>
      <c r="G124" s="337"/>
      <c r="H124" s="344"/>
      <c r="I124" s="338"/>
      <c r="J124" s="350" t="s">
        <v>35</v>
      </c>
      <c r="K124" s="339" t="s">
        <v>35</v>
      </c>
      <c r="L124" s="340" t="s">
        <v>35</v>
      </c>
      <c r="M124" s="341"/>
      <c r="N124" s="345">
        <v>0</v>
      </c>
      <c r="O124" s="338"/>
      <c r="P124" s="345">
        <v>0</v>
      </c>
      <c r="Q124" s="467"/>
      <c r="R124" s="342" t="str">
        <f t="shared" si="6"/>
        <v>0K</v>
      </c>
      <c r="S124" s="343"/>
      <c r="T124" s="347">
        <f t="shared" si="7"/>
        <v>0</v>
      </c>
      <c r="U124" s="341"/>
      <c r="V124" s="345">
        <v>0</v>
      </c>
      <c r="W124" s="341"/>
      <c r="X124" s="347">
        <f t="shared" si="8"/>
        <v>0</v>
      </c>
      <c r="Y124" s="341"/>
      <c r="Z124" s="348"/>
      <c r="AA124" s="349"/>
      <c r="AB124" s="348"/>
      <c r="AC124" s="529"/>
    </row>
    <row r="125" spans="1:29" ht="18.75" thickBot="1" x14ac:dyDescent="0.3">
      <c r="A125" s="527"/>
      <c r="B125" s="845"/>
      <c r="C125" s="528"/>
      <c r="D125" s="498"/>
      <c r="E125" s="498"/>
      <c r="F125" s="531"/>
      <c r="G125" s="532"/>
      <c r="H125" s="533"/>
      <c r="I125" s="534"/>
      <c r="J125" s="535"/>
      <c r="K125" s="535"/>
      <c r="L125" s="535"/>
      <c r="M125" s="536"/>
      <c r="N125" s="537"/>
      <c r="O125" s="534"/>
      <c r="P125" s="537"/>
      <c r="Q125" s="537"/>
      <c r="R125" s="536"/>
      <c r="S125" s="538"/>
      <c r="T125" s="539"/>
      <c r="U125" s="536"/>
      <c r="V125" s="539"/>
      <c r="W125" s="536"/>
      <c r="X125" s="540"/>
      <c r="Y125" s="536"/>
      <c r="Z125" s="541"/>
      <c r="AA125" s="541"/>
      <c r="AB125" s="541"/>
      <c r="AC125" s="529"/>
    </row>
    <row r="126" spans="1:29" ht="18.75" thickBot="1" x14ac:dyDescent="0.3">
      <c r="A126" s="527"/>
      <c r="B126" s="845"/>
      <c r="C126" s="528"/>
      <c r="D126" s="498"/>
      <c r="E126" s="498"/>
      <c r="F126" s="807" t="s">
        <v>57</v>
      </c>
      <c r="G126" s="808"/>
      <c r="H126" s="808"/>
      <c r="I126" s="808"/>
      <c r="J126" s="808"/>
      <c r="K126" s="809"/>
      <c r="L126" s="291">
        <f>SUM(L105:L124)</f>
        <v>0</v>
      </c>
      <c r="M126" s="536"/>
      <c r="N126" s="290">
        <f>SUM(N105:N124)</f>
        <v>0</v>
      </c>
      <c r="O126" s="534"/>
      <c r="P126" s="290">
        <f>SUM(P105:P124)</f>
        <v>0</v>
      </c>
      <c r="Q126" s="290">
        <f>SUM(Q105:Q124)</f>
        <v>0</v>
      </c>
      <c r="R126" s="536"/>
      <c r="S126" s="538"/>
      <c r="T126" s="290">
        <f>SUM(T105:T124)</f>
        <v>0</v>
      </c>
      <c r="U126" s="536"/>
      <c r="V126" s="290">
        <f>SUM(V105:V124)</f>
        <v>0</v>
      </c>
      <c r="W126" s="536"/>
      <c r="X126" s="290">
        <f>SUM(X105:X124)</f>
        <v>0</v>
      </c>
      <c r="Y126" s="536"/>
      <c r="Z126" s="541"/>
      <c r="AA126" s="541"/>
      <c r="AB126" s="541"/>
      <c r="AC126" s="529"/>
    </row>
    <row r="127" spans="1:29" ht="16.5" thickBot="1" x14ac:dyDescent="0.3">
      <c r="A127" s="542"/>
      <c r="B127" s="845"/>
      <c r="C127" s="543"/>
      <c r="D127" s="544"/>
      <c r="E127" s="544"/>
      <c r="F127" s="545"/>
      <c r="G127" s="79"/>
      <c r="H127" s="79" t="s">
        <v>35</v>
      </c>
      <c r="I127" s="79"/>
      <c r="J127" s="79"/>
      <c r="K127" s="79"/>
      <c r="L127" s="79"/>
      <c r="M127" s="546"/>
      <c r="N127" s="79" t="s">
        <v>35</v>
      </c>
      <c r="O127" s="79"/>
      <c r="P127" s="810" t="s">
        <v>35</v>
      </c>
      <c r="Q127" s="810"/>
      <c r="R127" s="546"/>
      <c r="S127" s="547"/>
      <c r="T127" s="546"/>
      <c r="U127" s="546"/>
      <c r="V127" s="546"/>
      <c r="W127" s="546"/>
      <c r="X127" s="547"/>
      <c r="Y127" s="546"/>
      <c r="Z127" s="547"/>
      <c r="AA127" s="547"/>
      <c r="AB127" s="547"/>
      <c r="AC127" s="548"/>
    </row>
    <row r="128" spans="1:29" ht="16.5" thickBot="1" x14ac:dyDescent="0.3">
      <c r="A128" s="542"/>
      <c r="B128" s="845"/>
      <c r="C128" s="543"/>
      <c r="D128" s="544"/>
      <c r="E128" s="544"/>
      <c r="F128" s="811" t="s">
        <v>58</v>
      </c>
      <c r="G128" s="812"/>
      <c r="H128" s="812"/>
      <c r="I128" s="812"/>
      <c r="J128" s="812"/>
      <c r="K128" s="812"/>
      <c r="L128" s="812"/>
      <c r="M128" s="812"/>
      <c r="N128" s="812"/>
      <c r="O128" s="812"/>
      <c r="P128" s="812"/>
      <c r="Q128" s="813"/>
      <c r="R128" s="546"/>
      <c r="S128" s="547"/>
      <c r="T128" s="292">
        <f>VLOOKUP(G6,'dati scheda tecnica'!A5:T18,6,FALSE)</f>
        <v>0</v>
      </c>
      <c r="U128" s="546"/>
      <c r="V128" s="292">
        <f>VLOOKUP(G6,'dati scheda tecnica'!A5:T18,7,FALSE)</f>
        <v>0</v>
      </c>
      <c r="W128" s="546"/>
      <c r="X128" s="292">
        <f>T128+V128</f>
        <v>0</v>
      </c>
      <c r="Y128" s="546"/>
      <c r="Z128" s="547"/>
      <c r="AA128" s="547"/>
      <c r="AB128" s="547"/>
      <c r="AC128" s="548"/>
    </row>
    <row r="129" spans="1:29" ht="16.5" thickBot="1" x14ac:dyDescent="0.3">
      <c r="A129" s="542"/>
      <c r="B129" s="845"/>
      <c r="C129" s="543"/>
      <c r="D129" s="544"/>
      <c r="E129" s="544"/>
      <c r="F129" s="545"/>
      <c r="G129" s="79"/>
      <c r="H129" s="79"/>
      <c r="I129" s="79"/>
      <c r="J129" s="79"/>
      <c r="K129" s="79"/>
      <c r="L129" s="79"/>
      <c r="M129" s="546"/>
      <c r="N129" s="79"/>
      <c r="O129" s="79"/>
      <c r="P129" s="546"/>
      <c r="Q129" s="546"/>
      <c r="R129" s="546"/>
      <c r="S129" s="547"/>
      <c r="T129" s="546"/>
      <c r="U129" s="546"/>
      <c r="V129" s="546"/>
      <c r="W129" s="546"/>
      <c r="X129" s="547"/>
      <c r="Y129" s="546"/>
      <c r="Z129" s="547"/>
      <c r="AA129" s="547"/>
      <c r="AB129" s="547"/>
      <c r="AC129" s="548"/>
    </row>
    <row r="130" spans="1:29" ht="26.25" thickBot="1" x14ac:dyDescent="0.3">
      <c r="A130" s="542"/>
      <c r="B130" s="845"/>
      <c r="C130" s="543"/>
      <c r="D130" s="544"/>
      <c r="E130" s="544"/>
      <c r="F130" s="775" t="s">
        <v>59</v>
      </c>
      <c r="G130" s="776"/>
      <c r="H130" s="776"/>
      <c r="I130" s="776"/>
      <c r="J130" s="776"/>
      <c r="K130" s="776"/>
      <c r="L130" s="776"/>
      <c r="M130" s="776"/>
      <c r="N130" s="776"/>
      <c r="O130" s="776"/>
      <c r="P130" s="776"/>
      <c r="Q130" s="776"/>
      <c r="R130" s="777"/>
      <c r="S130" s="550"/>
      <c r="T130" s="293" t="s">
        <v>60</v>
      </c>
      <c r="U130" s="293"/>
      <c r="V130" s="320" t="s">
        <v>61</v>
      </c>
      <c r="W130" s="293"/>
      <c r="X130" s="294" t="s">
        <v>62</v>
      </c>
      <c r="Y130" s="546"/>
      <c r="Z130" s="547"/>
      <c r="AA130" s="547"/>
      <c r="AB130" s="547"/>
      <c r="AC130" s="548"/>
    </row>
    <row r="131" spans="1:29" ht="15.75" x14ac:dyDescent="0.25">
      <c r="A131" s="474"/>
      <c r="B131" s="845"/>
      <c r="D131" s="551"/>
      <c r="E131" s="551"/>
      <c r="F131" s="778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80"/>
      <c r="S131" s="295"/>
      <c r="T131" s="56" t="s">
        <v>63</v>
      </c>
      <c r="U131" s="80"/>
      <c r="V131" s="58" t="s">
        <v>64</v>
      </c>
      <c r="W131" s="80"/>
      <c r="X131" s="58" t="s">
        <v>64</v>
      </c>
      <c r="Y131" s="80"/>
      <c r="Z131" s="552"/>
      <c r="AA131" s="552"/>
      <c r="AB131" s="552"/>
      <c r="AC131" s="475"/>
    </row>
    <row r="132" spans="1:29" ht="16.5" thickBot="1" x14ac:dyDescent="0.3">
      <c r="A132" s="474"/>
      <c r="B132" s="845"/>
      <c r="D132" s="551"/>
      <c r="E132" s="551"/>
      <c r="F132" s="781"/>
      <c r="G132" s="782"/>
      <c r="H132" s="782"/>
      <c r="I132" s="782"/>
      <c r="J132" s="782"/>
      <c r="K132" s="782"/>
      <c r="L132" s="782"/>
      <c r="M132" s="782"/>
      <c r="N132" s="782"/>
      <c r="O132" s="782"/>
      <c r="P132" s="782"/>
      <c r="Q132" s="782"/>
      <c r="R132" s="783"/>
      <c r="S132" s="553"/>
      <c r="T132" s="296">
        <f>ABS(T128-T126)</f>
        <v>0</v>
      </c>
      <c r="U132" s="554"/>
      <c r="V132" s="297">
        <f>ABS(V128-V126)</f>
        <v>0</v>
      </c>
      <c r="W132" s="554"/>
      <c r="X132" s="297">
        <f>ABS(X128-X126)</f>
        <v>0</v>
      </c>
      <c r="Y132" s="80"/>
      <c r="Z132" s="552"/>
      <c r="AA132" s="552"/>
      <c r="AB132" s="552"/>
      <c r="AC132" s="475"/>
    </row>
    <row r="133" spans="1:29" ht="16.5" thickBot="1" x14ac:dyDescent="0.3">
      <c r="A133" s="474"/>
      <c r="B133" s="845"/>
      <c r="D133" s="551"/>
      <c r="E133" s="551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52"/>
      <c r="T133" s="80"/>
      <c r="U133" s="80"/>
      <c r="V133" s="80"/>
      <c r="W133" s="80"/>
      <c r="X133" s="80"/>
      <c r="Y133" s="80"/>
      <c r="Z133" s="552"/>
      <c r="AA133" s="552"/>
      <c r="AB133" s="552"/>
      <c r="AC133" s="475"/>
    </row>
    <row r="134" spans="1:29" ht="15.75" x14ac:dyDescent="0.25">
      <c r="A134" s="474"/>
      <c r="B134" s="845"/>
      <c r="D134" s="551"/>
      <c r="E134" s="551"/>
      <c r="F134" s="784" t="s">
        <v>6</v>
      </c>
      <c r="G134" s="785"/>
      <c r="H134" s="785"/>
      <c r="I134" s="785"/>
      <c r="J134" s="785"/>
      <c r="K134" s="785"/>
      <c r="L134" s="785"/>
      <c r="M134" s="785"/>
      <c r="N134" s="785"/>
      <c r="O134" s="785"/>
      <c r="P134" s="785"/>
      <c r="Q134" s="785"/>
      <c r="R134" s="785"/>
      <c r="S134" s="785"/>
      <c r="T134" s="785"/>
      <c r="U134" s="785"/>
      <c r="V134" s="785"/>
      <c r="W134" s="785"/>
      <c r="X134" s="786"/>
      <c r="Y134" s="80"/>
      <c r="Z134" s="552"/>
      <c r="AA134" s="552"/>
      <c r="AB134" s="552"/>
      <c r="AC134" s="475"/>
    </row>
    <row r="135" spans="1:29" ht="15.75" x14ac:dyDescent="0.25">
      <c r="A135" s="474"/>
      <c r="B135" s="845"/>
      <c r="D135" s="551"/>
      <c r="E135" s="551"/>
      <c r="F135" s="787"/>
      <c r="G135" s="788"/>
      <c r="H135" s="788"/>
      <c r="I135" s="788"/>
      <c r="J135" s="788"/>
      <c r="K135" s="788"/>
      <c r="L135" s="788"/>
      <c r="M135" s="788"/>
      <c r="N135" s="788"/>
      <c r="O135" s="788"/>
      <c r="P135" s="788"/>
      <c r="Q135" s="788"/>
      <c r="R135" s="788"/>
      <c r="S135" s="788"/>
      <c r="T135" s="788"/>
      <c r="U135" s="788"/>
      <c r="V135" s="788"/>
      <c r="W135" s="788"/>
      <c r="X135" s="789"/>
      <c r="Y135" s="80"/>
      <c r="Z135" s="552"/>
      <c r="AA135" s="552"/>
      <c r="AB135" s="552"/>
      <c r="AC135" s="475"/>
    </row>
    <row r="136" spans="1:29" ht="15.75" thickBot="1" x14ac:dyDescent="0.3">
      <c r="A136" s="474"/>
      <c r="B136" s="846"/>
      <c r="F136" s="790"/>
      <c r="G136" s="791"/>
      <c r="H136" s="791"/>
      <c r="I136" s="791"/>
      <c r="J136" s="791"/>
      <c r="K136" s="791"/>
      <c r="L136" s="791"/>
      <c r="M136" s="791"/>
      <c r="N136" s="791"/>
      <c r="O136" s="791"/>
      <c r="P136" s="791"/>
      <c r="Q136" s="791"/>
      <c r="R136" s="791"/>
      <c r="S136" s="791"/>
      <c r="T136" s="791"/>
      <c r="U136" s="791"/>
      <c r="V136" s="791"/>
      <c r="W136" s="791"/>
      <c r="X136" s="792"/>
      <c r="Y136" s="80"/>
      <c r="Z136" s="552"/>
      <c r="AA136" s="552"/>
      <c r="AB136" s="552"/>
      <c r="AC136" s="475"/>
    </row>
    <row r="137" spans="1:29" x14ac:dyDescent="0.25">
      <c r="A137" s="474"/>
      <c r="F137" s="564"/>
      <c r="G137" s="565"/>
      <c r="H137" s="552"/>
      <c r="I137" s="552"/>
      <c r="J137" s="566"/>
      <c r="K137" s="566"/>
      <c r="L137" s="566"/>
      <c r="M137" s="80"/>
      <c r="N137" s="552"/>
      <c r="O137" s="565"/>
      <c r="P137" s="552"/>
      <c r="Q137" s="552"/>
      <c r="R137" s="80"/>
      <c r="S137" s="552"/>
      <c r="T137" s="80"/>
      <c r="U137" s="80"/>
      <c r="V137" s="80"/>
      <c r="W137" s="80"/>
      <c r="X137" s="552"/>
      <c r="Y137" s="80"/>
      <c r="Z137" s="552"/>
      <c r="AA137" s="552"/>
      <c r="AB137" s="552"/>
      <c r="AC137" s="475"/>
    </row>
    <row r="138" spans="1:29" ht="15.75" thickBot="1" x14ac:dyDescent="0.3">
      <c r="A138" s="556"/>
      <c r="B138" s="557"/>
      <c r="C138" s="558"/>
      <c r="D138" s="559"/>
      <c r="E138" s="559"/>
      <c r="F138" s="560"/>
      <c r="G138" s="561"/>
      <c r="H138" s="553"/>
      <c r="I138" s="553"/>
      <c r="J138" s="562"/>
      <c r="K138" s="562"/>
      <c r="L138" s="562"/>
      <c r="M138" s="554"/>
      <c r="N138" s="553"/>
      <c r="O138" s="561"/>
      <c r="P138" s="553"/>
      <c r="Q138" s="553"/>
      <c r="R138" s="554"/>
      <c r="S138" s="553"/>
      <c r="T138" s="554"/>
      <c r="U138" s="554"/>
      <c r="V138" s="554"/>
      <c r="W138" s="554"/>
      <c r="X138" s="553"/>
      <c r="Y138" s="554"/>
      <c r="Z138" s="553"/>
      <c r="AA138" s="553"/>
      <c r="AB138" s="553"/>
      <c r="AC138" s="563"/>
    </row>
    <row r="139" spans="1:29" x14ac:dyDescent="0.25">
      <c r="F139" s="564"/>
      <c r="G139" s="565"/>
      <c r="H139" s="552"/>
      <c r="I139" s="552"/>
      <c r="J139" s="566"/>
      <c r="K139" s="566"/>
      <c r="L139" s="566"/>
      <c r="M139" s="80"/>
      <c r="N139" s="552"/>
      <c r="O139" s="565"/>
      <c r="P139" s="552"/>
      <c r="Q139" s="552"/>
      <c r="R139" s="80"/>
      <c r="S139" s="552"/>
      <c r="T139" s="80"/>
      <c r="U139" s="80"/>
      <c r="V139" s="80"/>
      <c r="W139" s="80"/>
      <c r="X139" s="552"/>
      <c r="Y139" s="80"/>
      <c r="Z139" s="552"/>
      <c r="AA139" s="552"/>
      <c r="AB139" s="552"/>
    </row>
    <row r="140" spans="1:29" ht="15.75" thickBot="1" x14ac:dyDescent="0.3">
      <c r="F140" s="564"/>
      <c r="G140" s="565"/>
      <c r="H140" s="552"/>
      <c r="I140" s="552"/>
      <c r="J140" s="566"/>
      <c r="K140" s="566"/>
      <c r="L140" s="566"/>
      <c r="M140" s="80"/>
      <c r="N140" s="552"/>
      <c r="O140" s="565"/>
      <c r="P140" s="552"/>
      <c r="Q140" s="552"/>
      <c r="R140" s="80"/>
      <c r="S140" s="552"/>
      <c r="T140" s="80"/>
      <c r="U140" s="80"/>
      <c r="V140" s="80"/>
      <c r="W140" s="80"/>
      <c r="X140" s="552"/>
      <c r="Y140" s="80"/>
      <c r="Z140" s="552"/>
      <c r="AA140" s="552"/>
      <c r="AB140" s="552"/>
    </row>
    <row r="141" spans="1:29" ht="15.75" thickBot="1" x14ac:dyDescent="0.3">
      <c r="A141" s="488"/>
      <c r="B141" s="489"/>
      <c r="C141" s="490"/>
      <c r="D141" s="491"/>
      <c r="E141" s="491"/>
      <c r="F141" s="567"/>
      <c r="G141" s="568"/>
      <c r="H141" s="569"/>
      <c r="I141" s="569"/>
      <c r="J141" s="569"/>
      <c r="K141" s="569"/>
      <c r="L141" s="569"/>
      <c r="M141" s="570"/>
      <c r="N141" s="569"/>
      <c r="O141" s="568"/>
      <c r="P141" s="569"/>
      <c r="Q141" s="569"/>
      <c r="R141" s="571"/>
      <c r="S141" s="569"/>
      <c r="T141" s="571"/>
      <c r="U141" s="571"/>
      <c r="V141" s="571"/>
      <c r="W141" s="571"/>
      <c r="X141" s="572"/>
      <c r="Y141" s="571"/>
      <c r="Z141" s="569"/>
      <c r="AA141" s="569"/>
      <c r="AB141" s="569"/>
      <c r="AC141" s="495"/>
    </row>
    <row r="142" spans="1:29" ht="18.75" customHeight="1" thickBot="1" x14ac:dyDescent="0.3">
      <c r="A142" s="497"/>
      <c r="B142" s="883" t="s">
        <v>109</v>
      </c>
      <c r="C142" s="177"/>
      <c r="D142" s="880" t="s">
        <v>9</v>
      </c>
      <c r="E142" s="498"/>
      <c r="F142" s="828" t="s">
        <v>10</v>
      </c>
      <c r="G142" s="829"/>
      <c r="H142" s="830"/>
      <c r="I142" s="499"/>
      <c r="J142" s="860" t="s">
        <v>11</v>
      </c>
      <c r="K142" s="861"/>
      <c r="L142" s="795"/>
      <c r="M142" s="500"/>
      <c r="N142" s="796" t="s">
        <v>12</v>
      </c>
      <c r="O142" s="501"/>
      <c r="P142" s="828" t="s">
        <v>13</v>
      </c>
      <c r="Q142" s="829"/>
      <c r="R142" s="830"/>
      <c r="S142" s="499"/>
      <c r="T142" s="822" t="s">
        <v>14</v>
      </c>
      <c r="U142" s="502"/>
      <c r="V142" s="822" t="s">
        <v>15</v>
      </c>
      <c r="W142" s="500"/>
      <c r="X142" s="822" t="s">
        <v>16</v>
      </c>
      <c r="Y142" s="500"/>
      <c r="Z142" s="796" t="s">
        <v>17</v>
      </c>
      <c r="AA142" s="503"/>
      <c r="AB142" s="796" t="s">
        <v>18</v>
      </c>
      <c r="AC142" s="504"/>
    </row>
    <row r="143" spans="1:29" ht="18.75" customHeight="1" thickBot="1" x14ac:dyDescent="0.3">
      <c r="A143" s="506"/>
      <c r="B143" s="884"/>
      <c r="C143" s="177"/>
      <c r="D143" s="881"/>
      <c r="E143" s="498"/>
      <c r="F143" s="831"/>
      <c r="G143" s="832"/>
      <c r="H143" s="833"/>
      <c r="I143" s="499"/>
      <c r="J143" s="872" t="s">
        <v>19</v>
      </c>
      <c r="K143" s="802" t="s">
        <v>20</v>
      </c>
      <c r="L143" s="802" t="s">
        <v>21</v>
      </c>
      <c r="M143" s="500"/>
      <c r="N143" s="797"/>
      <c r="O143" s="501"/>
      <c r="P143" s="831"/>
      <c r="Q143" s="832"/>
      <c r="R143" s="833"/>
      <c r="S143" s="499"/>
      <c r="T143" s="823"/>
      <c r="U143" s="502"/>
      <c r="V143" s="823"/>
      <c r="W143" s="500"/>
      <c r="X143" s="823"/>
      <c r="Y143" s="500"/>
      <c r="Z143" s="797"/>
      <c r="AA143" s="503"/>
      <c r="AB143" s="797"/>
      <c r="AC143" s="507"/>
    </row>
    <row r="144" spans="1:29" ht="16.5" customHeight="1" thickBot="1" x14ac:dyDescent="0.3">
      <c r="A144" s="497"/>
      <c r="B144" s="884"/>
      <c r="C144" s="502"/>
      <c r="D144" s="882"/>
      <c r="E144" s="498"/>
      <c r="F144" s="850" t="s">
        <v>22</v>
      </c>
      <c r="G144" s="852" t="s">
        <v>23</v>
      </c>
      <c r="H144" s="806" t="s">
        <v>24</v>
      </c>
      <c r="I144" s="499"/>
      <c r="J144" s="873"/>
      <c r="K144" s="803"/>
      <c r="L144" s="803"/>
      <c r="M144" s="502"/>
      <c r="N144" s="797"/>
      <c r="O144" s="501"/>
      <c r="P144" s="840" t="s">
        <v>25</v>
      </c>
      <c r="Q144" s="797" t="s">
        <v>26</v>
      </c>
      <c r="R144" s="797" t="s">
        <v>27</v>
      </c>
      <c r="S144" s="499"/>
      <c r="T144" s="824"/>
      <c r="U144" s="502"/>
      <c r="V144" s="824"/>
      <c r="W144" s="502"/>
      <c r="X144" s="824"/>
      <c r="Y144" s="502"/>
      <c r="Z144" s="827"/>
      <c r="AA144" s="503"/>
      <c r="AB144" s="827"/>
      <c r="AC144" s="504"/>
    </row>
    <row r="145" spans="1:29" ht="40.5" customHeight="1" x14ac:dyDescent="0.25">
      <c r="A145" s="497"/>
      <c r="B145" s="884"/>
      <c r="C145" s="508"/>
      <c r="D145" s="106" t="s">
        <v>28</v>
      </c>
      <c r="E145" s="509"/>
      <c r="F145" s="850"/>
      <c r="G145" s="852"/>
      <c r="H145" s="806"/>
      <c r="I145" s="499"/>
      <c r="J145" s="873"/>
      <c r="K145" s="804"/>
      <c r="L145" s="803"/>
      <c r="M145" s="508"/>
      <c r="N145" s="797"/>
      <c r="O145" s="510"/>
      <c r="P145" s="840"/>
      <c r="Q145" s="797"/>
      <c r="R145" s="797"/>
      <c r="S145" s="499"/>
      <c r="T145" s="820" t="s">
        <v>29</v>
      </c>
      <c r="U145" s="511"/>
      <c r="V145" s="820" t="s">
        <v>29</v>
      </c>
      <c r="W145" s="508"/>
      <c r="X145" s="820" t="s">
        <v>29</v>
      </c>
      <c r="Y145" s="508"/>
      <c r="Z145" s="286" t="s">
        <v>30</v>
      </c>
      <c r="AA145" s="508"/>
      <c r="AB145" s="286" t="s">
        <v>30</v>
      </c>
      <c r="AC145" s="504"/>
    </row>
    <row r="146" spans="1:29" ht="26.25" thickBot="1" x14ac:dyDescent="0.3">
      <c r="A146" s="512"/>
      <c r="B146" s="884"/>
      <c r="C146" s="513"/>
      <c r="D146" s="509"/>
      <c r="E146" s="509"/>
      <c r="F146" s="851"/>
      <c r="G146" s="853"/>
      <c r="H146" s="299" t="s">
        <v>31</v>
      </c>
      <c r="I146" s="499"/>
      <c r="J146" s="287" t="s">
        <v>110</v>
      </c>
      <c r="K146" s="288" t="s">
        <v>33</v>
      </c>
      <c r="L146" s="805"/>
      <c r="M146" s="511"/>
      <c r="N146" s="798"/>
      <c r="O146" s="510"/>
      <c r="P146" s="841"/>
      <c r="Q146" s="798"/>
      <c r="R146" s="798"/>
      <c r="S146" s="510"/>
      <c r="T146" s="821"/>
      <c r="U146" s="511"/>
      <c r="V146" s="821"/>
      <c r="W146" s="511"/>
      <c r="X146" s="821"/>
      <c r="Y146" s="511"/>
      <c r="Z146" s="289" t="s">
        <v>34</v>
      </c>
      <c r="AA146" s="514"/>
      <c r="AB146" s="289" t="s">
        <v>34</v>
      </c>
      <c r="AC146" s="515"/>
    </row>
    <row r="147" spans="1:29" ht="15.75" x14ac:dyDescent="0.25">
      <c r="A147" s="517"/>
      <c r="B147" s="884"/>
      <c r="C147" s="518"/>
      <c r="D147" s="519"/>
      <c r="E147" s="519"/>
      <c r="F147" s="520"/>
      <c r="G147" s="521"/>
      <c r="H147" s="521"/>
      <c r="I147" s="522"/>
      <c r="J147" s="522"/>
      <c r="K147" s="522"/>
      <c r="L147" s="522"/>
      <c r="M147" s="523"/>
      <c r="N147" s="521"/>
      <c r="O147" s="521"/>
      <c r="P147" s="524" t="s">
        <v>35</v>
      </c>
      <c r="Q147" s="524" t="s">
        <v>35</v>
      </c>
      <c r="R147" s="523"/>
      <c r="S147" s="522"/>
      <c r="T147" s="523"/>
      <c r="U147" s="523"/>
      <c r="V147" s="523"/>
      <c r="W147" s="523"/>
      <c r="X147" s="522"/>
      <c r="Y147" s="523"/>
      <c r="Z147" s="522"/>
      <c r="AA147" s="522"/>
      <c r="AB147" s="522"/>
      <c r="AC147" s="525"/>
    </row>
    <row r="148" spans="1:29" ht="18" x14ac:dyDescent="0.25">
      <c r="A148" s="527"/>
      <c r="B148" s="884"/>
      <c r="C148" s="528"/>
      <c r="D148" s="109" t="s">
        <v>111</v>
      </c>
      <c r="E148" s="498"/>
      <c r="F148" s="337"/>
      <c r="G148" s="337"/>
      <c r="H148" s="344"/>
      <c r="I148" s="338"/>
      <c r="J148" s="350"/>
      <c r="K148" s="339"/>
      <c r="L148" s="340" t="s">
        <v>35</v>
      </c>
      <c r="M148" s="341"/>
      <c r="N148" s="345">
        <v>0</v>
      </c>
      <c r="O148" s="338"/>
      <c r="P148" s="345">
        <v>0</v>
      </c>
      <c r="Q148" s="346"/>
      <c r="R148" s="342" t="str">
        <f t="shared" ref="R148:R167" si="9">IF(P148&lt;=0.1*N148,"0K","NON AMMISSIBILE")</f>
        <v>0K</v>
      </c>
      <c r="S148" s="343"/>
      <c r="T148" s="347">
        <f t="shared" ref="T148:T167" si="10">P148+N148</f>
        <v>0</v>
      </c>
      <c r="U148" s="341"/>
      <c r="V148" s="345">
        <v>0</v>
      </c>
      <c r="W148" s="341"/>
      <c r="X148" s="347">
        <f>T148+V148</f>
        <v>0</v>
      </c>
      <c r="Y148" s="341"/>
      <c r="Z148" s="348"/>
      <c r="AA148" s="349"/>
      <c r="AB148" s="348"/>
      <c r="AC148" s="529"/>
    </row>
    <row r="149" spans="1:29" ht="18" x14ac:dyDescent="0.25">
      <c r="A149" s="527"/>
      <c r="B149" s="884"/>
      <c r="C149" s="528"/>
      <c r="D149" s="109" t="s">
        <v>112</v>
      </c>
      <c r="E149" s="498"/>
      <c r="F149" s="337"/>
      <c r="G149" s="337"/>
      <c r="H149" s="344"/>
      <c r="I149" s="338"/>
      <c r="J149" s="350" t="s">
        <v>35</v>
      </c>
      <c r="K149" s="339" t="s">
        <v>35</v>
      </c>
      <c r="L149" s="340" t="s">
        <v>35</v>
      </c>
      <c r="M149" s="341"/>
      <c r="N149" s="345">
        <v>0</v>
      </c>
      <c r="O149" s="338"/>
      <c r="P149" s="345">
        <v>0</v>
      </c>
      <c r="Q149" s="346"/>
      <c r="R149" s="342" t="str">
        <f t="shared" si="9"/>
        <v>0K</v>
      </c>
      <c r="S149" s="343"/>
      <c r="T149" s="347">
        <f t="shared" si="10"/>
        <v>0</v>
      </c>
      <c r="U149" s="341"/>
      <c r="V149" s="345">
        <v>0</v>
      </c>
      <c r="W149" s="341"/>
      <c r="X149" s="347">
        <f t="shared" ref="X149:X167" si="11">T149+V149</f>
        <v>0</v>
      </c>
      <c r="Y149" s="341"/>
      <c r="Z149" s="348"/>
      <c r="AA149" s="349"/>
      <c r="AB149" s="348"/>
      <c r="AC149" s="529"/>
    </row>
    <row r="150" spans="1:29" ht="18" x14ac:dyDescent="0.25">
      <c r="A150" s="527"/>
      <c r="B150" s="884"/>
      <c r="C150" s="528"/>
      <c r="D150" s="109" t="s">
        <v>113</v>
      </c>
      <c r="E150" s="498"/>
      <c r="F150" s="337"/>
      <c r="G150" s="337"/>
      <c r="H150" s="344"/>
      <c r="I150" s="338"/>
      <c r="J150" s="350" t="s">
        <v>35</v>
      </c>
      <c r="K150" s="339" t="s">
        <v>35</v>
      </c>
      <c r="L150" s="340" t="s">
        <v>35</v>
      </c>
      <c r="M150" s="341"/>
      <c r="N150" s="345">
        <v>0</v>
      </c>
      <c r="O150" s="338"/>
      <c r="P150" s="345">
        <v>0</v>
      </c>
      <c r="Q150" s="346"/>
      <c r="R150" s="342" t="str">
        <f t="shared" si="9"/>
        <v>0K</v>
      </c>
      <c r="S150" s="343"/>
      <c r="T150" s="347">
        <f t="shared" si="10"/>
        <v>0</v>
      </c>
      <c r="U150" s="341"/>
      <c r="V150" s="345">
        <v>0</v>
      </c>
      <c r="W150" s="341"/>
      <c r="X150" s="347">
        <f t="shared" si="11"/>
        <v>0</v>
      </c>
      <c r="Y150" s="341"/>
      <c r="Z150" s="348"/>
      <c r="AA150" s="349"/>
      <c r="AB150" s="348"/>
      <c r="AC150" s="529"/>
    </row>
    <row r="151" spans="1:29" ht="18" x14ac:dyDescent="0.25">
      <c r="A151" s="527"/>
      <c r="B151" s="884"/>
      <c r="C151" s="528"/>
      <c r="D151" s="109" t="s">
        <v>114</v>
      </c>
      <c r="E151" s="498"/>
      <c r="F151" s="337"/>
      <c r="G151" s="337"/>
      <c r="H151" s="344"/>
      <c r="I151" s="338"/>
      <c r="J151" s="350" t="s">
        <v>35</v>
      </c>
      <c r="K151" s="339" t="s">
        <v>35</v>
      </c>
      <c r="L151" s="340" t="s">
        <v>35</v>
      </c>
      <c r="M151" s="341"/>
      <c r="N151" s="345">
        <v>0</v>
      </c>
      <c r="O151" s="338"/>
      <c r="P151" s="345">
        <v>0</v>
      </c>
      <c r="Q151" s="346"/>
      <c r="R151" s="342" t="str">
        <f t="shared" si="9"/>
        <v>0K</v>
      </c>
      <c r="S151" s="343"/>
      <c r="T151" s="347">
        <f t="shared" si="10"/>
        <v>0</v>
      </c>
      <c r="U151" s="341"/>
      <c r="V151" s="345">
        <v>0</v>
      </c>
      <c r="W151" s="341"/>
      <c r="X151" s="347">
        <f t="shared" si="11"/>
        <v>0</v>
      </c>
      <c r="Y151" s="341"/>
      <c r="Z151" s="348"/>
      <c r="AA151" s="349"/>
      <c r="AB151" s="348"/>
      <c r="AC151" s="529"/>
    </row>
    <row r="152" spans="1:29" ht="18" x14ac:dyDescent="0.25">
      <c r="A152" s="527"/>
      <c r="B152" s="884"/>
      <c r="C152" s="528"/>
      <c r="D152" s="109" t="s">
        <v>115</v>
      </c>
      <c r="E152" s="498"/>
      <c r="F152" s="337"/>
      <c r="G152" s="337"/>
      <c r="H152" s="344"/>
      <c r="I152" s="338"/>
      <c r="J152" s="350" t="s">
        <v>35</v>
      </c>
      <c r="K152" s="339" t="s">
        <v>35</v>
      </c>
      <c r="L152" s="340" t="s">
        <v>35</v>
      </c>
      <c r="M152" s="341"/>
      <c r="N152" s="345">
        <v>0</v>
      </c>
      <c r="O152" s="338"/>
      <c r="P152" s="345">
        <v>0</v>
      </c>
      <c r="Q152" s="346"/>
      <c r="R152" s="342" t="str">
        <f t="shared" si="9"/>
        <v>0K</v>
      </c>
      <c r="S152" s="343"/>
      <c r="T152" s="347">
        <f t="shared" si="10"/>
        <v>0</v>
      </c>
      <c r="U152" s="341"/>
      <c r="V152" s="345">
        <v>0</v>
      </c>
      <c r="W152" s="341"/>
      <c r="X152" s="347">
        <f t="shared" si="11"/>
        <v>0</v>
      </c>
      <c r="Y152" s="341"/>
      <c r="Z152" s="348"/>
      <c r="AA152" s="349"/>
      <c r="AB152" s="348"/>
      <c r="AC152" s="529"/>
    </row>
    <row r="153" spans="1:29" ht="18" x14ac:dyDescent="0.25">
      <c r="A153" s="527"/>
      <c r="B153" s="884"/>
      <c r="C153" s="528"/>
      <c r="D153" s="109" t="s">
        <v>116</v>
      </c>
      <c r="E153" s="498"/>
      <c r="F153" s="337"/>
      <c r="G153" s="337"/>
      <c r="H153" s="344"/>
      <c r="I153" s="338"/>
      <c r="J153" s="350"/>
      <c r="K153" s="339" t="s">
        <v>35</v>
      </c>
      <c r="L153" s="340" t="s">
        <v>35</v>
      </c>
      <c r="M153" s="341"/>
      <c r="N153" s="345">
        <v>0</v>
      </c>
      <c r="O153" s="338"/>
      <c r="P153" s="345">
        <v>0</v>
      </c>
      <c r="Q153" s="346"/>
      <c r="R153" s="342" t="str">
        <f t="shared" si="9"/>
        <v>0K</v>
      </c>
      <c r="S153" s="343"/>
      <c r="T153" s="347">
        <f t="shared" si="10"/>
        <v>0</v>
      </c>
      <c r="U153" s="341"/>
      <c r="V153" s="345">
        <v>0</v>
      </c>
      <c r="W153" s="341"/>
      <c r="X153" s="347">
        <f t="shared" si="11"/>
        <v>0</v>
      </c>
      <c r="Y153" s="341"/>
      <c r="Z153" s="348"/>
      <c r="AA153" s="349"/>
      <c r="AB153" s="348"/>
      <c r="AC153" s="529"/>
    </row>
    <row r="154" spans="1:29" ht="18" x14ac:dyDescent="0.25">
      <c r="A154" s="527"/>
      <c r="B154" s="884"/>
      <c r="C154" s="528"/>
      <c r="D154" s="109" t="s">
        <v>117</v>
      </c>
      <c r="E154" s="498"/>
      <c r="F154" s="337"/>
      <c r="G154" s="337"/>
      <c r="H154" s="344"/>
      <c r="I154" s="338"/>
      <c r="J154" s="350" t="s">
        <v>35</v>
      </c>
      <c r="K154" s="339" t="s">
        <v>35</v>
      </c>
      <c r="L154" s="340" t="s">
        <v>35</v>
      </c>
      <c r="M154" s="341"/>
      <c r="N154" s="345">
        <v>0</v>
      </c>
      <c r="O154" s="338"/>
      <c r="P154" s="345">
        <v>0</v>
      </c>
      <c r="Q154" s="346"/>
      <c r="R154" s="342" t="str">
        <f t="shared" si="9"/>
        <v>0K</v>
      </c>
      <c r="S154" s="343"/>
      <c r="T154" s="347">
        <f t="shared" si="10"/>
        <v>0</v>
      </c>
      <c r="U154" s="341"/>
      <c r="V154" s="345">
        <v>0</v>
      </c>
      <c r="W154" s="341"/>
      <c r="X154" s="347">
        <f t="shared" si="11"/>
        <v>0</v>
      </c>
      <c r="Y154" s="341"/>
      <c r="Z154" s="348"/>
      <c r="AA154" s="349"/>
      <c r="AB154" s="348"/>
      <c r="AC154" s="529"/>
    </row>
    <row r="155" spans="1:29" ht="18" x14ac:dyDescent="0.25">
      <c r="A155" s="527"/>
      <c r="B155" s="884"/>
      <c r="C155" s="528"/>
      <c r="D155" s="109" t="s">
        <v>118</v>
      </c>
      <c r="E155" s="498"/>
      <c r="F155" s="337"/>
      <c r="G155" s="337"/>
      <c r="H155" s="344"/>
      <c r="I155" s="338"/>
      <c r="J155" s="351"/>
      <c r="K155" s="339" t="s">
        <v>35</v>
      </c>
      <c r="L155" s="340" t="s">
        <v>35</v>
      </c>
      <c r="M155" s="341"/>
      <c r="N155" s="345">
        <v>0</v>
      </c>
      <c r="O155" s="338"/>
      <c r="P155" s="345">
        <v>0</v>
      </c>
      <c r="Q155" s="346"/>
      <c r="R155" s="342" t="str">
        <f t="shared" si="9"/>
        <v>0K</v>
      </c>
      <c r="S155" s="343"/>
      <c r="T155" s="347">
        <f t="shared" si="10"/>
        <v>0</v>
      </c>
      <c r="U155" s="341"/>
      <c r="V155" s="345">
        <v>0</v>
      </c>
      <c r="W155" s="341"/>
      <c r="X155" s="347">
        <f t="shared" si="11"/>
        <v>0</v>
      </c>
      <c r="Y155" s="341"/>
      <c r="Z155" s="348"/>
      <c r="AA155" s="349"/>
      <c r="AB155" s="348"/>
      <c r="AC155" s="529"/>
    </row>
    <row r="156" spans="1:29" ht="18" x14ac:dyDescent="0.25">
      <c r="A156" s="527"/>
      <c r="B156" s="884"/>
      <c r="C156" s="528"/>
      <c r="D156" s="109" t="s">
        <v>119</v>
      </c>
      <c r="E156" s="498"/>
      <c r="F156" s="337"/>
      <c r="G156" s="337"/>
      <c r="H156" s="344"/>
      <c r="I156" s="338"/>
      <c r="J156" s="350" t="s">
        <v>35</v>
      </c>
      <c r="K156" s="339" t="s">
        <v>35</v>
      </c>
      <c r="L156" s="340" t="s">
        <v>35</v>
      </c>
      <c r="M156" s="341"/>
      <c r="N156" s="345">
        <v>0</v>
      </c>
      <c r="O156" s="338"/>
      <c r="P156" s="345">
        <v>0</v>
      </c>
      <c r="Q156" s="346"/>
      <c r="R156" s="342" t="str">
        <f t="shared" si="9"/>
        <v>0K</v>
      </c>
      <c r="S156" s="343"/>
      <c r="T156" s="347">
        <f t="shared" si="10"/>
        <v>0</v>
      </c>
      <c r="U156" s="341"/>
      <c r="V156" s="345">
        <v>0</v>
      </c>
      <c r="W156" s="341"/>
      <c r="X156" s="347">
        <f t="shared" si="11"/>
        <v>0</v>
      </c>
      <c r="Y156" s="341"/>
      <c r="Z156" s="348"/>
      <c r="AA156" s="349"/>
      <c r="AB156" s="348"/>
      <c r="AC156" s="529"/>
    </row>
    <row r="157" spans="1:29" ht="18" x14ac:dyDescent="0.25">
      <c r="A157" s="527"/>
      <c r="B157" s="884"/>
      <c r="C157" s="528"/>
      <c r="D157" s="109" t="s">
        <v>120</v>
      </c>
      <c r="E157" s="498"/>
      <c r="F157" s="337"/>
      <c r="G157" s="337"/>
      <c r="H157" s="344"/>
      <c r="I157" s="338"/>
      <c r="J157" s="350" t="s">
        <v>35</v>
      </c>
      <c r="K157" s="339" t="s">
        <v>35</v>
      </c>
      <c r="L157" s="340" t="s">
        <v>35</v>
      </c>
      <c r="M157" s="341"/>
      <c r="N157" s="345">
        <v>0</v>
      </c>
      <c r="O157" s="338"/>
      <c r="P157" s="345">
        <v>0</v>
      </c>
      <c r="Q157" s="346"/>
      <c r="R157" s="342" t="str">
        <f t="shared" si="9"/>
        <v>0K</v>
      </c>
      <c r="S157" s="343"/>
      <c r="T157" s="347">
        <f t="shared" si="10"/>
        <v>0</v>
      </c>
      <c r="U157" s="341"/>
      <c r="V157" s="345">
        <v>0</v>
      </c>
      <c r="W157" s="341"/>
      <c r="X157" s="347">
        <f t="shared" si="11"/>
        <v>0</v>
      </c>
      <c r="Y157" s="341"/>
      <c r="Z157" s="348"/>
      <c r="AA157" s="349"/>
      <c r="AB157" s="348"/>
      <c r="AC157" s="529"/>
    </row>
    <row r="158" spans="1:29" ht="18" x14ac:dyDescent="0.25">
      <c r="A158" s="527"/>
      <c r="B158" s="884"/>
      <c r="C158" s="528"/>
      <c r="D158" s="109" t="s">
        <v>121</v>
      </c>
      <c r="E158" s="498"/>
      <c r="F158" s="337"/>
      <c r="G158" s="337"/>
      <c r="H158" s="344"/>
      <c r="I158" s="338"/>
      <c r="J158" s="350" t="s">
        <v>35</v>
      </c>
      <c r="K158" s="339" t="s">
        <v>35</v>
      </c>
      <c r="L158" s="340" t="s">
        <v>35</v>
      </c>
      <c r="M158" s="341"/>
      <c r="N158" s="345">
        <v>0</v>
      </c>
      <c r="O158" s="338"/>
      <c r="P158" s="345">
        <v>0</v>
      </c>
      <c r="Q158" s="346"/>
      <c r="R158" s="342" t="str">
        <f t="shared" si="9"/>
        <v>0K</v>
      </c>
      <c r="S158" s="343"/>
      <c r="T158" s="347">
        <f t="shared" si="10"/>
        <v>0</v>
      </c>
      <c r="U158" s="341"/>
      <c r="V158" s="345">
        <v>0</v>
      </c>
      <c r="W158" s="341"/>
      <c r="X158" s="347">
        <f t="shared" si="11"/>
        <v>0</v>
      </c>
      <c r="Y158" s="341"/>
      <c r="Z158" s="348"/>
      <c r="AA158" s="349"/>
      <c r="AB158" s="348"/>
      <c r="AC158" s="529"/>
    </row>
    <row r="159" spans="1:29" ht="18" x14ac:dyDescent="0.25">
      <c r="A159" s="527"/>
      <c r="B159" s="884"/>
      <c r="C159" s="528"/>
      <c r="D159" s="109" t="s">
        <v>122</v>
      </c>
      <c r="E159" s="498"/>
      <c r="F159" s="337"/>
      <c r="G159" s="337"/>
      <c r="H159" s="344"/>
      <c r="I159" s="338"/>
      <c r="J159" s="350" t="s">
        <v>35</v>
      </c>
      <c r="K159" s="339" t="s">
        <v>35</v>
      </c>
      <c r="L159" s="340" t="s">
        <v>35</v>
      </c>
      <c r="M159" s="341"/>
      <c r="N159" s="345">
        <v>0</v>
      </c>
      <c r="O159" s="338"/>
      <c r="P159" s="345">
        <v>0</v>
      </c>
      <c r="Q159" s="346"/>
      <c r="R159" s="342" t="str">
        <f t="shared" si="9"/>
        <v>0K</v>
      </c>
      <c r="S159" s="343"/>
      <c r="T159" s="347">
        <f t="shared" si="10"/>
        <v>0</v>
      </c>
      <c r="U159" s="341"/>
      <c r="V159" s="345">
        <v>0</v>
      </c>
      <c r="W159" s="341"/>
      <c r="X159" s="347">
        <f t="shared" si="11"/>
        <v>0</v>
      </c>
      <c r="Y159" s="341"/>
      <c r="Z159" s="348"/>
      <c r="AA159" s="349"/>
      <c r="AB159" s="348"/>
      <c r="AC159" s="529"/>
    </row>
    <row r="160" spans="1:29" ht="18" x14ac:dyDescent="0.25">
      <c r="A160" s="527"/>
      <c r="B160" s="884"/>
      <c r="C160" s="528"/>
      <c r="D160" s="109" t="s">
        <v>123</v>
      </c>
      <c r="E160" s="498"/>
      <c r="F160" s="337"/>
      <c r="G160" s="337"/>
      <c r="H160" s="344"/>
      <c r="I160" s="338"/>
      <c r="J160" s="350" t="s">
        <v>35</v>
      </c>
      <c r="K160" s="339" t="s">
        <v>35</v>
      </c>
      <c r="L160" s="340" t="s">
        <v>35</v>
      </c>
      <c r="M160" s="341"/>
      <c r="N160" s="345">
        <v>0</v>
      </c>
      <c r="O160" s="338"/>
      <c r="P160" s="345">
        <v>0</v>
      </c>
      <c r="Q160" s="346"/>
      <c r="R160" s="342" t="str">
        <f t="shared" si="9"/>
        <v>0K</v>
      </c>
      <c r="S160" s="343"/>
      <c r="T160" s="347">
        <f t="shared" si="10"/>
        <v>0</v>
      </c>
      <c r="U160" s="341"/>
      <c r="V160" s="345">
        <v>0</v>
      </c>
      <c r="W160" s="341"/>
      <c r="X160" s="347">
        <f t="shared" si="11"/>
        <v>0</v>
      </c>
      <c r="Y160" s="341"/>
      <c r="Z160" s="348"/>
      <c r="AA160" s="349"/>
      <c r="AB160" s="348"/>
      <c r="AC160" s="529"/>
    </row>
    <row r="161" spans="1:29" ht="18" x14ac:dyDescent="0.25">
      <c r="A161" s="527"/>
      <c r="B161" s="884"/>
      <c r="C161" s="528"/>
      <c r="D161" s="109" t="s">
        <v>124</v>
      </c>
      <c r="E161" s="498"/>
      <c r="F161" s="337"/>
      <c r="G161" s="337"/>
      <c r="H161" s="344"/>
      <c r="I161" s="338"/>
      <c r="J161" s="350" t="s">
        <v>35</v>
      </c>
      <c r="K161" s="339" t="s">
        <v>35</v>
      </c>
      <c r="L161" s="340" t="s">
        <v>35</v>
      </c>
      <c r="M161" s="341"/>
      <c r="N161" s="345">
        <v>0</v>
      </c>
      <c r="O161" s="338"/>
      <c r="P161" s="345">
        <v>0</v>
      </c>
      <c r="Q161" s="346"/>
      <c r="R161" s="342" t="str">
        <f t="shared" si="9"/>
        <v>0K</v>
      </c>
      <c r="S161" s="343"/>
      <c r="T161" s="347">
        <f t="shared" si="10"/>
        <v>0</v>
      </c>
      <c r="U161" s="341"/>
      <c r="V161" s="345">
        <v>0</v>
      </c>
      <c r="W161" s="341"/>
      <c r="X161" s="347">
        <f t="shared" si="11"/>
        <v>0</v>
      </c>
      <c r="Y161" s="341"/>
      <c r="Z161" s="348"/>
      <c r="AA161" s="349"/>
      <c r="AB161" s="348"/>
      <c r="AC161" s="529"/>
    </row>
    <row r="162" spans="1:29" ht="18" x14ac:dyDescent="0.25">
      <c r="A162" s="527"/>
      <c r="B162" s="884"/>
      <c r="C162" s="528"/>
      <c r="D162" s="109" t="s">
        <v>125</v>
      </c>
      <c r="E162" s="498"/>
      <c r="F162" s="337"/>
      <c r="G162" s="337"/>
      <c r="H162" s="344"/>
      <c r="I162" s="338"/>
      <c r="J162" s="350" t="s">
        <v>35</v>
      </c>
      <c r="K162" s="339" t="s">
        <v>35</v>
      </c>
      <c r="L162" s="340" t="s">
        <v>35</v>
      </c>
      <c r="M162" s="341"/>
      <c r="N162" s="345">
        <v>0</v>
      </c>
      <c r="O162" s="338"/>
      <c r="P162" s="345">
        <v>0</v>
      </c>
      <c r="Q162" s="346"/>
      <c r="R162" s="342" t="str">
        <f t="shared" si="9"/>
        <v>0K</v>
      </c>
      <c r="S162" s="343"/>
      <c r="T162" s="347">
        <f t="shared" si="10"/>
        <v>0</v>
      </c>
      <c r="U162" s="341"/>
      <c r="V162" s="345">
        <v>0</v>
      </c>
      <c r="W162" s="341"/>
      <c r="X162" s="347">
        <f t="shared" si="11"/>
        <v>0</v>
      </c>
      <c r="Y162" s="341"/>
      <c r="Z162" s="348"/>
      <c r="AA162" s="349"/>
      <c r="AB162" s="348"/>
      <c r="AC162" s="529"/>
    </row>
    <row r="163" spans="1:29" ht="18" x14ac:dyDescent="0.25">
      <c r="A163" s="527"/>
      <c r="B163" s="884"/>
      <c r="C163" s="528"/>
      <c r="D163" s="109" t="s">
        <v>126</v>
      </c>
      <c r="E163" s="498"/>
      <c r="F163" s="337"/>
      <c r="G163" s="337"/>
      <c r="H163" s="344"/>
      <c r="I163" s="338"/>
      <c r="J163" s="350" t="s">
        <v>35</v>
      </c>
      <c r="K163" s="339" t="s">
        <v>35</v>
      </c>
      <c r="L163" s="340" t="s">
        <v>35</v>
      </c>
      <c r="M163" s="341"/>
      <c r="N163" s="345">
        <v>0</v>
      </c>
      <c r="O163" s="338"/>
      <c r="P163" s="345">
        <v>0</v>
      </c>
      <c r="Q163" s="346"/>
      <c r="R163" s="342" t="str">
        <f t="shared" si="9"/>
        <v>0K</v>
      </c>
      <c r="S163" s="343"/>
      <c r="T163" s="347">
        <f t="shared" si="10"/>
        <v>0</v>
      </c>
      <c r="U163" s="341"/>
      <c r="V163" s="345">
        <v>0</v>
      </c>
      <c r="W163" s="341"/>
      <c r="X163" s="347">
        <f t="shared" si="11"/>
        <v>0</v>
      </c>
      <c r="Y163" s="341"/>
      <c r="Z163" s="348"/>
      <c r="AA163" s="349"/>
      <c r="AB163" s="348"/>
      <c r="AC163" s="529"/>
    </row>
    <row r="164" spans="1:29" ht="18" x14ac:dyDescent="0.25">
      <c r="A164" s="527"/>
      <c r="B164" s="884"/>
      <c r="C164" s="528"/>
      <c r="D164" s="109" t="s">
        <v>127</v>
      </c>
      <c r="E164" s="498"/>
      <c r="F164" s="337"/>
      <c r="G164" s="337"/>
      <c r="H164" s="344"/>
      <c r="I164" s="338"/>
      <c r="J164" s="350" t="s">
        <v>35</v>
      </c>
      <c r="K164" s="339" t="s">
        <v>35</v>
      </c>
      <c r="L164" s="340" t="s">
        <v>35</v>
      </c>
      <c r="M164" s="341"/>
      <c r="N164" s="345">
        <v>0</v>
      </c>
      <c r="O164" s="338"/>
      <c r="P164" s="345">
        <v>0</v>
      </c>
      <c r="Q164" s="346"/>
      <c r="R164" s="342" t="str">
        <f t="shared" si="9"/>
        <v>0K</v>
      </c>
      <c r="S164" s="343"/>
      <c r="T164" s="347">
        <f t="shared" si="10"/>
        <v>0</v>
      </c>
      <c r="U164" s="341"/>
      <c r="V164" s="345">
        <v>0</v>
      </c>
      <c r="W164" s="341"/>
      <c r="X164" s="347">
        <f t="shared" si="11"/>
        <v>0</v>
      </c>
      <c r="Y164" s="341"/>
      <c r="Z164" s="348"/>
      <c r="AA164" s="349"/>
      <c r="AB164" s="348"/>
      <c r="AC164" s="529"/>
    </row>
    <row r="165" spans="1:29" ht="18" x14ac:dyDescent="0.25">
      <c r="A165" s="527"/>
      <c r="B165" s="884"/>
      <c r="C165" s="528"/>
      <c r="D165" s="109" t="s">
        <v>128</v>
      </c>
      <c r="E165" s="498"/>
      <c r="F165" s="337"/>
      <c r="G165" s="337"/>
      <c r="H165" s="344"/>
      <c r="I165" s="338"/>
      <c r="J165" s="350" t="s">
        <v>35</v>
      </c>
      <c r="K165" s="339" t="s">
        <v>35</v>
      </c>
      <c r="L165" s="340" t="s">
        <v>35</v>
      </c>
      <c r="M165" s="341"/>
      <c r="N165" s="345">
        <v>0</v>
      </c>
      <c r="O165" s="338"/>
      <c r="P165" s="345">
        <v>0</v>
      </c>
      <c r="Q165" s="346"/>
      <c r="R165" s="342" t="str">
        <f t="shared" si="9"/>
        <v>0K</v>
      </c>
      <c r="S165" s="343"/>
      <c r="T165" s="347">
        <f t="shared" si="10"/>
        <v>0</v>
      </c>
      <c r="U165" s="341"/>
      <c r="V165" s="345">
        <v>0</v>
      </c>
      <c r="W165" s="341"/>
      <c r="X165" s="347">
        <f t="shared" si="11"/>
        <v>0</v>
      </c>
      <c r="Y165" s="341"/>
      <c r="Z165" s="348"/>
      <c r="AA165" s="349"/>
      <c r="AB165" s="348"/>
      <c r="AC165" s="529"/>
    </row>
    <row r="166" spans="1:29" ht="18" x14ac:dyDescent="0.25">
      <c r="A166" s="527"/>
      <c r="B166" s="884"/>
      <c r="C166" s="528"/>
      <c r="D166" s="109" t="s">
        <v>129</v>
      </c>
      <c r="E166" s="498"/>
      <c r="F166" s="337"/>
      <c r="G166" s="337"/>
      <c r="H166" s="344"/>
      <c r="I166" s="338"/>
      <c r="J166" s="350" t="s">
        <v>35</v>
      </c>
      <c r="K166" s="339" t="s">
        <v>35</v>
      </c>
      <c r="L166" s="340" t="s">
        <v>35</v>
      </c>
      <c r="M166" s="341"/>
      <c r="N166" s="345">
        <v>0</v>
      </c>
      <c r="O166" s="338"/>
      <c r="P166" s="345">
        <v>0</v>
      </c>
      <c r="Q166" s="346"/>
      <c r="R166" s="342" t="str">
        <f t="shared" si="9"/>
        <v>0K</v>
      </c>
      <c r="S166" s="343"/>
      <c r="T166" s="347">
        <f t="shared" si="10"/>
        <v>0</v>
      </c>
      <c r="U166" s="341"/>
      <c r="V166" s="345">
        <v>0</v>
      </c>
      <c r="W166" s="341"/>
      <c r="X166" s="347">
        <f t="shared" si="11"/>
        <v>0</v>
      </c>
      <c r="Y166" s="341"/>
      <c r="Z166" s="348"/>
      <c r="AA166" s="349"/>
      <c r="AB166" s="348"/>
      <c r="AC166" s="529"/>
    </row>
    <row r="167" spans="1:29" ht="18" x14ac:dyDescent="0.25">
      <c r="A167" s="527"/>
      <c r="B167" s="884"/>
      <c r="C167" s="528"/>
      <c r="D167" s="109" t="s">
        <v>130</v>
      </c>
      <c r="E167" s="498"/>
      <c r="F167" s="337"/>
      <c r="G167" s="337"/>
      <c r="H167" s="344"/>
      <c r="I167" s="338"/>
      <c r="J167" s="350" t="s">
        <v>35</v>
      </c>
      <c r="K167" s="339" t="s">
        <v>35</v>
      </c>
      <c r="L167" s="340" t="s">
        <v>35</v>
      </c>
      <c r="M167" s="341"/>
      <c r="N167" s="345">
        <v>0</v>
      </c>
      <c r="O167" s="338"/>
      <c r="P167" s="345">
        <v>0</v>
      </c>
      <c r="Q167" s="346"/>
      <c r="R167" s="342" t="str">
        <f t="shared" si="9"/>
        <v>0K</v>
      </c>
      <c r="S167" s="343"/>
      <c r="T167" s="347">
        <f t="shared" si="10"/>
        <v>0</v>
      </c>
      <c r="U167" s="341"/>
      <c r="V167" s="345">
        <v>0</v>
      </c>
      <c r="W167" s="341"/>
      <c r="X167" s="347">
        <f t="shared" si="11"/>
        <v>0</v>
      </c>
      <c r="Y167" s="341"/>
      <c r="Z167" s="348"/>
      <c r="AA167" s="349"/>
      <c r="AB167" s="348"/>
      <c r="AC167" s="529"/>
    </row>
    <row r="168" spans="1:29" ht="18.75" thickBot="1" x14ac:dyDescent="0.3">
      <c r="A168" s="527"/>
      <c r="B168" s="884"/>
      <c r="C168" s="528"/>
      <c r="D168" s="498"/>
      <c r="E168" s="498"/>
      <c r="F168" s="531"/>
      <c r="G168" s="532"/>
      <c r="H168" s="533"/>
      <c r="I168" s="534"/>
      <c r="J168" s="535"/>
      <c r="K168" s="535"/>
      <c r="L168" s="535"/>
      <c r="M168" s="536"/>
      <c r="N168" s="537"/>
      <c r="O168" s="534"/>
      <c r="P168" s="537"/>
      <c r="Q168" s="537"/>
      <c r="R168" s="536"/>
      <c r="S168" s="538"/>
      <c r="T168" s="539"/>
      <c r="U168" s="536"/>
      <c r="V168" s="539"/>
      <c r="W168" s="536"/>
      <c r="X168" s="540"/>
      <c r="Y168" s="536"/>
      <c r="Z168" s="541"/>
      <c r="AA168" s="541"/>
      <c r="AB168" s="541"/>
      <c r="AC168" s="529"/>
    </row>
    <row r="169" spans="1:29" ht="18.75" thickBot="1" x14ac:dyDescent="0.3">
      <c r="A169" s="527"/>
      <c r="B169" s="884"/>
      <c r="C169" s="528"/>
      <c r="D169" s="498"/>
      <c r="E169" s="498"/>
      <c r="F169" s="807" t="s">
        <v>57</v>
      </c>
      <c r="G169" s="808"/>
      <c r="H169" s="808"/>
      <c r="I169" s="808"/>
      <c r="J169" s="808"/>
      <c r="K169" s="809"/>
      <c r="L169" s="291">
        <f>SUM(L148:L167)</f>
        <v>0</v>
      </c>
      <c r="M169" s="536"/>
      <c r="N169" s="290">
        <f>SUM(N148:N167)</f>
        <v>0</v>
      </c>
      <c r="O169" s="534"/>
      <c r="P169" s="290">
        <f>SUM(P148:P167)</f>
        <v>0</v>
      </c>
      <c r="Q169" s="290">
        <f>SUM(Q148:Q167)</f>
        <v>0</v>
      </c>
      <c r="R169" s="536"/>
      <c r="S169" s="538"/>
      <c r="T169" s="290">
        <f>SUM(T148:T167)</f>
        <v>0</v>
      </c>
      <c r="U169" s="536"/>
      <c r="V169" s="290">
        <f>SUM(V148:V167)</f>
        <v>0</v>
      </c>
      <c r="W169" s="536"/>
      <c r="X169" s="290">
        <f>SUM(X148:X167)</f>
        <v>0</v>
      </c>
      <c r="Y169" s="536"/>
      <c r="Z169" s="541"/>
      <c r="AA169" s="541"/>
      <c r="AB169" s="541"/>
      <c r="AC169" s="529"/>
    </row>
    <row r="170" spans="1:29" ht="16.5" thickBot="1" x14ac:dyDescent="0.3">
      <c r="A170" s="542"/>
      <c r="B170" s="884"/>
      <c r="C170" s="543"/>
      <c r="D170" s="544"/>
      <c r="E170" s="544"/>
      <c r="F170" s="545"/>
      <c r="G170" s="79"/>
      <c r="H170" s="79" t="s">
        <v>35</v>
      </c>
      <c r="I170" s="79"/>
      <c r="J170" s="79"/>
      <c r="K170" s="79"/>
      <c r="L170" s="79"/>
      <c r="M170" s="546"/>
      <c r="N170" s="79" t="s">
        <v>35</v>
      </c>
      <c r="O170" s="79"/>
      <c r="P170" s="810" t="s">
        <v>35</v>
      </c>
      <c r="Q170" s="810"/>
      <c r="R170" s="546"/>
      <c r="S170" s="547"/>
      <c r="T170" s="546"/>
      <c r="U170" s="546"/>
      <c r="V170" s="546"/>
      <c r="W170" s="546"/>
      <c r="X170" s="547"/>
      <c r="Y170" s="546"/>
      <c r="Z170" s="547"/>
      <c r="AA170" s="547"/>
      <c r="AB170" s="547"/>
      <c r="AC170" s="548"/>
    </row>
    <row r="171" spans="1:29" ht="16.5" thickBot="1" x14ac:dyDescent="0.3">
      <c r="A171" s="542"/>
      <c r="B171" s="884"/>
      <c r="C171" s="543"/>
      <c r="D171" s="544"/>
      <c r="E171" s="544"/>
      <c r="F171" s="811" t="s">
        <v>58</v>
      </c>
      <c r="G171" s="812"/>
      <c r="H171" s="812"/>
      <c r="I171" s="812"/>
      <c r="J171" s="812"/>
      <c r="K171" s="812"/>
      <c r="L171" s="812"/>
      <c r="M171" s="812"/>
      <c r="N171" s="812"/>
      <c r="O171" s="812"/>
      <c r="P171" s="812"/>
      <c r="Q171" s="813"/>
      <c r="R171" s="546"/>
      <c r="S171" s="547"/>
      <c r="T171" s="292">
        <f>VLOOKUP(G6,'dati scheda tecnica'!A5:T18,8,FALSE)</f>
        <v>469149</v>
      </c>
      <c r="U171" s="546"/>
      <c r="V171" s="292">
        <f>VLOOKUP(G6,'dati scheda tecnica'!A5:T18,9,FALSE)</f>
        <v>469149</v>
      </c>
      <c r="W171" s="546"/>
      <c r="X171" s="292">
        <f>T171+V171</f>
        <v>938298</v>
      </c>
      <c r="Y171" s="546"/>
      <c r="Z171" s="547"/>
      <c r="AA171" s="547"/>
      <c r="AB171" s="547"/>
      <c r="AC171" s="548"/>
    </row>
    <row r="172" spans="1:29" ht="16.5" thickBot="1" x14ac:dyDescent="0.3">
      <c r="A172" s="542"/>
      <c r="B172" s="884"/>
      <c r="C172" s="543"/>
      <c r="D172" s="544"/>
      <c r="E172" s="544"/>
      <c r="F172" s="545"/>
      <c r="G172" s="79"/>
      <c r="H172" s="79"/>
      <c r="I172" s="79"/>
      <c r="J172" s="79"/>
      <c r="K172" s="79"/>
      <c r="L172" s="79"/>
      <c r="M172" s="546"/>
      <c r="N172" s="79"/>
      <c r="O172" s="79"/>
      <c r="P172" s="546"/>
      <c r="Q172" s="546"/>
      <c r="R172" s="546"/>
      <c r="S172" s="547"/>
      <c r="T172" s="546"/>
      <c r="U172" s="546"/>
      <c r="V172" s="546"/>
      <c r="W172" s="546"/>
      <c r="X172" s="547"/>
      <c r="Y172" s="546"/>
      <c r="Z172" s="547"/>
      <c r="AA172" s="547"/>
      <c r="AB172" s="547"/>
      <c r="AC172" s="548"/>
    </row>
    <row r="173" spans="1:29" ht="26.25" thickBot="1" x14ac:dyDescent="0.3">
      <c r="A173" s="542"/>
      <c r="B173" s="884"/>
      <c r="C173" s="543"/>
      <c r="D173" s="544"/>
      <c r="E173" s="544"/>
      <c r="F173" s="775" t="s">
        <v>59</v>
      </c>
      <c r="G173" s="776"/>
      <c r="H173" s="776"/>
      <c r="I173" s="776"/>
      <c r="J173" s="776"/>
      <c r="K173" s="776"/>
      <c r="L173" s="776"/>
      <c r="M173" s="776"/>
      <c r="N173" s="776"/>
      <c r="O173" s="776"/>
      <c r="P173" s="776"/>
      <c r="Q173" s="776"/>
      <c r="R173" s="777"/>
      <c r="S173" s="550"/>
      <c r="T173" s="293" t="s">
        <v>60</v>
      </c>
      <c r="U173" s="293"/>
      <c r="V173" s="320" t="s">
        <v>61</v>
      </c>
      <c r="W173" s="293"/>
      <c r="X173" s="294" t="s">
        <v>62</v>
      </c>
      <c r="Y173" s="546"/>
      <c r="Z173" s="547"/>
      <c r="AA173" s="547"/>
      <c r="AB173" s="547"/>
      <c r="AC173" s="548"/>
    </row>
    <row r="174" spans="1:29" ht="15.75" x14ac:dyDescent="0.25">
      <c r="A174" s="474"/>
      <c r="B174" s="884"/>
      <c r="D174" s="551"/>
      <c r="E174" s="551"/>
      <c r="F174" s="778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80"/>
      <c r="S174" s="295"/>
      <c r="T174" s="56" t="s">
        <v>63</v>
      </c>
      <c r="U174" s="80"/>
      <c r="V174" s="58" t="s">
        <v>64</v>
      </c>
      <c r="W174" s="80"/>
      <c r="X174" s="58" t="s">
        <v>64</v>
      </c>
      <c r="Y174" s="80"/>
      <c r="Z174" s="552"/>
      <c r="AA174" s="552"/>
      <c r="AB174" s="552"/>
      <c r="AC174" s="475"/>
    </row>
    <row r="175" spans="1:29" ht="16.5" thickBot="1" x14ac:dyDescent="0.3">
      <c r="A175" s="474"/>
      <c r="B175" s="884"/>
      <c r="D175" s="551"/>
      <c r="E175" s="551"/>
      <c r="F175" s="781"/>
      <c r="G175" s="782"/>
      <c r="H175" s="782"/>
      <c r="I175" s="782"/>
      <c r="J175" s="782"/>
      <c r="K175" s="782"/>
      <c r="L175" s="782"/>
      <c r="M175" s="782"/>
      <c r="N175" s="782"/>
      <c r="O175" s="782"/>
      <c r="P175" s="782"/>
      <c r="Q175" s="782"/>
      <c r="R175" s="783"/>
      <c r="S175" s="553"/>
      <c r="T175" s="296">
        <f>ABS(T171-T169)</f>
        <v>469149</v>
      </c>
      <c r="U175" s="554"/>
      <c r="V175" s="297">
        <f>ABS(V171-V169)</f>
        <v>469149</v>
      </c>
      <c r="W175" s="554"/>
      <c r="X175" s="297">
        <f>ABS(X171-X169)</f>
        <v>938298</v>
      </c>
      <c r="Y175" s="80"/>
      <c r="Z175" s="552"/>
      <c r="AA175" s="552"/>
      <c r="AB175" s="552"/>
      <c r="AC175" s="475"/>
    </row>
    <row r="176" spans="1:29" ht="16.5" thickBot="1" x14ac:dyDescent="0.3">
      <c r="A176" s="474"/>
      <c r="B176" s="884"/>
      <c r="D176" s="551"/>
      <c r="E176" s="551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52"/>
      <c r="T176" s="80"/>
      <c r="U176" s="80"/>
      <c r="V176" s="80"/>
      <c r="W176" s="80"/>
      <c r="X176" s="80"/>
      <c r="Y176" s="80"/>
      <c r="Z176" s="552"/>
      <c r="AA176" s="552"/>
      <c r="AB176" s="552"/>
      <c r="AC176" s="475"/>
    </row>
    <row r="177" spans="1:29" ht="15.75" x14ac:dyDescent="0.25">
      <c r="A177" s="474"/>
      <c r="B177" s="884"/>
      <c r="D177" s="551"/>
      <c r="E177" s="551"/>
      <c r="F177" s="784" t="s">
        <v>6</v>
      </c>
      <c r="G177" s="785"/>
      <c r="H177" s="785"/>
      <c r="I177" s="785"/>
      <c r="J177" s="785"/>
      <c r="K177" s="785"/>
      <c r="L177" s="785"/>
      <c r="M177" s="785"/>
      <c r="N177" s="785"/>
      <c r="O177" s="785"/>
      <c r="P177" s="785"/>
      <c r="Q177" s="785"/>
      <c r="R177" s="785"/>
      <c r="S177" s="785"/>
      <c r="T177" s="785"/>
      <c r="U177" s="785"/>
      <c r="V177" s="785"/>
      <c r="W177" s="785"/>
      <c r="X177" s="786"/>
      <c r="Y177" s="80"/>
      <c r="Z177" s="552"/>
      <c r="AA177" s="552"/>
      <c r="AB177" s="552"/>
      <c r="AC177" s="475"/>
    </row>
    <row r="178" spans="1:29" ht="15.75" x14ac:dyDescent="0.25">
      <c r="A178" s="474"/>
      <c r="B178" s="884"/>
      <c r="D178" s="551"/>
      <c r="E178" s="551"/>
      <c r="F178" s="787"/>
      <c r="G178" s="788"/>
      <c r="H178" s="788"/>
      <c r="I178" s="788"/>
      <c r="J178" s="788"/>
      <c r="K178" s="788"/>
      <c r="L178" s="788"/>
      <c r="M178" s="788"/>
      <c r="N178" s="788"/>
      <c r="O178" s="788"/>
      <c r="P178" s="788"/>
      <c r="Q178" s="788"/>
      <c r="R178" s="788"/>
      <c r="S178" s="788"/>
      <c r="T178" s="788"/>
      <c r="U178" s="788"/>
      <c r="V178" s="788"/>
      <c r="W178" s="788"/>
      <c r="X178" s="789"/>
      <c r="Y178" s="80"/>
      <c r="Z178" s="552"/>
      <c r="AA178" s="552"/>
      <c r="AB178" s="552"/>
      <c r="AC178" s="475"/>
    </row>
    <row r="179" spans="1:29" ht="15.75" thickBot="1" x14ac:dyDescent="0.3">
      <c r="A179" s="474"/>
      <c r="B179" s="885"/>
      <c r="F179" s="790"/>
      <c r="G179" s="791"/>
      <c r="H179" s="791"/>
      <c r="I179" s="791"/>
      <c r="J179" s="791"/>
      <c r="K179" s="791"/>
      <c r="L179" s="791"/>
      <c r="M179" s="791"/>
      <c r="N179" s="791"/>
      <c r="O179" s="791"/>
      <c r="P179" s="791"/>
      <c r="Q179" s="791"/>
      <c r="R179" s="791"/>
      <c r="S179" s="791"/>
      <c r="T179" s="791"/>
      <c r="U179" s="791"/>
      <c r="V179" s="791"/>
      <c r="W179" s="791"/>
      <c r="X179" s="792"/>
      <c r="Y179" s="80"/>
      <c r="Z179" s="552"/>
      <c r="AA179" s="552"/>
      <c r="AB179" s="552"/>
      <c r="AC179" s="475"/>
    </row>
    <row r="180" spans="1:29" x14ac:dyDescent="0.25">
      <c r="A180" s="474"/>
      <c r="F180" s="564"/>
      <c r="G180" s="565"/>
      <c r="H180" s="552"/>
      <c r="I180" s="552"/>
      <c r="J180" s="566"/>
      <c r="K180" s="566"/>
      <c r="L180" s="566"/>
      <c r="M180" s="80"/>
      <c r="N180" s="552"/>
      <c r="O180" s="565"/>
      <c r="P180" s="552"/>
      <c r="Q180" s="552"/>
      <c r="R180" s="80"/>
      <c r="S180" s="552"/>
      <c r="T180" s="80"/>
      <c r="U180" s="80"/>
      <c r="V180" s="80"/>
      <c r="W180" s="80"/>
      <c r="X180" s="552"/>
      <c r="Y180" s="80"/>
      <c r="Z180" s="552"/>
      <c r="AA180" s="552"/>
      <c r="AB180" s="552"/>
      <c r="AC180" s="475"/>
    </row>
    <row r="181" spans="1:29" ht="15.75" thickBot="1" x14ac:dyDescent="0.3">
      <c r="A181" s="556"/>
      <c r="B181" s="557"/>
      <c r="C181" s="558"/>
      <c r="D181" s="559"/>
      <c r="E181" s="559"/>
      <c r="F181" s="560"/>
      <c r="G181" s="561"/>
      <c r="H181" s="553"/>
      <c r="I181" s="553"/>
      <c r="J181" s="562"/>
      <c r="K181" s="562"/>
      <c r="L181" s="562"/>
      <c r="M181" s="554"/>
      <c r="N181" s="553"/>
      <c r="O181" s="561"/>
      <c r="P181" s="553"/>
      <c r="Q181" s="553"/>
      <c r="R181" s="554"/>
      <c r="S181" s="553"/>
      <c r="T181" s="554"/>
      <c r="U181" s="554"/>
      <c r="V181" s="554"/>
      <c r="W181" s="554"/>
      <c r="X181" s="553"/>
      <c r="Y181" s="554"/>
      <c r="Z181" s="553"/>
      <c r="AA181" s="553"/>
      <c r="AB181" s="553"/>
      <c r="AC181" s="563"/>
    </row>
  </sheetData>
  <sheetProtection algorithmName="SHA-512" hashValue="RDwrVDUesn1IYijshZ28o+6tl3lQs4GBlhnfJ8Izq30ILEBwPDdb5JukMzetIg8wukpzcHF6DIwEjCi0rSNczw==" saltValue="wtltV3v6EyIJz3ZTz/P28Q==" spinCount="100000" sheet="1" objects="1" scenarios="1"/>
  <mergeCells count="123">
    <mergeCell ref="D142:D144"/>
    <mergeCell ref="B142:B179"/>
    <mergeCell ref="F177:X179"/>
    <mergeCell ref="F173:R175"/>
    <mergeCell ref="F171:Q171"/>
    <mergeCell ref="P170:Q170"/>
    <mergeCell ref="F169:K169"/>
    <mergeCell ref="X145:X146"/>
    <mergeCell ref="V145:V146"/>
    <mergeCell ref="T145:T146"/>
    <mergeCell ref="P144:P146"/>
    <mergeCell ref="H144:H145"/>
    <mergeCell ref="F144:F146"/>
    <mergeCell ref="L143:L146"/>
    <mergeCell ref="J143:J145"/>
    <mergeCell ref="X142:X144"/>
    <mergeCell ref="F16:F18"/>
    <mergeCell ref="F14:H15"/>
    <mergeCell ref="AB142:AB144"/>
    <mergeCell ref="Z142:Z144"/>
    <mergeCell ref="V142:V144"/>
    <mergeCell ref="Q144:Q146"/>
    <mergeCell ref="G144:G146"/>
    <mergeCell ref="K143:K145"/>
    <mergeCell ref="P142:R143"/>
    <mergeCell ref="N142:N146"/>
    <mergeCell ref="J142:L142"/>
    <mergeCell ref="F142:H143"/>
    <mergeCell ref="R144:R146"/>
    <mergeCell ref="T142:T144"/>
    <mergeCell ref="Z99:Z101"/>
    <mergeCell ref="AB99:AB101"/>
    <mergeCell ref="P84:Q84"/>
    <mergeCell ref="F85:Q85"/>
    <mergeCell ref="P99:R100"/>
    <mergeCell ref="G101:G103"/>
    <mergeCell ref="F101:F103"/>
    <mergeCell ref="AB56:AB58"/>
    <mergeCell ref="K57:K59"/>
    <mergeCell ref="L57:L60"/>
    <mergeCell ref="G8:X8"/>
    <mergeCell ref="N6:X6"/>
    <mergeCell ref="N14:N18"/>
    <mergeCell ref="J14:L14"/>
    <mergeCell ref="K15:K17"/>
    <mergeCell ref="D14:D16"/>
    <mergeCell ref="C10:X10"/>
    <mergeCell ref="B12:AB12"/>
    <mergeCell ref="Z14:Z16"/>
    <mergeCell ref="AB14:AB16"/>
    <mergeCell ref="V14:V16"/>
    <mergeCell ref="P14:R15"/>
    <mergeCell ref="R16:R18"/>
    <mergeCell ref="P16:P18"/>
    <mergeCell ref="B14:B51"/>
    <mergeCell ref="H16:H17"/>
    <mergeCell ref="T14:T16"/>
    <mergeCell ref="T17:T18"/>
    <mergeCell ref="J15:J17"/>
    <mergeCell ref="L15:L18"/>
    <mergeCell ref="P42:Q42"/>
    <mergeCell ref="F43:Q43"/>
    <mergeCell ref="F41:K41"/>
    <mergeCell ref="G16:G18"/>
    <mergeCell ref="H58:H59"/>
    <mergeCell ref="P58:P60"/>
    <mergeCell ref="Q58:Q60"/>
    <mergeCell ref="R58:R60"/>
    <mergeCell ref="T59:T60"/>
    <mergeCell ref="V59:V60"/>
    <mergeCell ref="X59:X60"/>
    <mergeCell ref="P56:R57"/>
    <mergeCell ref="T56:T58"/>
    <mergeCell ref="V56:V58"/>
    <mergeCell ref="X56:X58"/>
    <mergeCell ref="Z56:Z58"/>
    <mergeCell ref="F56:H57"/>
    <mergeCell ref="J56:L56"/>
    <mergeCell ref="B56:B93"/>
    <mergeCell ref="D56:D58"/>
    <mergeCell ref="X102:X103"/>
    <mergeCell ref="P101:P103"/>
    <mergeCell ref="Q101:Q103"/>
    <mergeCell ref="R101:R103"/>
    <mergeCell ref="T102:T103"/>
    <mergeCell ref="V102:V103"/>
    <mergeCell ref="T99:T101"/>
    <mergeCell ref="V99:V101"/>
    <mergeCell ref="X99:X101"/>
    <mergeCell ref="J57:J58"/>
    <mergeCell ref="J59:J60"/>
    <mergeCell ref="B99:B136"/>
    <mergeCell ref="D99:D101"/>
    <mergeCell ref="F99:H100"/>
    <mergeCell ref="F83:K83"/>
    <mergeCell ref="F58:F60"/>
    <mergeCell ref="G58:G60"/>
    <mergeCell ref="F134:X136"/>
    <mergeCell ref="N56:N60"/>
    <mergeCell ref="C4:X4"/>
    <mergeCell ref="C2:X2"/>
    <mergeCell ref="F45:R47"/>
    <mergeCell ref="F87:R89"/>
    <mergeCell ref="F130:R132"/>
    <mergeCell ref="F49:X51"/>
    <mergeCell ref="F91:X93"/>
    <mergeCell ref="J99:L99"/>
    <mergeCell ref="N99:N103"/>
    <mergeCell ref="J100:J102"/>
    <mergeCell ref="K100:K102"/>
    <mergeCell ref="L100:L103"/>
    <mergeCell ref="H101:H102"/>
    <mergeCell ref="F126:K126"/>
    <mergeCell ref="P127:Q127"/>
    <mergeCell ref="F128:Q128"/>
    <mergeCell ref="C8:F8"/>
    <mergeCell ref="G6:J6"/>
    <mergeCell ref="V17:V18"/>
    <mergeCell ref="X17:X18"/>
    <mergeCell ref="X14:X16"/>
    <mergeCell ref="Q16:Q18"/>
    <mergeCell ref="C6:F6"/>
    <mergeCell ref="K6:M6"/>
  </mergeCells>
  <conditionalFormatting sqref="J20:L40">
    <cfRule type="containsText" dxfId="13" priority="5" operator="containsText" text="NO">
      <formula>NOT(ISERROR(SEARCH("NO",J20)))</formula>
    </cfRule>
  </conditionalFormatting>
  <conditionalFormatting sqref="J62:L82">
    <cfRule type="containsText" dxfId="12" priority="13" operator="containsText" text="NO">
      <formula>NOT(ISERROR(SEARCH("NO",J62)))</formula>
    </cfRule>
  </conditionalFormatting>
  <conditionalFormatting sqref="J105:L125">
    <cfRule type="containsText" dxfId="11" priority="3" operator="containsText" text="NO">
      <formula>NOT(ISERROR(SEARCH("NO",J105)))</formula>
    </cfRule>
  </conditionalFormatting>
  <conditionalFormatting sqref="J148:L168">
    <cfRule type="containsText" dxfId="10" priority="1" operator="containsText" text="NO">
      <formula>NOT(ISERROR(SEARCH("NO",J148)))</formula>
    </cfRule>
  </conditionalFormatting>
  <conditionalFormatting sqref="K20:K40">
    <cfRule type="cellIs" dxfId="9" priority="6" operator="equal">
      <formula>"NO m."</formula>
    </cfRule>
  </conditionalFormatting>
  <conditionalFormatting sqref="K62:K82">
    <cfRule type="cellIs" dxfId="8" priority="14" operator="equal">
      <formula>"NO m."</formula>
    </cfRule>
  </conditionalFormatting>
  <conditionalFormatting sqref="K105:K125">
    <cfRule type="cellIs" dxfId="7" priority="4" operator="equal">
      <formula>"NO m."</formula>
    </cfRule>
  </conditionalFormatting>
  <conditionalFormatting sqref="K148:K168">
    <cfRule type="cellIs" dxfId="6" priority="2" operator="equal">
      <formula>"NO m."</formula>
    </cfRule>
  </conditionalFormatting>
  <dataValidations xWindow="268" yWindow="468" count="10">
    <dataValidation type="decimal" operator="greaterThanOrEqual" allowBlank="1" showInputMessage="1" showErrorMessage="1" sqref="T41 N20:N41 V169 V41 X41 T83 X126 Q125:Q126 V83 X83 T126 N105:N126 Q40:Q41 V126 N62:N83 X169 T169 N148:N169 Q82:Q83 P20:P41 P105:P126 P62:P83 P148:P169 Q168:Q169" xr:uid="{00000000-0002-0000-0000-000000000000}">
      <formula1>0</formula1>
      <formula2>0</formula2>
    </dataValidation>
    <dataValidation type="list" allowBlank="1" showInputMessage="1" showErrorMessage="1" sqref="Z20:AB41 Z62:AB83 Z105:AB126 Z148:AB169" xr:uid="{00000000-0002-0000-0000-000001000000}">
      <formula1>"SI,-"</formula1>
      <formula2>0</formula2>
    </dataValidation>
    <dataValidation type="date" operator="greaterThanOrEqual" allowBlank="1" showInputMessage="1" showErrorMessage="1" prompt="data successiva al 17/04/2019" sqref="H20:H39 H62:H81 H105:H124 H148:H167" xr:uid="{00000000-0002-0000-0000-000002000000}">
      <formula1>43572</formula1>
    </dataValidation>
    <dataValidation type="list" allowBlank="1" showInputMessage="1" showErrorMessage="1" sqref="J20:J39" xr:uid="{00000000-0002-0000-0000-000003000000}">
      <formula1>"GNL,GNC, Ibrido (met/elettr)"</formula1>
    </dataValidation>
    <dataValidation type="list" allowBlank="1" showInputMessage="1" showErrorMessage="1" sqref="J62:J81" xr:uid="{00000000-0002-0000-0000-000004000000}">
      <formula1>"elettrico,"</formula1>
    </dataValidation>
    <dataValidation type="list" allowBlank="1" showInputMessage="1" showErrorMessage="1" sqref="J148:J167" xr:uid="{00000000-0002-0000-0000-000005000000}">
      <formula1>"Diesel (euro 6), Ibrido (diesel-elettr.),"</formula1>
    </dataValidation>
    <dataValidation type="list" allowBlank="1" showInputMessage="1" showErrorMessage="1" sqref="J105:J124" xr:uid="{00000000-0002-0000-0000-000006000000}">
      <formula1>"idrogeno"</formula1>
    </dataValidation>
    <dataValidation type="list" allowBlank="1" showInputMessage="1" showErrorMessage="1" sqref="K62:K81 K20:K39 K105:K124 K148:K167" xr:uid="{00000000-0002-0000-0000-000007000000}">
      <formula1>"classe I,classe A"</formula1>
    </dataValidation>
    <dataValidation type="list" allowBlank="1" showInputMessage="1" showErrorMessage="1" sqref="H40 H82 H125 H168" xr:uid="{00000000-0002-0000-0000-000008000000}"/>
    <dataValidation operator="greaterThanOrEqual" allowBlank="1" showInputMessage="1" showErrorMessage="1" sqref="Q20:Q39 Q105:Q124 Q62:Q81 Q148:Q167" xr:uid="{2BF9D7DC-A9E4-43C4-8FAD-00AC3D01BA70}"/>
  </dataValidations>
  <pageMargins left="0.7" right="0.7" top="0.75" bottom="0.75" header="0.3" footer="0.3"/>
  <pageSetup paperSize="8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68" yWindow="468" count="1">
        <x14:dataValidation type="list" allowBlank="1" showInputMessage="1" showErrorMessage="1" prompt="Scegliere la Città Metropolitana beneficiaria dal menù a tendina_x000a_" xr:uid="{00000000-0002-0000-0000-000009000000}">
          <x14:formula1>
            <xm:f>'DATI EROGAZIONI'!$A$2:$A$15</xm:f>
          </x14:formula1>
          <xm:sqref>G6:J6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>
    <tabColor theme="2" tint="-0.249977111117893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4.140625" style="5" customWidth="1"/>
    <col min="2" max="2" width="7.140625" style="3" customWidth="1"/>
    <col min="3" max="3" width="10.28515625" style="1" customWidth="1"/>
    <col min="4" max="4" width="11.42578125" style="1" customWidth="1"/>
    <col min="5" max="5" width="17.5703125" style="1" customWidth="1"/>
    <col min="6" max="6" width="9" style="3" bestFit="1" customWidth="1"/>
    <col min="7" max="7" width="21.5703125" style="1" customWidth="1"/>
    <col min="8" max="8" width="18.28515625" style="1" customWidth="1"/>
    <col min="9" max="9" width="11.7109375" style="3" bestFit="1" customWidth="1"/>
    <col min="10" max="10" width="21.5703125" style="3" customWidth="1"/>
    <col min="11" max="11" width="12.28515625" style="1" customWidth="1"/>
    <col min="12" max="12" width="15.85546875" style="1" customWidth="1"/>
    <col min="13" max="13" width="16.28515625" style="1" customWidth="1"/>
    <col min="14" max="14" width="15.85546875" style="1" customWidth="1"/>
    <col min="15" max="15" width="24.5703125" style="1" customWidth="1"/>
    <col min="16" max="16" width="17.85546875" style="1" customWidth="1"/>
    <col min="17" max="17" width="21.140625" style="1" bestFit="1" customWidth="1"/>
    <col min="18" max="18" width="22.140625" style="1" customWidth="1"/>
    <col min="19" max="19" width="13.42578125" style="1" customWidth="1"/>
    <col min="20" max="20" width="18.7109375" style="1" customWidth="1"/>
    <col min="21" max="21" width="9.5703125" style="1" customWidth="1"/>
    <col min="22" max="22" width="18.7109375" style="1" customWidth="1"/>
    <col min="23" max="23" width="12.85546875" style="1" bestFit="1" customWidth="1"/>
    <col min="24" max="24" width="15.140625" style="1" bestFit="1" customWidth="1"/>
    <col min="25" max="25" width="15.140625" style="1" customWidth="1"/>
    <col min="26" max="26" width="15.7109375" style="1" customWidth="1"/>
    <col min="27" max="16384" width="8.7109375" style="1"/>
  </cols>
  <sheetData>
    <row r="1" spans="1:24" ht="35.25" customHeight="1" thickBot="1" x14ac:dyDescent="0.3">
      <c r="A1" s="772" t="s">
        <v>0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4"/>
      <c r="U1" s="74"/>
      <c r="V1" s="74"/>
      <c r="W1" s="74"/>
      <c r="X1" s="74"/>
    </row>
    <row r="2" spans="1:24" ht="23.2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ht="21.75" customHeight="1" thickBot="1" x14ac:dyDescent="0.3">
      <c r="A3" s="909" t="s">
        <v>384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1061"/>
      <c r="U3" s="75"/>
      <c r="V3" s="75"/>
      <c r="W3" s="75"/>
      <c r="X3" s="75"/>
    </row>
    <row r="4" spans="1:24" ht="18" x14ac:dyDescent="0.25">
      <c r="A4" s="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27.75" thickBot="1" x14ac:dyDescent="0.3">
      <c r="A5" s="1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6.25" customHeight="1" thickBot="1" x14ac:dyDescent="0.3">
      <c r="A6" s="814" t="s">
        <v>330</v>
      </c>
      <c r="B6" s="815"/>
      <c r="C6" s="815"/>
      <c r="D6" s="816"/>
      <c r="E6" s="817" t="s">
        <v>385</v>
      </c>
      <c r="F6" s="818"/>
      <c r="G6" s="818"/>
      <c r="H6" s="818"/>
      <c r="I6" s="818"/>
      <c r="J6" s="819"/>
      <c r="L6" s="899" t="s">
        <v>4</v>
      </c>
      <c r="M6" s="900"/>
      <c r="N6" s="900"/>
      <c r="O6" s="1081"/>
      <c r="P6" s="1082"/>
      <c r="Q6" s="1082"/>
      <c r="R6" s="1082"/>
      <c r="S6" s="1082"/>
      <c r="T6" s="1083"/>
      <c r="U6" s="329"/>
      <c r="V6" s="329"/>
      <c r="W6" s="329"/>
      <c r="X6" s="329"/>
    </row>
    <row r="7" spans="1:24" ht="15.75" thickBot="1" x14ac:dyDescent="0.3"/>
    <row r="8" spans="1:24" ht="28.5" customHeight="1" thickBot="1" x14ac:dyDescent="0.3">
      <c r="A8" s="1167" t="s">
        <v>386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9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4" x14ac:dyDescent="0.25">
      <c r="A10" s="1170" t="s">
        <v>387</v>
      </c>
      <c r="B10" s="1171"/>
      <c r="C10" s="1171"/>
      <c r="D10" s="1172"/>
      <c r="E10" s="1136">
        <f>N34+N55+N76+N97+N118+N139+N160+N181+N202+N223+N244</f>
        <v>0</v>
      </c>
      <c r="F10" s="1137"/>
      <c r="G10" s="1137"/>
      <c r="H10" s="1138"/>
      <c r="I10" s="1"/>
      <c r="J10" s="1176" t="s">
        <v>379</v>
      </c>
      <c r="K10" s="1177"/>
      <c r="L10" s="1177"/>
      <c r="M10" s="1177"/>
      <c r="N10" s="1177"/>
      <c r="O10" s="1065">
        <f>O34+O55+O76+O97+O118+O139+O160+O181+O202+O223+O244</f>
        <v>0</v>
      </c>
      <c r="P10" s="1066"/>
      <c r="Q10" s="72"/>
      <c r="R10" s="1207" t="s">
        <v>334</v>
      </c>
      <c r="S10" s="1208"/>
      <c r="T10" s="1149">
        <f>F34+F55+F76+F97+F118+F139+F160+F181+F202+F223+F244</f>
        <v>0</v>
      </c>
    </row>
    <row r="11" spans="1:24" ht="15.75" thickBot="1" x14ac:dyDescent="0.3">
      <c r="A11" s="1173"/>
      <c r="B11" s="1174"/>
      <c r="C11" s="1174"/>
      <c r="D11" s="1175"/>
      <c r="E11" s="1139"/>
      <c r="F11" s="1140"/>
      <c r="G11" s="1140"/>
      <c r="H11" s="1141"/>
      <c r="I11" s="1"/>
      <c r="J11" s="1178" t="s">
        <v>335</v>
      </c>
      <c r="K11" s="1179"/>
      <c r="L11" s="1179"/>
      <c r="M11" s="1179"/>
      <c r="N11" s="1179"/>
      <c r="O11" s="1067"/>
      <c r="P11" s="1068"/>
      <c r="Q11" s="72"/>
      <c r="R11" s="1209"/>
      <c r="S11" s="1210"/>
      <c r="T11" s="1150"/>
    </row>
    <row r="12" spans="1:24" x14ac:dyDescent="0.25">
      <c r="A12" s="1184" t="s">
        <v>541</v>
      </c>
      <c r="B12" s="1185"/>
      <c r="C12" s="1185"/>
      <c r="D12" s="1186"/>
      <c r="E12" s="1075">
        <f>N35+N56+N77+N98+N119+N140+N161+N182+N203+N224+N245</f>
        <v>0</v>
      </c>
      <c r="F12" s="1065"/>
      <c r="G12" s="1065"/>
      <c r="H12" s="1066"/>
      <c r="I12" s="72"/>
      <c r="J12" s="1190" t="s">
        <v>524</v>
      </c>
      <c r="K12" s="1191"/>
      <c r="L12" s="1191"/>
      <c r="M12" s="1191"/>
      <c r="N12" s="1192"/>
      <c r="O12" s="1065">
        <f>O35+O56+O77+O98+O119+O140+O161+O182+O203+O224+O245</f>
        <v>0</v>
      </c>
      <c r="P12" s="1066"/>
      <c r="Q12" s="72"/>
      <c r="R12" s="635"/>
      <c r="S12" s="635"/>
      <c r="T12" s="754"/>
    </row>
    <row r="13" spans="1:24" ht="15.75" thickBot="1" x14ac:dyDescent="0.3">
      <c r="A13" s="1187"/>
      <c r="B13" s="1188"/>
      <c r="C13" s="1188"/>
      <c r="D13" s="1189"/>
      <c r="E13" s="1076"/>
      <c r="F13" s="1067"/>
      <c r="G13" s="1067"/>
      <c r="H13" s="1068"/>
      <c r="I13" s="72"/>
      <c r="J13" s="1204" t="s">
        <v>335</v>
      </c>
      <c r="K13" s="1205"/>
      <c r="L13" s="1205"/>
      <c r="M13" s="1205"/>
      <c r="N13" s="1206"/>
      <c r="O13" s="1067"/>
      <c r="P13" s="1068"/>
      <c r="Q13" s="72"/>
      <c r="R13" s="635"/>
      <c r="S13" s="635"/>
      <c r="T13" s="754"/>
    </row>
    <row r="14" spans="1:24" x14ac:dyDescent="0.25">
      <c r="A14" s="1184" t="s">
        <v>542</v>
      </c>
      <c r="B14" s="1185"/>
      <c r="C14" s="1185"/>
      <c r="D14" s="1186"/>
      <c r="E14" s="1075">
        <f>N36+N57+N78+N99+N120+N141+N162+N183+N204+N225+N246</f>
        <v>0</v>
      </c>
      <c r="F14" s="1065"/>
      <c r="G14" s="1065"/>
      <c r="H14" s="1066"/>
      <c r="I14" s="72"/>
      <c r="J14" s="1190" t="s">
        <v>530</v>
      </c>
      <c r="K14" s="1191"/>
      <c r="L14" s="1191"/>
      <c r="M14" s="1191"/>
      <c r="N14" s="1192"/>
      <c r="O14" s="1065">
        <f>O36+O57+O78+O99+O120+O141+O162+O183+O204+O225+O246</f>
        <v>0</v>
      </c>
      <c r="P14" s="1066"/>
      <c r="Q14" s="72"/>
      <c r="R14" s="635"/>
      <c r="S14" s="635"/>
      <c r="T14" s="754"/>
    </row>
    <row r="15" spans="1:24" ht="15.75" thickBot="1" x14ac:dyDescent="0.3">
      <c r="A15" s="1187"/>
      <c r="B15" s="1188"/>
      <c r="C15" s="1188"/>
      <c r="D15" s="1189"/>
      <c r="E15" s="1076"/>
      <c r="F15" s="1067"/>
      <c r="G15" s="1067"/>
      <c r="H15" s="1068"/>
      <c r="I15" s="72"/>
      <c r="J15" s="1204" t="s">
        <v>335</v>
      </c>
      <c r="K15" s="1205"/>
      <c r="L15" s="1205"/>
      <c r="M15" s="1205"/>
      <c r="N15" s="1206"/>
      <c r="O15" s="1067"/>
      <c r="P15" s="1068"/>
      <c r="Q15" s="72"/>
      <c r="R15" s="635"/>
      <c r="S15" s="635"/>
      <c r="T15" s="754"/>
    </row>
    <row r="16" spans="1:24" ht="15.75" thickBot="1" x14ac:dyDescent="0.3">
      <c r="A16" s="158"/>
      <c r="B16" s="159"/>
      <c r="C16" s="159"/>
      <c r="D16" s="159"/>
      <c r="E16" s="160"/>
      <c r="F16" s="160"/>
      <c r="G16" s="160"/>
      <c r="H16" s="160"/>
      <c r="I16" s="1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120"/>
      <c r="B17" s="33"/>
      <c r="C17" s="30"/>
      <c r="D17" s="30"/>
      <c r="E17" s="30"/>
      <c r="F17" s="33"/>
      <c r="G17" s="30"/>
      <c r="H17" s="30"/>
      <c r="I17" s="33"/>
      <c r="J17" s="3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6"/>
    </row>
    <row r="18" spans="1:22" ht="33.75" customHeight="1" thickBot="1" x14ac:dyDescent="0.3">
      <c r="A18" s="361" t="s">
        <v>9</v>
      </c>
      <c r="B18" s="1057" t="s">
        <v>154</v>
      </c>
      <c r="C18" s="1058"/>
      <c r="E18" s="1163" t="s">
        <v>336</v>
      </c>
      <c r="F18" s="1164"/>
      <c r="G18" s="1031">
        <f>VLOOKUP(B18,'EXTRAUrbano.Piano inv. forn '!$D$62:$AB$81,3,FALSE)</f>
        <v>0</v>
      </c>
      <c r="H18" s="1032"/>
      <c r="I18" s="1"/>
      <c r="J18" s="1163" t="s">
        <v>337</v>
      </c>
      <c r="K18" s="1164"/>
      <c r="L18" s="1031">
        <f>VLOOKUP(B18,'EXTRAUrbano.Piano inv. forn '!$D$62:$AB$81,4,FALSE)</f>
        <v>0</v>
      </c>
      <c r="M18" s="1032"/>
      <c r="O18" s="366" t="s">
        <v>338</v>
      </c>
      <c r="P18" s="616"/>
      <c r="R18" s="367" t="s">
        <v>339</v>
      </c>
      <c r="S18" s="1165"/>
      <c r="T18" s="1166"/>
      <c r="U18" s="48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1"/>
      <c r="J19" s="88"/>
      <c r="K19" s="88"/>
      <c r="L19" s="89"/>
      <c r="M19" s="89"/>
      <c r="O19" s="90"/>
      <c r="R19" s="86"/>
      <c r="S19" s="91"/>
      <c r="U19" s="122"/>
      <c r="V19" s="91"/>
    </row>
    <row r="20" spans="1:22" ht="33.75" customHeight="1" thickBot="1" x14ac:dyDescent="0.3">
      <c r="A20" s="1193" t="s">
        <v>340</v>
      </c>
      <c r="B20" s="1194"/>
      <c r="C20" s="1194"/>
      <c r="D20" s="1195"/>
      <c r="E20" s="1039">
        <f>VLOOKUP(B18,'EXTRAUrbano.Piano inv. forn '!$D$62:$AB$81,17,FALSE)</f>
        <v>0</v>
      </c>
      <c r="F20" s="1040"/>
      <c r="G20" s="1040"/>
      <c r="H20" s="1041"/>
      <c r="I20" s="1"/>
      <c r="J20" s="1196" t="s">
        <v>61</v>
      </c>
      <c r="K20" s="1197"/>
      <c r="L20" s="1039">
        <f>VLOOKUP(B18,'EXTRAUrbano.Piano inv. forn '!$D$62:$AB$81,19,FALSE)</f>
        <v>0</v>
      </c>
      <c r="M20" s="1041"/>
      <c r="N20" s="110"/>
      <c r="O20" s="367" t="s">
        <v>341</v>
      </c>
      <c r="P20" s="127">
        <f>L20+E20</f>
        <v>0</v>
      </c>
      <c r="Q20" s="72"/>
      <c r="R20" s="367" t="s">
        <v>342</v>
      </c>
      <c r="S20" s="1165"/>
      <c r="T20" s="1166"/>
      <c r="U20" s="122"/>
      <c r="V20" s="91"/>
    </row>
    <row r="21" spans="1:22" ht="21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1"/>
      <c r="J21" s="88"/>
      <c r="K21" s="88"/>
      <c r="L21" s="130"/>
      <c r="M21" s="130"/>
      <c r="N21" s="110"/>
      <c r="O21" s="86"/>
      <c r="P21" s="110"/>
      <c r="Q21" s="72"/>
      <c r="R21" s="86"/>
      <c r="S21" s="131"/>
      <c r="T21" s="131"/>
      <c r="U21" s="122"/>
      <c r="V21" s="91"/>
    </row>
    <row r="22" spans="1:22" s="6" customFormat="1" ht="72" customHeight="1" x14ac:dyDescent="0.25">
      <c r="A22" s="1176" t="s">
        <v>343</v>
      </c>
      <c r="B22" s="1177" t="s">
        <v>344</v>
      </c>
      <c r="C22" s="1177" t="s">
        <v>345</v>
      </c>
      <c r="D22" s="362" t="s">
        <v>346</v>
      </c>
      <c r="E22" s="363" t="s">
        <v>347</v>
      </c>
      <c r="F22" s="362" t="s">
        <v>348</v>
      </c>
      <c r="G22" s="362" t="s">
        <v>349</v>
      </c>
      <c r="H22" s="364" t="s">
        <v>306</v>
      </c>
      <c r="I22" s="364" t="s">
        <v>350</v>
      </c>
      <c r="J22" s="364" t="s">
        <v>351</v>
      </c>
      <c r="K22" s="364" t="s">
        <v>352</v>
      </c>
      <c r="L22" s="364" t="s">
        <v>353</v>
      </c>
      <c r="M22" s="364" t="s">
        <v>354</v>
      </c>
      <c r="N22" s="364" t="s">
        <v>355</v>
      </c>
      <c r="O22" s="364" t="s">
        <v>356</v>
      </c>
      <c r="P22" s="364" t="s">
        <v>357</v>
      </c>
      <c r="Q22" s="364" t="s">
        <v>358</v>
      </c>
      <c r="R22" s="364" t="s">
        <v>359</v>
      </c>
      <c r="S22" s="364" t="s">
        <v>360</v>
      </c>
      <c r="T22" s="1200" t="s">
        <v>361</v>
      </c>
      <c r="U22" s="123"/>
    </row>
    <row r="23" spans="1:22" s="6" customFormat="1" ht="28.5" customHeight="1" thickBot="1" x14ac:dyDescent="0.3">
      <c r="A23" s="1198"/>
      <c r="B23" s="1199"/>
      <c r="C23" s="1199"/>
      <c r="D23" s="365" t="s">
        <v>362</v>
      </c>
      <c r="E23" s="365" t="s">
        <v>375</v>
      </c>
      <c r="F23" s="365" t="s">
        <v>364</v>
      </c>
      <c r="G23" s="365" t="s">
        <v>364</v>
      </c>
      <c r="H23" s="365" t="s">
        <v>88</v>
      </c>
      <c r="I23" s="365" t="s">
        <v>133</v>
      </c>
      <c r="J23" s="365" t="s">
        <v>365</v>
      </c>
      <c r="K23" s="365" t="s">
        <v>366</v>
      </c>
      <c r="L23" s="365" t="s">
        <v>367</v>
      </c>
      <c r="M23" s="365" t="s">
        <v>366</v>
      </c>
      <c r="N23" s="365" t="s">
        <v>368</v>
      </c>
      <c r="O23" s="365" t="s">
        <v>335</v>
      </c>
      <c r="P23" s="365" t="s">
        <v>369</v>
      </c>
      <c r="Q23" s="365" t="s">
        <v>370</v>
      </c>
      <c r="R23" s="365" t="s">
        <v>371</v>
      </c>
      <c r="S23" s="365" t="s">
        <v>371</v>
      </c>
      <c r="T23" s="1201"/>
      <c r="U23" s="123"/>
    </row>
    <row r="24" spans="1:22" ht="15" customHeight="1" x14ac:dyDescent="0.25">
      <c r="A24" s="1202" t="str">
        <f>B18</f>
        <v>EXTRA-urb.i.1</v>
      </c>
      <c r="B24" s="368">
        <v>1</v>
      </c>
      <c r="C24" s="96"/>
      <c r="D24" s="97"/>
      <c r="E24" s="98"/>
      <c r="F24" s="96"/>
      <c r="G24" s="99"/>
      <c r="H24" s="100"/>
      <c r="I24" s="83"/>
      <c r="J24" s="103"/>
      <c r="K24" s="104"/>
      <c r="L24" s="83"/>
      <c r="M24" s="104"/>
      <c r="N24" s="141"/>
      <c r="O24" s="141"/>
      <c r="P24" s="83"/>
      <c r="Q24" s="83"/>
      <c r="R24" s="83"/>
      <c r="S24" s="83"/>
      <c r="T24" s="326"/>
      <c r="U24" s="48"/>
    </row>
    <row r="25" spans="1:22" x14ac:dyDescent="0.25">
      <c r="A25" s="1202"/>
      <c r="B25" s="369">
        <v>2</v>
      </c>
      <c r="C25" s="92"/>
      <c r="D25" s="93"/>
      <c r="E25" s="85"/>
      <c r="F25" s="92"/>
      <c r="G25" s="94"/>
      <c r="H25" s="100"/>
      <c r="I25" s="84"/>
      <c r="J25" s="101"/>
      <c r="K25" s="102"/>
      <c r="L25" s="84"/>
      <c r="M25" s="102"/>
      <c r="N25" s="132"/>
      <c r="O25" s="132"/>
      <c r="P25" s="84"/>
      <c r="Q25" s="84" t="s">
        <v>372</v>
      </c>
      <c r="R25" s="84"/>
      <c r="S25" s="84"/>
      <c r="T25" s="327"/>
      <c r="U25" s="48"/>
    </row>
    <row r="26" spans="1:22" x14ac:dyDescent="0.25">
      <c r="A26" s="1202"/>
      <c r="B26" s="369">
        <v>3</v>
      </c>
      <c r="C26" s="92"/>
      <c r="D26" s="93"/>
      <c r="E26" s="85"/>
      <c r="F26" s="92"/>
      <c r="G26" s="94"/>
      <c r="H26" s="100"/>
      <c r="I26" s="84"/>
      <c r="J26" s="101"/>
      <c r="K26" s="102"/>
      <c r="L26" s="84"/>
      <c r="M26" s="102"/>
      <c r="N26" s="132"/>
      <c r="O26" s="132"/>
      <c r="P26" s="84"/>
      <c r="Q26" s="84"/>
      <c r="R26" s="84"/>
      <c r="S26" s="84"/>
      <c r="T26" s="327"/>
      <c r="U26" s="48"/>
    </row>
    <row r="27" spans="1:22" x14ac:dyDescent="0.25">
      <c r="A27" s="1202"/>
      <c r="B27" s="369">
        <v>4</v>
      </c>
      <c r="C27" s="92"/>
      <c r="D27" s="93"/>
      <c r="E27" s="85"/>
      <c r="F27" s="92"/>
      <c r="G27" s="94"/>
      <c r="H27" s="100"/>
      <c r="I27" s="84"/>
      <c r="J27" s="101"/>
      <c r="K27" s="102"/>
      <c r="L27" s="84"/>
      <c r="M27" s="102"/>
      <c r="N27" s="132"/>
      <c r="O27" s="132"/>
      <c r="P27" s="84"/>
      <c r="Q27" s="84"/>
      <c r="R27" s="84"/>
      <c r="S27" s="84"/>
      <c r="T27" s="327"/>
      <c r="U27" s="48"/>
    </row>
    <row r="28" spans="1:22" x14ac:dyDescent="0.25">
      <c r="A28" s="1202"/>
      <c r="B28" s="369">
        <v>5</v>
      </c>
      <c r="C28" s="92"/>
      <c r="D28" s="93"/>
      <c r="E28" s="85"/>
      <c r="F28" s="92"/>
      <c r="G28" s="94"/>
      <c r="H28" s="100"/>
      <c r="I28" s="84"/>
      <c r="J28" s="101"/>
      <c r="K28" s="102"/>
      <c r="L28" s="84"/>
      <c r="M28" s="102"/>
      <c r="N28" s="132"/>
      <c r="O28" s="132"/>
      <c r="P28" s="84"/>
      <c r="Q28" s="84"/>
      <c r="R28" s="84"/>
      <c r="S28" s="84"/>
      <c r="T28" s="327"/>
      <c r="U28" s="48"/>
    </row>
    <row r="29" spans="1:22" x14ac:dyDescent="0.25">
      <c r="A29" s="1202"/>
      <c r="B29" s="369">
        <v>6</v>
      </c>
      <c r="C29" s="92"/>
      <c r="D29" s="93"/>
      <c r="E29" s="85"/>
      <c r="F29" s="92"/>
      <c r="G29" s="94"/>
      <c r="H29" s="100"/>
      <c r="I29" s="84"/>
      <c r="J29" s="101"/>
      <c r="K29" s="102"/>
      <c r="L29" s="84"/>
      <c r="M29" s="102"/>
      <c r="N29" s="132"/>
      <c r="O29" s="132"/>
      <c r="P29" s="84"/>
      <c r="Q29" s="84"/>
      <c r="R29" s="84"/>
      <c r="S29" s="84"/>
      <c r="T29" s="327"/>
      <c r="U29" s="48"/>
    </row>
    <row r="30" spans="1:22" x14ac:dyDescent="0.25">
      <c r="A30" s="1202"/>
      <c r="B30" s="369">
        <v>7</v>
      </c>
      <c r="C30" s="92"/>
      <c r="D30" s="93"/>
      <c r="E30" s="85"/>
      <c r="F30" s="92"/>
      <c r="G30" s="94"/>
      <c r="H30" s="100"/>
      <c r="I30" s="84"/>
      <c r="J30" s="101"/>
      <c r="K30" s="102"/>
      <c r="L30" s="84"/>
      <c r="M30" s="102"/>
      <c r="N30" s="132"/>
      <c r="O30" s="132"/>
      <c r="P30" s="84"/>
      <c r="Q30" s="84"/>
      <c r="R30" s="84"/>
      <c r="S30" s="84"/>
      <c r="T30" s="327"/>
      <c r="U30" s="48"/>
    </row>
    <row r="31" spans="1:22" x14ac:dyDescent="0.25">
      <c r="A31" s="1202"/>
      <c r="B31" s="369">
        <v>8</v>
      </c>
      <c r="C31" s="92"/>
      <c r="D31" s="93"/>
      <c r="E31" s="85"/>
      <c r="F31" s="92"/>
      <c r="G31" s="94"/>
      <c r="H31" s="100"/>
      <c r="I31" s="84"/>
      <c r="J31" s="101"/>
      <c r="K31" s="102"/>
      <c r="L31" s="84"/>
      <c r="M31" s="102"/>
      <c r="N31" s="132"/>
      <c r="O31" s="132"/>
      <c r="P31" s="84"/>
      <c r="Q31" s="84"/>
      <c r="R31" s="84"/>
      <c r="S31" s="84"/>
      <c r="T31" s="327"/>
      <c r="U31" s="48"/>
    </row>
    <row r="32" spans="1:22" x14ac:dyDescent="0.25">
      <c r="A32" s="1202"/>
      <c r="B32" s="369">
        <v>9</v>
      </c>
      <c r="C32" s="92"/>
      <c r="D32" s="93"/>
      <c r="E32" s="85"/>
      <c r="F32" s="92"/>
      <c r="G32" s="94"/>
      <c r="H32" s="100"/>
      <c r="I32" s="84"/>
      <c r="J32" s="101"/>
      <c r="K32" s="102"/>
      <c r="L32" s="84"/>
      <c r="M32" s="102"/>
      <c r="N32" s="132"/>
      <c r="O32" s="132"/>
      <c r="P32" s="84"/>
      <c r="Q32" s="84"/>
      <c r="R32" s="84"/>
      <c r="S32" s="84"/>
      <c r="T32" s="327"/>
      <c r="U32" s="48"/>
    </row>
    <row r="33" spans="1:22" ht="15.75" thickBot="1" x14ac:dyDescent="0.3">
      <c r="A33" s="1203"/>
      <c r="B33" s="370">
        <v>10</v>
      </c>
      <c r="C33" s="112"/>
      <c r="D33" s="113"/>
      <c r="E33" s="114"/>
      <c r="F33" s="112"/>
      <c r="G33" s="115"/>
      <c r="H33" s="378"/>
      <c r="I33" s="117"/>
      <c r="J33" s="118"/>
      <c r="K33" s="119"/>
      <c r="L33" s="117"/>
      <c r="M33" s="119"/>
      <c r="N33" s="133"/>
      <c r="O33" s="133"/>
      <c r="P33" s="117"/>
      <c r="Q33" s="117"/>
      <c r="R33" s="117"/>
      <c r="S33" s="117"/>
      <c r="T33" s="328"/>
      <c r="U33" s="48"/>
    </row>
    <row r="34" spans="1:22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48" t="s">
        <v>527</v>
      </c>
      <c r="M34" s="1049"/>
      <c r="N34" s="718">
        <f>SUM(N24:N33)</f>
        <v>0</v>
      </c>
      <c r="O34" s="719">
        <f>SUM(O24:O33)</f>
        <v>0</v>
      </c>
      <c r="P34" s="5"/>
      <c r="R34" s="5"/>
      <c r="S34" s="5"/>
      <c r="T34" s="111"/>
      <c r="U34" s="124"/>
      <c r="V34" s="111"/>
    </row>
    <row r="35" spans="1:22" ht="35.25" customHeight="1" x14ac:dyDescent="0.25">
      <c r="A35" s="121"/>
      <c r="B35" s="86"/>
      <c r="C35" s="86"/>
      <c r="D35" s="86"/>
      <c r="E35" s="72"/>
      <c r="F35" s="573"/>
      <c r="G35" s="72"/>
      <c r="H35" s="634"/>
      <c r="I35" s="634"/>
      <c r="J35" s="635"/>
      <c r="K35" s="634"/>
      <c r="L35" s="1050" t="s">
        <v>528</v>
      </c>
      <c r="M35" s="1051"/>
      <c r="N35" s="720">
        <f>SUMIF(M24:M33,"&lt;=31/12/2025",N24:N33)</f>
        <v>0</v>
      </c>
      <c r="O35" s="721">
        <f>SUMIF(M24:M33,"&lt;=31/12/2025",O24:O33)</f>
        <v>0</v>
      </c>
      <c r="P35" s="5"/>
      <c r="R35" s="5"/>
      <c r="S35" s="5"/>
      <c r="T35" s="111"/>
      <c r="U35" s="124"/>
      <c r="V35" s="111"/>
    </row>
    <row r="36" spans="1:22" ht="33.75" customHeight="1" thickBot="1" x14ac:dyDescent="0.3">
      <c r="A36" s="121"/>
      <c r="B36" s="86"/>
      <c r="C36" s="86"/>
      <c r="D36" s="86"/>
      <c r="E36" s="72"/>
      <c r="F36" s="573"/>
      <c r="G36" s="72"/>
      <c r="H36" s="72"/>
      <c r="I36" s="573"/>
      <c r="J36" s="573"/>
      <c r="K36" s="72"/>
      <c r="L36" s="1052" t="s">
        <v>565</v>
      </c>
      <c r="M36" s="1053"/>
      <c r="N36" s="722">
        <f>SUMIF(M24:M33,"&gt;31/12/2025",N24:N33)</f>
        <v>0</v>
      </c>
      <c r="O36" s="723">
        <f>SUMIF(M24:M33,"&gt;31/12/2025",O24:O33)</f>
        <v>0</v>
      </c>
      <c r="P36" s="5"/>
      <c r="R36" s="5"/>
      <c r="S36" s="5"/>
      <c r="T36" s="111"/>
      <c r="U36" s="124"/>
      <c r="V36" s="111"/>
    </row>
    <row r="37" spans="1:22" ht="15.75" thickBot="1" x14ac:dyDescent="0.3">
      <c r="A37" s="125"/>
      <c r="B37" s="49"/>
      <c r="C37" s="46"/>
      <c r="D37" s="46"/>
      <c r="E37" s="46"/>
      <c r="F37" s="49"/>
      <c r="G37" s="46"/>
      <c r="H37" s="46"/>
      <c r="I37" s="49"/>
      <c r="J37" s="49"/>
      <c r="K37" s="46"/>
      <c r="L37" s="46"/>
      <c r="M37" s="46"/>
      <c r="N37" s="46"/>
      <c r="O37" s="46"/>
      <c r="P37" s="46"/>
      <c r="Q37" s="46"/>
      <c r="R37" s="46"/>
      <c r="S37" s="126"/>
      <c r="T37" s="46"/>
      <c r="U37" s="50"/>
    </row>
    <row r="38" spans="1:22" ht="15.75" thickBot="1" x14ac:dyDescent="0.3">
      <c r="A38" s="120"/>
      <c r="B38" s="33"/>
      <c r="C38" s="30"/>
      <c r="D38" s="30"/>
      <c r="E38" s="30"/>
      <c r="F38" s="33"/>
      <c r="G38" s="30"/>
      <c r="H38" s="30"/>
      <c r="I38" s="33"/>
      <c r="J38" s="33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6"/>
    </row>
    <row r="39" spans="1:22" ht="28.5" thickBot="1" x14ac:dyDescent="0.3">
      <c r="A39" s="361" t="s">
        <v>9</v>
      </c>
      <c r="B39" s="1057" t="s">
        <v>154</v>
      </c>
      <c r="C39" s="1058"/>
      <c r="E39" s="1163" t="s">
        <v>336</v>
      </c>
      <c r="F39" s="1164"/>
      <c r="G39" s="1031">
        <f>VLOOKUP(B39,'EXTRAUrbano.Piano inv. forn '!$D$62:$AB$81,3,FALSE)</f>
        <v>0</v>
      </c>
      <c r="H39" s="1032"/>
      <c r="I39" s="1"/>
      <c r="J39" s="1163" t="s">
        <v>337</v>
      </c>
      <c r="K39" s="1164"/>
      <c r="L39" s="1031">
        <f>VLOOKUP(B39,'EXTRAUrbano.Piano inv. forn '!$D$62:$AB$81,4,FALSE)</f>
        <v>0</v>
      </c>
      <c r="M39" s="1032"/>
      <c r="O39" s="366" t="s">
        <v>338</v>
      </c>
      <c r="P39" s="616"/>
      <c r="R39" s="367" t="s">
        <v>339</v>
      </c>
      <c r="S39" s="1165"/>
      <c r="T39" s="1166"/>
      <c r="U39" s="48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1"/>
      <c r="J40" s="88"/>
      <c r="K40" s="88"/>
      <c r="L40" s="89"/>
      <c r="M40" s="89"/>
      <c r="O40" s="90"/>
      <c r="R40" s="86"/>
      <c r="S40" s="91"/>
      <c r="U40" s="122"/>
    </row>
    <row r="41" spans="1:22" ht="31.5" customHeight="1" thickBot="1" x14ac:dyDescent="0.3">
      <c r="A41" s="1193" t="s">
        <v>340</v>
      </c>
      <c r="B41" s="1194"/>
      <c r="C41" s="1194"/>
      <c r="D41" s="1195"/>
      <c r="E41" s="1039">
        <f>VLOOKUP(B39,'EXTRAUrbano.Piano inv. forn '!$D$62:$AB$81,17,FALSE)</f>
        <v>0</v>
      </c>
      <c r="F41" s="1040"/>
      <c r="G41" s="1040"/>
      <c r="H41" s="1041"/>
      <c r="I41" s="1"/>
      <c r="J41" s="1196" t="s">
        <v>61</v>
      </c>
      <c r="K41" s="1197"/>
      <c r="L41" s="1039">
        <f>VLOOKUP(B39,'EXTRAUrbano.Piano inv. forn '!$D$62:$AB$81,19,FALSE)</f>
        <v>0</v>
      </c>
      <c r="M41" s="1041"/>
      <c r="N41" s="110"/>
      <c r="O41" s="367" t="s">
        <v>341</v>
      </c>
      <c r="P41" s="127">
        <f>L41+E41</f>
        <v>0</v>
      </c>
      <c r="Q41" s="72"/>
      <c r="R41" s="367" t="s">
        <v>342</v>
      </c>
      <c r="S41" s="1165"/>
      <c r="T41" s="1166"/>
      <c r="U41" s="122"/>
    </row>
    <row r="42" spans="1:22" ht="15.75" thickBot="1" x14ac:dyDescent="0.3">
      <c r="A42" s="128"/>
      <c r="B42" s="129"/>
      <c r="C42" s="129"/>
      <c r="D42" s="129"/>
      <c r="E42" s="130"/>
      <c r="F42" s="130"/>
      <c r="G42" s="130"/>
      <c r="H42" s="130"/>
      <c r="I42" s="1"/>
      <c r="J42" s="88"/>
      <c r="K42" s="88"/>
      <c r="L42" s="130"/>
      <c r="M42" s="130"/>
      <c r="N42" s="110"/>
      <c r="O42" s="86"/>
      <c r="P42" s="110"/>
      <c r="Q42" s="72"/>
      <c r="R42" s="86"/>
      <c r="S42" s="131"/>
      <c r="T42" s="131"/>
      <c r="U42" s="48"/>
    </row>
    <row r="43" spans="1:22" ht="57" customHeight="1" x14ac:dyDescent="0.25">
      <c r="A43" s="1176" t="s">
        <v>343</v>
      </c>
      <c r="B43" s="1177" t="s">
        <v>344</v>
      </c>
      <c r="C43" s="1177" t="s">
        <v>345</v>
      </c>
      <c r="D43" s="362" t="s">
        <v>346</v>
      </c>
      <c r="E43" s="363" t="s">
        <v>347</v>
      </c>
      <c r="F43" s="362" t="s">
        <v>348</v>
      </c>
      <c r="G43" s="362" t="s">
        <v>349</v>
      </c>
      <c r="H43" s="364" t="s">
        <v>306</v>
      </c>
      <c r="I43" s="364" t="s">
        <v>350</v>
      </c>
      <c r="J43" s="364" t="s">
        <v>351</v>
      </c>
      <c r="K43" s="364" t="s">
        <v>352</v>
      </c>
      <c r="L43" s="364" t="s">
        <v>353</v>
      </c>
      <c r="M43" s="364" t="s">
        <v>354</v>
      </c>
      <c r="N43" s="364" t="s">
        <v>355</v>
      </c>
      <c r="O43" s="364" t="s">
        <v>356</v>
      </c>
      <c r="P43" s="364" t="s">
        <v>357</v>
      </c>
      <c r="Q43" s="364" t="s">
        <v>358</v>
      </c>
      <c r="R43" s="364" t="s">
        <v>359</v>
      </c>
      <c r="S43" s="364" t="s">
        <v>360</v>
      </c>
      <c r="T43" s="1200" t="s">
        <v>361</v>
      </c>
      <c r="U43" s="123"/>
    </row>
    <row r="44" spans="1:22" ht="30.75" customHeight="1" thickBot="1" x14ac:dyDescent="0.3">
      <c r="A44" s="1198"/>
      <c r="B44" s="1199"/>
      <c r="C44" s="1199"/>
      <c r="D44" s="365" t="s">
        <v>362</v>
      </c>
      <c r="E44" s="365" t="s">
        <v>375</v>
      </c>
      <c r="F44" s="365" t="s">
        <v>364</v>
      </c>
      <c r="G44" s="365" t="s">
        <v>364</v>
      </c>
      <c r="H44" s="365" t="s">
        <v>88</v>
      </c>
      <c r="I44" s="365" t="s">
        <v>133</v>
      </c>
      <c r="J44" s="365" t="s">
        <v>365</v>
      </c>
      <c r="K44" s="365" t="s">
        <v>366</v>
      </c>
      <c r="L44" s="365" t="s">
        <v>367</v>
      </c>
      <c r="M44" s="365" t="s">
        <v>366</v>
      </c>
      <c r="N44" s="365" t="s">
        <v>368</v>
      </c>
      <c r="O44" s="365" t="s">
        <v>335</v>
      </c>
      <c r="P44" s="365" t="s">
        <v>369</v>
      </c>
      <c r="Q44" s="365" t="s">
        <v>370</v>
      </c>
      <c r="R44" s="365" t="s">
        <v>371</v>
      </c>
      <c r="S44" s="365" t="s">
        <v>371</v>
      </c>
      <c r="T44" s="1201"/>
      <c r="U44" s="123"/>
    </row>
    <row r="45" spans="1:22" x14ac:dyDescent="0.25">
      <c r="A45" s="1202" t="str">
        <f>B39</f>
        <v>EXTRA-urb.i.1</v>
      </c>
      <c r="B45" s="368">
        <v>1</v>
      </c>
      <c r="C45" s="96"/>
      <c r="D45" s="97"/>
      <c r="E45" s="98"/>
      <c r="F45" s="96"/>
      <c r="G45" s="99"/>
      <c r="H45" s="100"/>
      <c r="I45" s="83"/>
      <c r="J45" s="103"/>
      <c r="K45" s="104"/>
      <c r="L45" s="83"/>
      <c r="M45" s="104"/>
      <c r="N45" s="141"/>
      <c r="O45" s="141"/>
      <c r="P45" s="83"/>
      <c r="Q45" s="83"/>
      <c r="R45" s="83"/>
      <c r="S45" s="83"/>
      <c r="T45" s="326"/>
      <c r="U45" s="48"/>
    </row>
    <row r="46" spans="1:22" x14ac:dyDescent="0.25">
      <c r="A46" s="1202"/>
      <c r="B46" s="369">
        <v>2</v>
      </c>
      <c r="C46" s="92"/>
      <c r="D46" s="93"/>
      <c r="E46" s="85"/>
      <c r="F46" s="92"/>
      <c r="G46" s="94"/>
      <c r="H46" s="100"/>
      <c r="I46" s="84"/>
      <c r="J46" s="101"/>
      <c r="K46" s="102"/>
      <c r="L46" s="84"/>
      <c r="M46" s="102"/>
      <c r="N46" s="132"/>
      <c r="O46" s="132"/>
      <c r="P46" s="84"/>
      <c r="Q46" s="84" t="s">
        <v>372</v>
      </c>
      <c r="R46" s="84"/>
      <c r="S46" s="84"/>
      <c r="T46" s="327"/>
      <c r="U46" s="48"/>
    </row>
    <row r="47" spans="1:22" x14ac:dyDescent="0.25">
      <c r="A47" s="1202"/>
      <c r="B47" s="369">
        <v>3</v>
      </c>
      <c r="C47" s="92"/>
      <c r="D47" s="93"/>
      <c r="E47" s="85"/>
      <c r="F47" s="92"/>
      <c r="G47" s="94"/>
      <c r="H47" s="100"/>
      <c r="I47" s="84"/>
      <c r="J47" s="101"/>
      <c r="K47" s="102"/>
      <c r="L47" s="84"/>
      <c r="M47" s="102"/>
      <c r="N47" s="132"/>
      <c r="O47" s="132"/>
      <c r="P47" s="84"/>
      <c r="Q47" s="84"/>
      <c r="R47" s="84"/>
      <c r="S47" s="84"/>
      <c r="T47" s="327"/>
      <c r="U47" s="48"/>
    </row>
    <row r="48" spans="1:22" x14ac:dyDescent="0.25">
      <c r="A48" s="1202"/>
      <c r="B48" s="369">
        <v>4</v>
      </c>
      <c r="C48" s="92"/>
      <c r="D48" s="93"/>
      <c r="E48" s="85"/>
      <c r="F48" s="92"/>
      <c r="G48" s="94"/>
      <c r="H48" s="100"/>
      <c r="I48" s="84"/>
      <c r="J48" s="101"/>
      <c r="K48" s="102"/>
      <c r="L48" s="84"/>
      <c r="M48" s="102"/>
      <c r="N48" s="132"/>
      <c r="O48" s="132"/>
      <c r="P48" s="84"/>
      <c r="Q48" s="84"/>
      <c r="R48" s="84"/>
      <c r="S48" s="84"/>
      <c r="T48" s="327"/>
      <c r="U48" s="48"/>
    </row>
    <row r="49" spans="1:22" x14ac:dyDescent="0.25">
      <c r="A49" s="1202"/>
      <c r="B49" s="369">
        <v>5</v>
      </c>
      <c r="C49" s="92"/>
      <c r="D49" s="93"/>
      <c r="E49" s="85"/>
      <c r="F49" s="92"/>
      <c r="G49" s="94"/>
      <c r="H49" s="100"/>
      <c r="I49" s="84"/>
      <c r="J49" s="101"/>
      <c r="K49" s="102"/>
      <c r="L49" s="84"/>
      <c r="M49" s="102"/>
      <c r="N49" s="132"/>
      <c r="O49" s="132"/>
      <c r="P49" s="84"/>
      <c r="Q49" s="84"/>
      <c r="R49" s="84"/>
      <c r="S49" s="84"/>
      <c r="T49" s="327"/>
      <c r="U49" s="48"/>
    </row>
    <row r="50" spans="1:22" x14ac:dyDescent="0.25">
      <c r="A50" s="1202"/>
      <c r="B50" s="369">
        <v>6</v>
      </c>
      <c r="C50" s="92"/>
      <c r="D50" s="93"/>
      <c r="E50" s="85"/>
      <c r="F50" s="92"/>
      <c r="G50" s="94"/>
      <c r="H50" s="100"/>
      <c r="I50" s="84"/>
      <c r="J50" s="101"/>
      <c r="K50" s="102"/>
      <c r="L50" s="84"/>
      <c r="M50" s="102"/>
      <c r="N50" s="132"/>
      <c r="O50" s="132"/>
      <c r="P50" s="84"/>
      <c r="Q50" s="84"/>
      <c r="R50" s="84"/>
      <c r="S50" s="84"/>
      <c r="T50" s="327"/>
      <c r="U50" s="48"/>
    </row>
    <row r="51" spans="1:22" x14ac:dyDescent="0.25">
      <c r="A51" s="1202"/>
      <c r="B51" s="369">
        <v>7</v>
      </c>
      <c r="C51" s="92"/>
      <c r="D51" s="93"/>
      <c r="E51" s="85"/>
      <c r="F51" s="92"/>
      <c r="G51" s="94"/>
      <c r="H51" s="100"/>
      <c r="I51" s="84"/>
      <c r="J51" s="101"/>
      <c r="K51" s="102"/>
      <c r="L51" s="84"/>
      <c r="M51" s="102"/>
      <c r="N51" s="132"/>
      <c r="O51" s="132"/>
      <c r="P51" s="84"/>
      <c r="Q51" s="84"/>
      <c r="R51" s="84"/>
      <c r="S51" s="84"/>
      <c r="T51" s="327"/>
      <c r="U51" s="48"/>
    </row>
    <row r="52" spans="1:22" x14ac:dyDescent="0.25">
      <c r="A52" s="1202"/>
      <c r="B52" s="369">
        <v>8</v>
      </c>
      <c r="C52" s="92"/>
      <c r="D52" s="93"/>
      <c r="E52" s="85"/>
      <c r="F52" s="92"/>
      <c r="G52" s="94"/>
      <c r="H52" s="100"/>
      <c r="I52" s="84"/>
      <c r="J52" s="101"/>
      <c r="K52" s="102"/>
      <c r="L52" s="84"/>
      <c r="M52" s="102"/>
      <c r="N52" s="132"/>
      <c r="O52" s="132"/>
      <c r="P52" s="84"/>
      <c r="Q52" s="84"/>
      <c r="R52" s="84"/>
      <c r="S52" s="84"/>
      <c r="T52" s="327"/>
      <c r="U52" s="48"/>
    </row>
    <row r="53" spans="1:22" x14ac:dyDescent="0.25">
      <c r="A53" s="1202"/>
      <c r="B53" s="369">
        <v>9</v>
      </c>
      <c r="C53" s="92"/>
      <c r="D53" s="93"/>
      <c r="E53" s="85"/>
      <c r="F53" s="92"/>
      <c r="G53" s="94"/>
      <c r="H53" s="100"/>
      <c r="I53" s="84"/>
      <c r="J53" s="101"/>
      <c r="K53" s="102"/>
      <c r="L53" s="84"/>
      <c r="M53" s="102"/>
      <c r="N53" s="132"/>
      <c r="O53" s="132"/>
      <c r="P53" s="84"/>
      <c r="Q53" s="84"/>
      <c r="R53" s="84"/>
      <c r="S53" s="84"/>
      <c r="T53" s="327"/>
      <c r="U53" s="48"/>
    </row>
    <row r="54" spans="1:22" ht="15.75" thickBot="1" x14ac:dyDescent="0.3">
      <c r="A54" s="1203"/>
      <c r="B54" s="370">
        <v>10</v>
      </c>
      <c r="C54" s="112"/>
      <c r="D54" s="113"/>
      <c r="E54" s="114"/>
      <c r="F54" s="112"/>
      <c r="G54" s="115"/>
      <c r="H54" s="378"/>
      <c r="I54" s="117"/>
      <c r="J54" s="118"/>
      <c r="K54" s="119"/>
      <c r="L54" s="117"/>
      <c r="M54" s="119"/>
      <c r="N54" s="133"/>
      <c r="O54" s="133"/>
      <c r="P54" s="117"/>
      <c r="Q54" s="117"/>
      <c r="R54" s="117"/>
      <c r="S54" s="117"/>
      <c r="T54" s="328"/>
      <c r="U54" s="48"/>
    </row>
    <row r="55" spans="1:22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48" t="s">
        <v>527</v>
      </c>
      <c r="M55" s="1049"/>
      <c r="N55" s="718">
        <f>SUM(N45:N54)</f>
        <v>0</v>
      </c>
      <c r="O55" s="719">
        <f>SUM(O45:O54)</f>
        <v>0</v>
      </c>
      <c r="P55" s="5"/>
      <c r="R55" s="5"/>
      <c r="S55" s="5"/>
      <c r="T55" s="111"/>
      <c r="U55" s="124"/>
      <c r="V55" s="111"/>
    </row>
    <row r="56" spans="1:22" ht="35.25" customHeight="1" x14ac:dyDescent="0.25">
      <c r="A56" s="121"/>
      <c r="B56" s="86"/>
      <c r="C56" s="86"/>
      <c r="D56" s="86"/>
      <c r="E56" s="72"/>
      <c r="F56" s="573"/>
      <c r="G56" s="72"/>
      <c r="H56" s="634"/>
      <c r="I56" s="634"/>
      <c r="J56" s="635"/>
      <c r="K56" s="634"/>
      <c r="L56" s="1050" t="s">
        <v>528</v>
      </c>
      <c r="M56" s="1051"/>
      <c r="N56" s="720">
        <f>SUMIF(M45:M54,"&lt;=31/12/2025",N45:N54)</f>
        <v>0</v>
      </c>
      <c r="O56" s="721">
        <f>SUMIF(M45:M54,"&lt;=31/12/2025",O45:O54)</f>
        <v>0</v>
      </c>
      <c r="P56" s="5"/>
      <c r="R56" s="5"/>
      <c r="S56" s="5"/>
      <c r="T56" s="111"/>
      <c r="U56" s="124"/>
      <c r="V56" s="111"/>
    </row>
    <row r="57" spans="1:22" ht="33.75" customHeight="1" thickBot="1" x14ac:dyDescent="0.3">
      <c r="A57" s="121"/>
      <c r="B57" s="86"/>
      <c r="C57" s="86"/>
      <c r="D57" s="86"/>
      <c r="E57" s="72"/>
      <c r="F57" s="573"/>
      <c r="G57" s="72"/>
      <c r="H57" s="72"/>
      <c r="I57" s="573"/>
      <c r="J57" s="573"/>
      <c r="K57" s="72"/>
      <c r="L57" s="1052" t="s">
        <v>565</v>
      </c>
      <c r="M57" s="1053"/>
      <c r="N57" s="722">
        <f>SUMIF(M45:M54,"&gt;31/12/2025",N45:N54)</f>
        <v>0</v>
      </c>
      <c r="O57" s="723">
        <f>SUMIF(M45:M54,"&gt;31/12/2025",O45:O54)</f>
        <v>0</v>
      </c>
      <c r="P57" s="5"/>
      <c r="R57" s="5"/>
      <c r="S57" s="5"/>
      <c r="T57" s="111"/>
      <c r="U57" s="124"/>
      <c r="V57" s="111"/>
    </row>
    <row r="58" spans="1:22" ht="15.75" thickBot="1" x14ac:dyDescent="0.3">
      <c r="A58" s="125"/>
      <c r="B58" s="49"/>
      <c r="C58" s="46"/>
      <c r="D58" s="46"/>
      <c r="E58" s="46"/>
      <c r="F58" s="49"/>
      <c r="G58" s="46"/>
      <c r="H58" s="46"/>
      <c r="I58" s="49"/>
      <c r="J58" s="49"/>
      <c r="K58" s="46"/>
      <c r="L58" s="46"/>
      <c r="M58" s="46"/>
      <c r="N58" s="46"/>
      <c r="O58" s="46"/>
      <c r="P58" s="46"/>
      <c r="Q58" s="46"/>
      <c r="R58" s="46"/>
      <c r="S58" s="126"/>
      <c r="T58" s="46"/>
      <c r="U58" s="50"/>
    </row>
    <row r="59" spans="1:22" ht="15.75" thickBot="1" x14ac:dyDescent="0.3">
      <c r="A59" s="120"/>
      <c r="B59" s="33"/>
      <c r="C59" s="30"/>
      <c r="D59" s="30"/>
      <c r="E59" s="30"/>
      <c r="F59" s="33"/>
      <c r="G59" s="30"/>
      <c r="H59" s="30"/>
      <c r="I59" s="33"/>
      <c r="J59" s="33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6"/>
    </row>
    <row r="60" spans="1:22" ht="28.5" thickBot="1" x14ac:dyDescent="0.3">
      <c r="A60" s="361" t="s">
        <v>9</v>
      </c>
      <c r="B60" s="1057" t="s">
        <v>154</v>
      </c>
      <c r="C60" s="1058"/>
      <c r="E60" s="1163" t="s">
        <v>336</v>
      </c>
      <c r="F60" s="1164"/>
      <c r="G60" s="1031">
        <f>VLOOKUP(B60,'EXTRAUrbano.Piano inv. forn '!$D$62:$AB$81,3,FALSE)</f>
        <v>0</v>
      </c>
      <c r="H60" s="1032"/>
      <c r="I60" s="1"/>
      <c r="J60" s="1163" t="s">
        <v>337</v>
      </c>
      <c r="K60" s="1164"/>
      <c r="L60" s="1031">
        <f>VLOOKUP(B60,'EXTRAUrbano.Piano inv. forn '!$D$62:$AB$81,4,FALSE)</f>
        <v>0</v>
      </c>
      <c r="M60" s="1032"/>
      <c r="O60" s="366" t="s">
        <v>338</v>
      </c>
      <c r="P60" s="616"/>
      <c r="R60" s="367" t="s">
        <v>339</v>
      </c>
      <c r="S60" s="1165"/>
      <c r="T60" s="1166"/>
      <c r="U60" s="48"/>
    </row>
    <row r="61" spans="1:22" ht="15.75" thickBot="1" x14ac:dyDescent="0.3">
      <c r="A61" s="121"/>
      <c r="B61" s="87"/>
      <c r="C61" s="87"/>
      <c r="E61" s="88"/>
      <c r="F61" s="88"/>
      <c r="G61" s="89"/>
      <c r="H61" s="89"/>
      <c r="I61" s="1"/>
      <c r="J61" s="88"/>
      <c r="K61" s="88"/>
      <c r="L61" s="89"/>
      <c r="M61" s="89"/>
      <c r="O61" s="90"/>
      <c r="R61" s="86"/>
      <c r="S61" s="91"/>
      <c r="U61" s="122"/>
    </row>
    <row r="62" spans="1:22" ht="30.75" customHeight="1" thickBot="1" x14ac:dyDescent="0.3">
      <c r="A62" s="1193" t="s">
        <v>340</v>
      </c>
      <c r="B62" s="1194"/>
      <c r="C62" s="1194"/>
      <c r="D62" s="1195"/>
      <c r="E62" s="1039">
        <f>VLOOKUP(B60,'EXTRAUrbano.Piano inv. forn '!$D$62:$AB$81,17,FALSE)</f>
        <v>0</v>
      </c>
      <c r="F62" s="1040"/>
      <c r="G62" s="1040"/>
      <c r="H62" s="1041"/>
      <c r="I62" s="1"/>
      <c r="J62" s="1196" t="s">
        <v>61</v>
      </c>
      <c r="K62" s="1197"/>
      <c r="L62" s="1039">
        <f>VLOOKUP(B60,'EXTRAUrbano.Piano inv. forn '!$D$62:$AB$81,19,FALSE)</f>
        <v>0</v>
      </c>
      <c r="M62" s="1041"/>
      <c r="N62" s="110"/>
      <c r="O62" s="367" t="s">
        <v>341</v>
      </c>
      <c r="P62" s="127">
        <f>L62+E62</f>
        <v>0</v>
      </c>
      <c r="Q62" s="72"/>
      <c r="R62" s="367" t="s">
        <v>342</v>
      </c>
      <c r="S62" s="1165"/>
      <c r="T62" s="1166"/>
      <c r="U62" s="122"/>
    </row>
    <row r="63" spans="1:22" ht="15.75" thickBot="1" x14ac:dyDescent="0.3">
      <c r="A63" s="128"/>
      <c r="B63" s="129"/>
      <c r="C63" s="129"/>
      <c r="D63" s="129"/>
      <c r="E63" s="130"/>
      <c r="F63" s="130"/>
      <c r="G63" s="130"/>
      <c r="H63" s="130"/>
      <c r="I63" s="1"/>
      <c r="J63" s="88"/>
      <c r="K63" s="88"/>
      <c r="L63" s="130"/>
      <c r="M63" s="130"/>
      <c r="N63" s="110"/>
      <c r="O63" s="86"/>
      <c r="P63" s="110"/>
      <c r="Q63" s="72"/>
      <c r="R63" s="86"/>
      <c r="S63" s="131"/>
      <c r="T63" s="131"/>
      <c r="U63" s="48"/>
    </row>
    <row r="64" spans="1:22" ht="60" x14ac:dyDescent="0.25">
      <c r="A64" s="1176" t="s">
        <v>343</v>
      </c>
      <c r="B64" s="1177" t="s">
        <v>344</v>
      </c>
      <c r="C64" s="1177" t="s">
        <v>345</v>
      </c>
      <c r="D64" s="362" t="s">
        <v>346</v>
      </c>
      <c r="E64" s="363" t="s">
        <v>347</v>
      </c>
      <c r="F64" s="362" t="s">
        <v>348</v>
      </c>
      <c r="G64" s="362" t="s">
        <v>349</v>
      </c>
      <c r="H64" s="364" t="s">
        <v>306</v>
      </c>
      <c r="I64" s="364" t="s">
        <v>350</v>
      </c>
      <c r="J64" s="364" t="s">
        <v>351</v>
      </c>
      <c r="K64" s="364" t="s">
        <v>352</v>
      </c>
      <c r="L64" s="364" t="s">
        <v>353</v>
      </c>
      <c r="M64" s="364" t="s">
        <v>354</v>
      </c>
      <c r="N64" s="364" t="s">
        <v>355</v>
      </c>
      <c r="O64" s="364" t="s">
        <v>356</v>
      </c>
      <c r="P64" s="364" t="s">
        <v>357</v>
      </c>
      <c r="Q64" s="364" t="s">
        <v>358</v>
      </c>
      <c r="R64" s="364" t="s">
        <v>359</v>
      </c>
      <c r="S64" s="364" t="s">
        <v>360</v>
      </c>
      <c r="T64" s="1200" t="s">
        <v>361</v>
      </c>
      <c r="U64" s="123"/>
    </row>
    <row r="65" spans="1:22" ht="24.75" thickBot="1" x14ac:dyDescent="0.3">
      <c r="A65" s="1198"/>
      <c r="B65" s="1199"/>
      <c r="C65" s="1199"/>
      <c r="D65" s="365" t="s">
        <v>362</v>
      </c>
      <c r="E65" s="365" t="s">
        <v>375</v>
      </c>
      <c r="F65" s="365" t="s">
        <v>364</v>
      </c>
      <c r="G65" s="365" t="s">
        <v>364</v>
      </c>
      <c r="H65" s="365" t="s">
        <v>88</v>
      </c>
      <c r="I65" s="365" t="s">
        <v>133</v>
      </c>
      <c r="J65" s="365" t="s">
        <v>365</v>
      </c>
      <c r="K65" s="365" t="s">
        <v>366</v>
      </c>
      <c r="L65" s="365" t="s">
        <v>367</v>
      </c>
      <c r="M65" s="365" t="s">
        <v>366</v>
      </c>
      <c r="N65" s="365" t="s">
        <v>368</v>
      </c>
      <c r="O65" s="365" t="s">
        <v>335</v>
      </c>
      <c r="P65" s="365" t="s">
        <v>369</v>
      </c>
      <c r="Q65" s="365" t="s">
        <v>370</v>
      </c>
      <c r="R65" s="365" t="s">
        <v>371</v>
      </c>
      <c r="S65" s="365" t="s">
        <v>371</v>
      </c>
      <c r="T65" s="1201"/>
      <c r="U65" s="123"/>
    </row>
    <row r="66" spans="1:22" x14ac:dyDescent="0.25">
      <c r="A66" s="1202" t="str">
        <f>B60</f>
        <v>EXTRA-urb.i.1</v>
      </c>
      <c r="B66" s="368">
        <v>1</v>
      </c>
      <c r="C66" s="96"/>
      <c r="D66" s="97"/>
      <c r="E66" s="98"/>
      <c r="F66" s="96"/>
      <c r="G66" s="99"/>
      <c r="H66" s="100"/>
      <c r="I66" s="83"/>
      <c r="J66" s="103"/>
      <c r="K66" s="104"/>
      <c r="L66" s="83"/>
      <c r="M66" s="104"/>
      <c r="N66" s="141"/>
      <c r="O66" s="141"/>
      <c r="P66" s="83"/>
      <c r="Q66" s="83"/>
      <c r="R66" s="83"/>
      <c r="S66" s="83"/>
      <c r="T66" s="326"/>
      <c r="U66" s="48"/>
    </row>
    <row r="67" spans="1:22" x14ac:dyDescent="0.25">
      <c r="A67" s="1202"/>
      <c r="B67" s="369">
        <v>2</v>
      </c>
      <c r="C67" s="92"/>
      <c r="D67" s="93"/>
      <c r="E67" s="85"/>
      <c r="F67" s="92"/>
      <c r="G67" s="94"/>
      <c r="H67" s="100"/>
      <c r="I67" s="84"/>
      <c r="J67" s="101"/>
      <c r="K67" s="102"/>
      <c r="L67" s="84"/>
      <c r="M67" s="102"/>
      <c r="N67" s="132"/>
      <c r="O67" s="132"/>
      <c r="P67" s="84"/>
      <c r="Q67" s="84" t="s">
        <v>372</v>
      </c>
      <c r="R67" s="84"/>
      <c r="S67" s="84"/>
      <c r="T67" s="327"/>
      <c r="U67" s="48"/>
    </row>
    <row r="68" spans="1:22" x14ac:dyDescent="0.25">
      <c r="A68" s="1202"/>
      <c r="B68" s="369">
        <v>3</v>
      </c>
      <c r="C68" s="92"/>
      <c r="D68" s="93"/>
      <c r="E68" s="85"/>
      <c r="F68" s="92"/>
      <c r="G68" s="94"/>
      <c r="H68" s="100"/>
      <c r="I68" s="84"/>
      <c r="J68" s="101"/>
      <c r="K68" s="102"/>
      <c r="L68" s="84"/>
      <c r="M68" s="102"/>
      <c r="N68" s="132"/>
      <c r="O68" s="132"/>
      <c r="P68" s="84"/>
      <c r="Q68" s="84"/>
      <c r="R68" s="84"/>
      <c r="S68" s="84"/>
      <c r="T68" s="327"/>
      <c r="U68" s="48"/>
    </row>
    <row r="69" spans="1:22" x14ac:dyDescent="0.25">
      <c r="A69" s="1202"/>
      <c r="B69" s="369">
        <v>4</v>
      </c>
      <c r="C69" s="92"/>
      <c r="D69" s="93"/>
      <c r="E69" s="85"/>
      <c r="F69" s="92"/>
      <c r="G69" s="94"/>
      <c r="H69" s="100"/>
      <c r="I69" s="84"/>
      <c r="J69" s="101"/>
      <c r="K69" s="102"/>
      <c r="L69" s="84"/>
      <c r="M69" s="102"/>
      <c r="N69" s="132"/>
      <c r="O69" s="132"/>
      <c r="P69" s="84"/>
      <c r="Q69" s="84"/>
      <c r="R69" s="84"/>
      <c r="S69" s="84"/>
      <c r="T69" s="327"/>
      <c r="U69" s="48"/>
    </row>
    <row r="70" spans="1:22" x14ac:dyDescent="0.25">
      <c r="A70" s="1202"/>
      <c r="B70" s="369">
        <v>5</v>
      </c>
      <c r="C70" s="92"/>
      <c r="D70" s="93"/>
      <c r="E70" s="85"/>
      <c r="F70" s="92"/>
      <c r="G70" s="94"/>
      <c r="H70" s="100"/>
      <c r="I70" s="84"/>
      <c r="J70" s="101"/>
      <c r="K70" s="102"/>
      <c r="L70" s="84"/>
      <c r="M70" s="102"/>
      <c r="N70" s="132"/>
      <c r="O70" s="132"/>
      <c r="P70" s="84"/>
      <c r="Q70" s="84"/>
      <c r="R70" s="84"/>
      <c r="S70" s="84"/>
      <c r="T70" s="327"/>
      <c r="U70" s="48"/>
    </row>
    <row r="71" spans="1:22" x14ac:dyDescent="0.25">
      <c r="A71" s="1202"/>
      <c r="B71" s="369">
        <v>6</v>
      </c>
      <c r="C71" s="92"/>
      <c r="D71" s="93"/>
      <c r="E71" s="85"/>
      <c r="F71" s="92"/>
      <c r="G71" s="94"/>
      <c r="H71" s="100"/>
      <c r="I71" s="84"/>
      <c r="J71" s="101"/>
      <c r="K71" s="102"/>
      <c r="L71" s="84"/>
      <c r="M71" s="102"/>
      <c r="N71" s="132"/>
      <c r="O71" s="132"/>
      <c r="P71" s="84"/>
      <c r="Q71" s="84"/>
      <c r="R71" s="84"/>
      <c r="S71" s="84"/>
      <c r="T71" s="327"/>
      <c r="U71" s="48"/>
    </row>
    <row r="72" spans="1:22" x14ac:dyDescent="0.25">
      <c r="A72" s="1202"/>
      <c r="B72" s="369">
        <v>7</v>
      </c>
      <c r="C72" s="92"/>
      <c r="D72" s="93"/>
      <c r="E72" s="85"/>
      <c r="F72" s="92"/>
      <c r="G72" s="94"/>
      <c r="H72" s="100"/>
      <c r="I72" s="84"/>
      <c r="J72" s="101"/>
      <c r="K72" s="102"/>
      <c r="L72" s="84"/>
      <c r="M72" s="102"/>
      <c r="N72" s="132"/>
      <c r="O72" s="132"/>
      <c r="P72" s="84"/>
      <c r="Q72" s="84"/>
      <c r="R72" s="84"/>
      <c r="S72" s="84"/>
      <c r="T72" s="327"/>
      <c r="U72" s="48"/>
    </row>
    <row r="73" spans="1:22" x14ac:dyDescent="0.25">
      <c r="A73" s="1202"/>
      <c r="B73" s="369">
        <v>8</v>
      </c>
      <c r="C73" s="92"/>
      <c r="D73" s="93"/>
      <c r="E73" s="85"/>
      <c r="F73" s="92"/>
      <c r="G73" s="94"/>
      <c r="H73" s="100"/>
      <c r="I73" s="84"/>
      <c r="J73" s="101"/>
      <c r="K73" s="102"/>
      <c r="L73" s="84"/>
      <c r="M73" s="102"/>
      <c r="N73" s="132"/>
      <c r="O73" s="132"/>
      <c r="P73" s="84"/>
      <c r="Q73" s="84"/>
      <c r="R73" s="84"/>
      <c r="S73" s="84"/>
      <c r="T73" s="327"/>
      <c r="U73" s="48"/>
    </row>
    <row r="74" spans="1:22" x14ac:dyDescent="0.25">
      <c r="A74" s="1202"/>
      <c r="B74" s="369">
        <v>9</v>
      </c>
      <c r="C74" s="92"/>
      <c r="D74" s="93"/>
      <c r="E74" s="85"/>
      <c r="F74" s="92"/>
      <c r="G74" s="94"/>
      <c r="H74" s="100"/>
      <c r="I74" s="84"/>
      <c r="J74" s="101"/>
      <c r="K74" s="102"/>
      <c r="L74" s="84"/>
      <c r="M74" s="102"/>
      <c r="N74" s="132"/>
      <c r="O74" s="132"/>
      <c r="P74" s="84"/>
      <c r="Q74" s="84"/>
      <c r="R74" s="84"/>
      <c r="S74" s="84"/>
      <c r="T74" s="327"/>
      <c r="U74" s="48"/>
    </row>
    <row r="75" spans="1:22" ht="15.75" thickBot="1" x14ac:dyDescent="0.3">
      <c r="A75" s="1203"/>
      <c r="B75" s="370">
        <v>10</v>
      </c>
      <c r="C75" s="112"/>
      <c r="D75" s="113"/>
      <c r="E75" s="114"/>
      <c r="F75" s="112"/>
      <c r="G75" s="115"/>
      <c r="H75" s="378"/>
      <c r="I75" s="117"/>
      <c r="J75" s="118"/>
      <c r="K75" s="119"/>
      <c r="L75" s="117"/>
      <c r="M75" s="119"/>
      <c r="N75" s="133"/>
      <c r="O75" s="133"/>
      <c r="P75" s="117"/>
      <c r="Q75" s="117"/>
      <c r="R75" s="117"/>
      <c r="S75" s="117"/>
      <c r="T75" s="328"/>
      <c r="U75" s="48"/>
    </row>
    <row r="76" spans="1:22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48" t="s">
        <v>527</v>
      </c>
      <c r="M76" s="1049"/>
      <c r="N76" s="718">
        <f>SUM(N66:N75)</f>
        <v>0</v>
      </c>
      <c r="O76" s="719">
        <f>SUM(O66:O75)</f>
        <v>0</v>
      </c>
      <c r="P76" s="5"/>
      <c r="R76" s="5"/>
      <c r="S76" s="5"/>
      <c r="T76" s="111"/>
      <c r="U76" s="124"/>
      <c r="V76" s="111"/>
    </row>
    <row r="77" spans="1:22" ht="35.25" customHeight="1" x14ac:dyDescent="0.25">
      <c r="A77" s="121"/>
      <c r="B77" s="86"/>
      <c r="C77" s="86"/>
      <c r="D77" s="86"/>
      <c r="E77" s="72"/>
      <c r="F77" s="573"/>
      <c r="G77" s="72"/>
      <c r="H77" s="634"/>
      <c r="I77" s="634"/>
      <c r="J77" s="635"/>
      <c r="K77" s="634"/>
      <c r="L77" s="1050" t="s">
        <v>528</v>
      </c>
      <c r="M77" s="1051"/>
      <c r="N77" s="720">
        <f>SUMIF(M66:M75,"&lt;=31/12/2025",N66:N75)</f>
        <v>0</v>
      </c>
      <c r="O77" s="721">
        <f>SUMIF(M66:M75,"&lt;=31/12/2025",O66:O75)</f>
        <v>0</v>
      </c>
      <c r="P77" s="5"/>
      <c r="R77" s="5"/>
      <c r="S77" s="5"/>
      <c r="T77" s="111"/>
      <c r="U77" s="124"/>
      <c r="V77" s="111"/>
    </row>
    <row r="78" spans="1:22" ht="33.75" customHeight="1" thickBot="1" x14ac:dyDescent="0.3">
      <c r="A78" s="121"/>
      <c r="B78" s="86"/>
      <c r="C78" s="86"/>
      <c r="D78" s="86"/>
      <c r="E78" s="72"/>
      <c r="F78" s="573"/>
      <c r="G78" s="72"/>
      <c r="H78" s="72"/>
      <c r="I78" s="573"/>
      <c r="J78" s="573"/>
      <c r="K78" s="72"/>
      <c r="L78" s="1052" t="s">
        <v>565</v>
      </c>
      <c r="M78" s="1053"/>
      <c r="N78" s="722">
        <f>SUMIF(M66:M75,"&gt;31/12/2025",N66:N75)</f>
        <v>0</v>
      </c>
      <c r="O78" s="723">
        <f>SUMIF(M66:M75,"&gt;31/12/2025",O66:O75)</f>
        <v>0</v>
      </c>
      <c r="P78" s="5"/>
      <c r="R78" s="5"/>
      <c r="S78" s="5"/>
      <c r="T78" s="111"/>
      <c r="U78" s="124"/>
      <c r="V78" s="111"/>
    </row>
    <row r="79" spans="1:22" ht="15.75" thickBot="1" x14ac:dyDescent="0.3">
      <c r="A79" s="125"/>
      <c r="B79" s="49"/>
      <c r="C79" s="46"/>
      <c r="D79" s="46"/>
      <c r="E79" s="46"/>
      <c r="F79" s="49"/>
      <c r="G79" s="46"/>
      <c r="H79" s="46"/>
      <c r="I79" s="49"/>
      <c r="J79" s="49"/>
      <c r="K79" s="46"/>
      <c r="L79" s="46"/>
      <c r="M79" s="46"/>
      <c r="N79" s="46"/>
      <c r="O79" s="46"/>
      <c r="P79" s="46"/>
      <c r="Q79" s="46"/>
      <c r="R79" s="46"/>
      <c r="S79" s="126"/>
      <c r="T79" s="46"/>
      <c r="U79" s="50"/>
    </row>
    <row r="80" spans="1:22" ht="15.75" thickBot="1" x14ac:dyDescent="0.3">
      <c r="A80" s="120"/>
      <c r="B80" s="33"/>
      <c r="C80" s="30"/>
      <c r="D80" s="30"/>
      <c r="E80" s="30"/>
      <c r="F80" s="33"/>
      <c r="G80" s="30"/>
      <c r="H80" s="30"/>
      <c r="I80" s="33"/>
      <c r="J80" s="3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6"/>
    </row>
    <row r="81" spans="1:21" ht="28.5" thickBot="1" x14ac:dyDescent="0.3">
      <c r="A81" s="361" t="s">
        <v>9</v>
      </c>
      <c r="B81" s="1057" t="s">
        <v>154</v>
      </c>
      <c r="C81" s="1058"/>
      <c r="E81" s="1163" t="s">
        <v>336</v>
      </c>
      <c r="F81" s="1164"/>
      <c r="G81" s="1031">
        <f>VLOOKUP(B81,'EXTRAUrbano.Piano inv. forn '!$D$62:$AB$81,3,FALSE)</f>
        <v>0</v>
      </c>
      <c r="H81" s="1032"/>
      <c r="I81" s="1"/>
      <c r="J81" s="1163" t="s">
        <v>337</v>
      </c>
      <c r="K81" s="1164"/>
      <c r="L81" s="1031">
        <f>VLOOKUP(B81,'EXTRAUrbano.Piano inv. forn '!$D$62:$AB$81,4,FALSE)</f>
        <v>0</v>
      </c>
      <c r="M81" s="1032"/>
      <c r="O81" s="366" t="s">
        <v>338</v>
      </c>
      <c r="P81" s="616"/>
      <c r="R81" s="367" t="s">
        <v>339</v>
      </c>
      <c r="S81" s="1165"/>
      <c r="T81" s="1166"/>
      <c r="U81" s="48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1"/>
      <c r="J82" s="88"/>
      <c r="K82" s="88"/>
      <c r="L82" s="89"/>
      <c r="M82" s="89"/>
      <c r="O82" s="90"/>
      <c r="R82" s="86"/>
      <c r="S82" s="91"/>
      <c r="U82" s="122"/>
    </row>
    <row r="83" spans="1:21" ht="29.25" customHeight="1" thickBot="1" x14ac:dyDescent="0.3">
      <c r="A83" s="1193" t="s">
        <v>340</v>
      </c>
      <c r="B83" s="1194"/>
      <c r="C83" s="1194"/>
      <c r="D83" s="1195"/>
      <c r="E83" s="1039">
        <f>VLOOKUP(B81,'EXTRAUrbano.Piano inv. forn '!$D$62:$AB$81,17,FALSE)</f>
        <v>0</v>
      </c>
      <c r="F83" s="1040"/>
      <c r="G83" s="1040"/>
      <c r="H83" s="1041"/>
      <c r="I83" s="1"/>
      <c r="J83" s="1196" t="s">
        <v>61</v>
      </c>
      <c r="K83" s="1197"/>
      <c r="L83" s="1039">
        <f>VLOOKUP(B81,'EXTRAUrbano.Piano inv. forn '!$D$62:$AB$81,19,FALSE)</f>
        <v>0</v>
      </c>
      <c r="M83" s="1041"/>
      <c r="N83" s="110"/>
      <c r="O83" s="367" t="s">
        <v>341</v>
      </c>
      <c r="P83" s="127">
        <f>L83+E83</f>
        <v>0</v>
      </c>
      <c r="Q83" s="72"/>
      <c r="R83" s="367" t="s">
        <v>342</v>
      </c>
      <c r="S83" s="1165"/>
      <c r="T83" s="1166"/>
      <c r="U83" s="122"/>
    </row>
    <row r="84" spans="1:21" ht="15.75" thickBot="1" x14ac:dyDescent="0.3">
      <c r="A84" s="128"/>
      <c r="B84" s="129"/>
      <c r="C84" s="129"/>
      <c r="D84" s="129"/>
      <c r="E84" s="130"/>
      <c r="F84" s="130"/>
      <c r="G84" s="130"/>
      <c r="H84" s="130"/>
      <c r="I84" s="1"/>
      <c r="J84" s="88"/>
      <c r="K84" s="88"/>
      <c r="L84" s="130"/>
      <c r="M84" s="130"/>
      <c r="N84" s="110"/>
      <c r="O84" s="86"/>
      <c r="P84" s="110"/>
      <c r="Q84" s="72"/>
      <c r="R84" s="86"/>
      <c r="S84" s="131"/>
      <c r="T84" s="131"/>
      <c r="U84" s="48"/>
    </row>
    <row r="85" spans="1:21" ht="60" x14ac:dyDescent="0.25">
      <c r="A85" s="1176" t="s">
        <v>343</v>
      </c>
      <c r="B85" s="1177" t="s">
        <v>344</v>
      </c>
      <c r="C85" s="1177" t="s">
        <v>345</v>
      </c>
      <c r="D85" s="362" t="s">
        <v>346</v>
      </c>
      <c r="E85" s="363" t="s">
        <v>347</v>
      </c>
      <c r="F85" s="362" t="s">
        <v>348</v>
      </c>
      <c r="G85" s="362" t="s">
        <v>349</v>
      </c>
      <c r="H85" s="364" t="s">
        <v>306</v>
      </c>
      <c r="I85" s="364" t="s">
        <v>350</v>
      </c>
      <c r="J85" s="364" t="s">
        <v>351</v>
      </c>
      <c r="K85" s="364" t="s">
        <v>352</v>
      </c>
      <c r="L85" s="364" t="s">
        <v>353</v>
      </c>
      <c r="M85" s="364" t="s">
        <v>354</v>
      </c>
      <c r="N85" s="364" t="s">
        <v>355</v>
      </c>
      <c r="O85" s="364" t="s">
        <v>356</v>
      </c>
      <c r="P85" s="364" t="s">
        <v>357</v>
      </c>
      <c r="Q85" s="364" t="s">
        <v>358</v>
      </c>
      <c r="R85" s="364" t="s">
        <v>359</v>
      </c>
      <c r="S85" s="364" t="s">
        <v>360</v>
      </c>
      <c r="T85" s="1200" t="s">
        <v>361</v>
      </c>
      <c r="U85" s="123"/>
    </row>
    <row r="86" spans="1:21" ht="24.75" thickBot="1" x14ac:dyDescent="0.3">
      <c r="A86" s="1198"/>
      <c r="B86" s="1199"/>
      <c r="C86" s="1199"/>
      <c r="D86" s="365" t="s">
        <v>362</v>
      </c>
      <c r="E86" s="365" t="s">
        <v>375</v>
      </c>
      <c r="F86" s="365" t="s">
        <v>364</v>
      </c>
      <c r="G86" s="365" t="s">
        <v>364</v>
      </c>
      <c r="H86" s="365" t="s">
        <v>88</v>
      </c>
      <c r="I86" s="365" t="s">
        <v>133</v>
      </c>
      <c r="J86" s="365" t="s">
        <v>365</v>
      </c>
      <c r="K86" s="365" t="s">
        <v>366</v>
      </c>
      <c r="L86" s="365" t="s">
        <v>367</v>
      </c>
      <c r="M86" s="365" t="s">
        <v>366</v>
      </c>
      <c r="N86" s="365" t="s">
        <v>368</v>
      </c>
      <c r="O86" s="365" t="s">
        <v>335</v>
      </c>
      <c r="P86" s="365" t="s">
        <v>369</v>
      </c>
      <c r="Q86" s="365" t="s">
        <v>370</v>
      </c>
      <c r="R86" s="365" t="s">
        <v>371</v>
      </c>
      <c r="S86" s="365" t="s">
        <v>371</v>
      </c>
      <c r="T86" s="1201"/>
      <c r="U86" s="123"/>
    </row>
    <row r="87" spans="1:21" x14ac:dyDescent="0.25">
      <c r="A87" s="1202" t="str">
        <f>B81</f>
        <v>EXTRA-urb.i.1</v>
      </c>
      <c r="B87" s="368">
        <v>1</v>
      </c>
      <c r="C87" s="96"/>
      <c r="D87" s="97"/>
      <c r="E87" s="98"/>
      <c r="F87" s="96"/>
      <c r="G87" s="99"/>
      <c r="H87" s="100"/>
      <c r="I87" s="83"/>
      <c r="J87" s="103"/>
      <c r="K87" s="104"/>
      <c r="L87" s="83"/>
      <c r="M87" s="104"/>
      <c r="N87" s="141"/>
      <c r="O87" s="141"/>
      <c r="P87" s="83"/>
      <c r="Q87" s="83"/>
      <c r="R87" s="83"/>
      <c r="S87" s="83"/>
      <c r="T87" s="326"/>
      <c r="U87" s="48"/>
    </row>
    <row r="88" spans="1:21" x14ac:dyDescent="0.25">
      <c r="A88" s="1202"/>
      <c r="B88" s="369">
        <v>2</v>
      </c>
      <c r="C88" s="92"/>
      <c r="D88" s="93"/>
      <c r="E88" s="85"/>
      <c r="F88" s="92"/>
      <c r="G88" s="94"/>
      <c r="H88" s="100"/>
      <c r="I88" s="84"/>
      <c r="J88" s="101"/>
      <c r="K88" s="102"/>
      <c r="L88" s="84"/>
      <c r="M88" s="102"/>
      <c r="N88" s="132"/>
      <c r="O88" s="132"/>
      <c r="P88" s="84"/>
      <c r="Q88" s="84" t="s">
        <v>372</v>
      </c>
      <c r="R88" s="84"/>
      <c r="S88" s="84"/>
      <c r="T88" s="327"/>
      <c r="U88" s="48"/>
    </row>
    <row r="89" spans="1:21" x14ac:dyDescent="0.25">
      <c r="A89" s="1202"/>
      <c r="B89" s="369">
        <v>3</v>
      </c>
      <c r="C89" s="92"/>
      <c r="D89" s="93"/>
      <c r="E89" s="85"/>
      <c r="F89" s="92"/>
      <c r="G89" s="94"/>
      <c r="H89" s="100"/>
      <c r="I89" s="84"/>
      <c r="J89" s="101"/>
      <c r="K89" s="102"/>
      <c r="L89" s="84"/>
      <c r="M89" s="102"/>
      <c r="N89" s="132"/>
      <c r="O89" s="132"/>
      <c r="P89" s="84"/>
      <c r="Q89" s="84"/>
      <c r="R89" s="84"/>
      <c r="S89" s="84"/>
      <c r="T89" s="327"/>
      <c r="U89" s="48"/>
    </row>
    <row r="90" spans="1:21" x14ac:dyDescent="0.25">
      <c r="A90" s="1202"/>
      <c r="B90" s="369">
        <v>4</v>
      </c>
      <c r="C90" s="92"/>
      <c r="D90" s="93"/>
      <c r="E90" s="85"/>
      <c r="F90" s="92"/>
      <c r="G90" s="94"/>
      <c r="H90" s="100"/>
      <c r="I90" s="84"/>
      <c r="J90" s="101"/>
      <c r="K90" s="102"/>
      <c r="L90" s="84"/>
      <c r="M90" s="102"/>
      <c r="N90" s="132"/>
      <c r="O90" s="132"/>
      <c r="P90" s="84"/>
      <c r="Q90" s="84"/>
      <c r="R90" s="84"/>
      <c r="S90" s="84"/>
      <c r="T90" s="327"/>
      <c r="U90" s="48"/>
    </row>
    <row r="91" spans="1:21" x14ac:dyDescent="0.25">
      <c r="A91" s="1202"/>
      <c r="B91" s="369">
        <v>5</v>
      </c>
      <c r="C91" s="92"/>
      <c r="D91" s="93"/>
      <c r="E91" s="85"/>
      <c r="F91" s="92"/>
      <c r="G91" s="94"/>
      <c r="H91" s="100"/>
      <c r="I91" s="84"/>
      <c r="J91" s="101"/>
      <c r="K91" s="102"/>
      <c r="L91" s="84"/>
      <c r="M91" s="102"/>
      <c r="N91" s="132"/>
      <c r="O91" s="132"/>
      <c r="P91" s="84"/>
      <c r="Q91" s="84"/>
      <c r="R91" s="84"/>
      <c r="S91" s="84"/>
      <c r="T91" s="327"/>
      <c r="U91" s="48"/>
    </row>
    <row r="92" spans="1:21" x14ac:dyDescent="0.25">
      <c r="A92" s="1202"/>
      <c r="B92" s="369">
        <v>6</v>
      </c>
      <c r="C92" s="92"/>
      <c r="D92" s="93"/>
      <c r="E92" s="85"/>
      <c r="F92" s="92"/>
      <c r="G92" s="94"/>
      <c r="H92" s="100"/>
      <c r="I92" s="84"/>
      <c r="J92" s="101"/>
      <c r="K92" s="102"/>
      <c r="L92" s="84"/>
      <c r="M92" s="102"/>
      <c r="N92" s="132"/>
      <c r="O92" s="132"/>
      <c r="P92" s="84"/>
      <c r="Q92" s="84"/>
      <c r="R92" s="84"/>
      <c r="S92" s="84"/>
      <c r="T92" s="327"/>
      <c r="U92" s="48"/>
    </row>
    <row r="93" spans="1:21" x14ac:dyDescent="0.25">
      <c r="A93" s="1202"/>
      <c r="B93" s="369">
        <v>7</v>
      </c>
      <c r="C93" s="92"/>
      <c r="D93" s="93"/>
      <c r="E93" s="85"/>
      <c r="F93" s="92"/>
      <c r="G93" s="94"/>
      <c r="H93" s="100"/>
      <c r="I93" s="84"/>
      <c r="J93" s="101"/>
      <c r="K93" s="102"/>
      <c r="L93" s="84"/>
      <c r="M93" s="102"/>
      <c r="N93" s="132"/>
      <c r="O93" s="132"/>
      <c r="P93" s="84"/>
      <c r="Q93" s="84"/>
      <c r="R93" s="84"/>
      <c r="S93" s="84"/>
      <c r="T93" s="327"/>
      <c r="U93" s="48"/>
    </row>
    <row r="94" spans="1:21" x14ac:dyDescent="0.25">
      <c r="A94" s="1202"/>
      <c r="B94" s="369">
        <v>8</v>
      </c>
      <c r="C94" s="92"/>
      <c r="D94" s="93"/>
      <c r="E94" s="85"/>
      <c r="F94" s="92"/>
      <c r="G94" s="94"/>
      <c r="H94" s="100"/>
      <c r="I94" s="84"/>
      <c r="J94" s="101"/>
      <c r="K94" s="102"/>
      <c r="L94" s="84"/>
      <c r="M94" s="102"/>
      <c r="N94" s="132"/>
      <c r="O94" s="132"/>
      <c r="P94" s="84"/>
      <c r="Q94" s="84"/>
      <c r="R94" s="84"/>
      <c r="S94" s="84"/>
      <c r="T94" s="327"/>
      <c r="U94" s="48"/>
    </row>
    <row r="95" spans="1:21" x14ac:dyDescent="0.25">
      <c r="A95" s="1202"/>
      <c r="B95" s="369">
        <v>9</v>
      </c>
      <c r="C95" s="92"/>
      <c r="D95" s="93"/>
      <c r="E95" s="85"/>
      <c r="F95" s="92"/>
      <c r="G95" s="94"/>
      <c r="H95" s="100"/>
      <c r="I95" s="84"/>
      <c r="J95" s="101"/>
      <c r="K95" s="102"/>
      <c r="L95" s="84"/>
      <c r="M95" s="102"/>
      <c r="N95" s="132"/>
      <c r="O95" s="132"/>
      <c r="P95" s="84"/>
      <c r="Q95" s="84"/>
      <c r="R95" s="84"/>
      <c r="S95" s="84"/>
      <c r="T95" s="327"/>
      <c r="U95" s="48"/>
    </row>
    <row r="96" spans="1:21" ht="15.75" thickBot="1" x14ac:dyDescent="0.3">
      <c r="A96" s="1203"/>
      <c r="B96" s="370">
        <v>10</v>
      </c>
      <c r="C96" s="112"/>
      <c r="D96" s="113"/>
      <c r="E96" s="114"/>
      <c r="F96" s="112"/>
      <c r="G96" s="115"/>
      <c r="H96" s="378"/>
      <c r="I96" s="117"/>
      <c r="J96" s="118"/>
      <c r="K96" s="119"/>
      <c r="L96" s="117"/>
      <c r="M96" s="119"/>
      <c r="N96" s="133"/>
      <c r="O96" s="133"/>
      <c r="P96" s="117"/>
      <c r="Q96" s="117"/>
      <c r="R96" s="117"/>
      <c r="S96" s="117"/>
      <c r="T96" s="328"/>
      <c r="U96" s="48"/>
    </row>
    <row r="97" spans="1:22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48" t="s">
        <v>527</v>
      </c>
      <c r="M97" s="1049"/>
      <c r="N97" s="718">
        <f>SUM(N87:N96)</f>
        <v>0</v>
      </c>
      <c r="O97" s="719">
        <f>SUM(O87:O96)</f>
        <v>0</v>
      </c>
      <c r="P97" s="5"/>
      <c r="R97" s="5"/>
      <c r="S97" s="5"/>
      <c r="T97" s="111"/>
      <c r="U97" s="124"/>
      <c r="V97" s="111"/>
    </row>
    <row r="98" spans="1:22" ht="35.25" customHeight="1" x14ac:dyDescent="0.25">
      <c r="A98" s="121"/>
      <c r="B98" s="86"/>
      <c r="C98" s="86"/>
      <c r="D98" s="86"/>
      <c r="E98" s="72"/>
      <c r="F98" s="573"/>
      <c r="G98" s="72"/>
      <c r="H98" s="634"/>
      <c r="I98" s="634"/>
      <c r="J98" s="635"/>
      <c r="K98" s="634"/>
      <c r="L98" s="1050" t="s">
        <v>528</v>
      </c>
      <c r="M98" s="1051"/>
      <c r="N98" s="720">
        <f>SUMIF(M87:M96,"&lt;=31/12/2025",N87:N96)</f>
        <v>0</v>
      </c>
      <c r="O98" s="721">
        <f>SUMIF(M87:M96,"&lt;=31/12/2025",O87:O96)</f>
        <v>0</v>
      </c>
      <c r="P98" s="5"/>
      <c r="R98" s="5"/>
      <c r="S98" s="5"/>
      <c r="T98" s="111"/>
      <c r="U98" s="124"/>
      <c r="V98" s="111"/>
    </row>
    <row r="99" spans="1:22" ht="33.75" customHeight="1" thickBot="1" x14ac:dyDescent="0.3">
      <c r="A99" s="121"/>
      <c r="B99" s="86"/>
      <c r="C99" s="86"/>
      <c r="D99" s="86"/>
      <c r="E99" s="72"/>
      <c r="F99" s="573"/>
      <c r="G99" s="72"/>
      <c r="H99" s="72"/>
      <c r="I99" s="573"/>
      <c r="J99" s="573"/>
      <c r="K99" s="72"/>
      <c r="L99" s="1052" t="s">
        <v>565</v>
      </c>
      <c r="M99" s="1053"/>
      <c r="N99" s="722">
        <f>SUMIF(M87:M96,"&gt;31/12/2025",N87:N96)</f>
        <v>0</v>
      </c>
      <c r="O99" s="723">
        <f>SUMIF(M87:M96,"&gt;31/12/2025",O87:O96)</f>
        <v>0</v>
      </c>
      <c r="P99" s="5"/>
      <c r="R99" s="5"/>
      <c r="S99" s="5"/>
      <c r="T99" s="111"/>
      <c r="U99" s="124"/>
      <c r="V99" s="111"/>
    </row>
    <row r="100" spans="1:22" ht="15.75" thickBot="1" x14ac:dyDescent="0.3">
      <c r="A100" s="125"/>
      <c r="B100" s="49"/>
      <c r="C100" s="46"/>
      <c r="D100" s="46"/>
      <c r="E100" s="46"/>
      <c r="F100" s="49"/>
      <c r="G100" s="46"/>
      <c r="H100" s="46"/>
      <c r="I100" s="49"/>
      <c r="J100" s="49"/>
      <c r="K100" s="46"/>
      <c r="L100" s="46"/>
      <c r="M100" s="46"/>
      <c r="N100" s="46"/>
      <c r="O100" s="46"/>
      <c r="P100" s="46"/>
      <c r="Q100" s="46"/>
      <c r="R100" s="46"/>
      <c r="S100" s="126"/>
      <c r="T100" s="46"/>
      <c r="U100" s="50"/>
    </row>
    <row r="101" spans="1:22" ht="15.75" thickBot="1" x14ac:dyDescent="0.3">
      <c r="A101" s="120"/>
      <c r="B101" s="33"/>
      <c r="C101" s="30"/>
      <c r="D101" s="30"/>
      <c r="E101" s="30"/>
      <c r="F101" s="33"/>
      <c r="G101" s="30"/>
      <c r="H101" s="30"/>
      <c r="I101" s="33"/>
      <c r="J101" s="3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6"/>
    </row>
    <row r="102" spans="1:22" ht="28.5" thickBot="1" x14ac:dyDescent="0.3">
      <c r="A102" s="361" t="s">
        <v>9</v>
      </c>
      <c r="B102" s="1057" t="s">
        <v>154</v>
      </c>
      <c r="C102" s="1058"/>
      <c r="E102" s="1163" t="s">
        <v>336</v>
      </c>
      <c r="F102" s="1164"/>
      <c r="G102" s="1031">
        <f>VLOOKUP(B102,'EXTRAUrbano.Piano inv. forn '!$D$62:$AB$81,3,FALSE)</f>
        <v>0</v>
      </c>
      <c r="H102" s="1032"/>
      <c r="I102" s="1"/>
      <c r="J102" s="1163" t="s">
        <v>337</v>
      </c>
      <c r="K102" s="1164"/>
      <c r="L102" s="1031">
        <f>VLOOKUP(B102,'EXTRAUrbano.Piano inv. forn '!$D$62:$AB$81,4,FALSE)</f>
        <v>0</v>
      </c>
      <c r="M102" s="1032"/>
      <c r="O102" s="366" t="s">
        <v>338</v>
      </c>
      <c r="P102" s="616"/>
      <c r="R102" s="367" t="s">
        <v>339</v>
      </c>
      <c r="S102" s="1165"/>
      <c r="T102" s="1166"/>
      <c r="U102" s="48"/>
    </row>
    <row r="103" spans="1:22" ht="15.75" thickBot="1" x14ac:dyDescent="0.3">
      <c r="A103" s="121"/>
      <c r="B103" s="87"/>
      <c r="C103" s="87"/>
      <c r="E103" s="88"/>
      <c r="F103" s="88"/>
      <c r="G103" s="89"/>
      <c r="H103" s="89"/>
      <c r="I103" s="1"/>
      <c r="J103" s="88"/>
      <c r="K103" s="88"/>
      <c r="L103" s="89"/>
      <c r="M103" s="89"/>
      <c r="O103" s="90"/>
      <c r="R103" s="86"/>
      <c r="S103" s="91"/>
      <c r="U103" s="122"/>
    </row>
    <row r="104" spans="1:22" ht="38.25" customHeight="1" thickBot="1" x14ac:dyDescent="0.3">
      <c r="A104" s="1193" t="s">
        <v>340</v>
      </c>
      <c r="B104" s="1194"/>
      <c r="C104" s="1194"/>
      <c r="D104" s="1195"/>
      <c r="E104" s="1039">
        <f>VLOOKUP(B102,'EXTRAUrbano.Piano inv. forn '!$D$62:$AB$81,17,FALSE)</f>
        <v>0</v>
      </c>
      <c r="F104" s="1040"/>
      <c r="G104" s="1040"/>
      <c r="H104" s="1041"/>
      <c r="I104" s="1"/>
      <c r="J104" s="1196" t="s">
        <v>61</v>
      </c>
      <c r="K104" s="1197"/>
      <c r="L104" s="1039">
        <f>VLOOKUP(B102,'EXTRAUrbano.Piano inv. forn '!$D$62:$AB$81,19,FALSE)</f>
        <v>0</v>
      </c>
      <c r="M104" s="1041"/>
      <c r="N104" s="110"/>
      <c r="O104" s="367" t="s">
        <v>341</v>
      </c>
      <c r="P104" s="127">
        <f>L104+E104</f>
        <v>0</v>
      </c>
      <c r="Q104" s="72"/>
      <c r="R104" s="367" t="s">
        <v>342</v>
      </c>
      <c r="S104" s="1165"/>
      <c r="T104" s="1166"/>
      <c r="U104" s="122"/>
    </row>
    <row r="105" spans="1:22" ht="15.75" thickBot="1" x14ac:dyDescent="0.3">
      <c r="A105" s="128"/>
      <c r="B105" s="129"/>
      <c r="C105" s="129"/>
      <c r="D105" s="129"/>
      <c r="E105" s="130"/>
      <c r="F105" s="130"/>
      <c r="G105" s="130"/>
      <c r="H105" s="130"/>
      <c r="I105" s="1"/>
      <c r="J105" s="88"/>
      <c r="K105" s="88"/>
      <c r="L105" s="130"/>
      <c r="M105" s="130"/>
      <c r="N105" s="110"/>
      <c r="O105" s="86"/>
      <c r="P105" s="110"/>
      <c r="Q105" s="72"/>
      <c r="R105" s="86"/>
      <c r="S105" s="131"/>
      <c r="T105" s="131"/>
      <c r="U105" s="48"/>
    </row>
    <row r="106" spans="1:22" ht="60" x14ac:dyDescent="0.25">
      <c r="A106" s="1176" t="s">
        <v>343</v>
      </c>
      <c r="B106" s="1177" t="s">
        <v>344</v>
      </c>
      <c r="C106" s="1177" t="s">
        <v>345</v>
      </c>
      <c r="D106" s="362" t="s">
        <v>346</v>
      </c>
      <c r="E106" s="363" t="s">
        <v>347</v>
      </c>
      <c r="F106" s="362" t="s">
        <v>348</v>
      </c>
      <c r="G106" s="362" t="s">
        <v>349</v>
      </c>
      <c r="H106" s="364" t="s">
        <v>306</v>
      </c>
      <c r="I106" s="364" t="s">
        <v>350</v>
      </c>
      <c r="J106" s="364" t="s">
        <v>351</v>
      </c>
      <c r="K106" s="364" t="s">
        <v>352</v>
      </c>
      <c r="L106" s="364" t="s">
        <v>353</v>
      </c>
      <c r="M106" s="364" t="s">
        <v>354</v>
      </c>
      <c r="N106" s="364" t="s">
        <v>355</v>
      </c>
      <c r="O106" s="364" t="s">
        <v>356</v>
      </c>
      <c r="P106" s="364" t="s">
        <v>357</v>
      </c>
      <c r="Q106" s="364" t="s">
        <v>358</v>
      </c>
      <c r="R106" s="364" t="s">
        <v>359</v>
      </c>
      <c r="S106" s="364" t="s">
        <v>360</v>
      </c>
      <c r="T106" s="1200" t="s">
        <v>361</v>
      </c>
      <c r="U106" s="123"/>
    </row>
    <row r="107" spans="1:22" ht="24.75" thickBot="1" x14ac:dyDescent="0.3">
      <c r="A107" s="1198"/>
      <c r="B107" s="1199"/>
      <c r="C107" s="1199"/>
      <c r="D107" s="365" t="s">
        <v>362</v>
      </c>
      <c r="E107" s="365" t="s">
        <v>375</v>
      </c>
      <c r="F107" s="365" t="s">
        <v>364</v>
      </c>
      <c r="G107" s="365" t="s">
        <v>364</v>
      </c>
      <c r="H107" s="365" t="s">
        <v>88</v>
      </c>
      <c r="I107" s="365" t="s">
        <v>133</v>
      </c>
      <c r="J107" s="365" t="s">
        <v>365</v>
      </c>
      <c r="K107" s="365" t="s">
        <v>366</v>
      </c>
      <c r="L107" s="365" t="s">
        <v>367</v>
      </c>
      <c r="M107" s="365" t="s">
        <v>366</v>
      </c>
      <c r="N107" s="365" t="s">
        <v>368</v>
      </c>
      <c r="O107" s="365" t="s">
        <v>335</v>
      </c>
      <c r="P107" s="365" t="s">
        <v>369</v>
      </c>
      <c r="Q107" s="365" t="s">
        <v>370</v>
      </c>
      <c r="R107" s="365" t="s">
        <v>371</v>
      </c>
      <c r="S107" s="365" t="s">
        <v>371</v>
      </c>
      <c r="T107" s="1201"/>
      <c r="U107" s="123"/>
    </row>
    <row r="108" spans="1:22" x14ac:dyDescent="0.25">
      <c r="A108" s="1202" t="str">
        <f>B102</f>
        <v>EXTRA-urb.i.1</v>
      </c>
      <c r="B108" s="368">
        <v>1</v>
      </c>
      <c r="C108" s="96"/>
      <c r="D108" s="97"/>
      <c r="E108" s="98"/>
      <c r="F108" s="96"/>
      <c r="G108" s="99"/>
      <c r="H108" s="100"/>
      <c r="I108" s="83"/>
      <c r="J108" s="103"/>
      <c r="K108" s="104"/>
      <c r="L108" s="83"/>
      <c r="M108" s="104"/>
      <c r="N108" s="141"/>
      <c r="O108" s="141"/>
      <c r="P108" s="83"/>
      <c r="Q108" s="83"/>
      <c r="R108" s="83"/>
      <c r="S108" s="83"/>
      <c r="T108" s="326"/>
      <c r="U108" s="48"/>
    </row>
    <row r="109" spans="1:22" x14ac:dyDescent="0.25">
      <c r="A109" s="1202"/>
      <c r="B109" s="369">
        <v>2</v>
      </c>
      <c r="C109" s="92"/>
      <c r="D109" s="93"/>
      <c r="E109" s="85"/>
      <c r="F109" s="92"/>
      <c r="G109" s="94"/>
      <c r="H109" s="100"/>
      <c r="I109" s="84"/>
      <c r="J109" s="101"/>
      <c r="K109" s="102"/>
      <c r="L109" s="84"/>
      <c r="M109" s="102"/>
      <c r="N109" s="132"/>
      <c r="O109" s="132"/>
      <c r="P109" s="84"/>
      <c r="Q109" s="84" t="s">
        <v>372</v>
      </c>
      <c r="R109" s="84"/>
      <c r="S109" s="84"/>
      <c r="T109" s="327"/>
      <c r="U109" s="48"/>
    </row>
    <row r="110" spans="1:22" x14ac:dyDescent="0.25">
      <c r="A110" s="1202"/>
      <c r="B110" s="369">
        <v>3</v>
      </c>
      <c r="C110" s="92"/>
      <c r="D110" s="93"/>
      <c r="E110" s="85"/>
      <c r="F110" s="92"/>
      <c r="G110" s="94"/>
      <c r="H110" s="100"/>
      <c r="I110" s="84"/>
      <c r="J110" s="101"/>
      <c r="K110" s="102"/>
      <c r="L110" s="84"/>
      <c r="M110" s="102"/>
      <c r="N110" s="132"/>
      <c r="O110" s="132"/>
      <c r="P110" s="84"/>
      <c r="Q110" s="84"/>
      <c r="R110" s="84"/>
      <c r="S110" s="84"/>
      <c r="T110" s="327"/>
      <c r="U110" s="48"/>
    </row>
    <row r="111" spans="1:22" x14ac:dyDescent="0.25">
      <c r="A111" s="1202"/>
      <c r="B111" s="369">
        <v>4</v>
      </c>
      <c r="C111" s="92"/>
      <c r="D111" s="93"/>
      <c r="E111" s="85"/>
      <c r="F111" s="92"/>
      <c r="G111" s="94"/>
      <c r="H111" s="100"/>
      <c r="I111" s="84"/>
      <c r="J111" s="101"/>
      <c r="K111" s="102"/>
      <c r="L111" s="84"/>
      <c r="M111" s="102"/>
      <c r="N111" s="132"/>
      <c r="O111" s="132"/>
      <c r="P111" s="84"/>
      <c r="Q111" s="84"/>
      <c r="R111" s="84"/>
      <c r="S111" s="84"/>
      <c r="T111" s="327"/>
      <c r="U111" s="48"/>
    </row>
    <row r="112" spans="1:22" x14ac:dyDescent="0.25">
      <c r="A112" s="1202"/>
      <c r="B112" s="369">
        <v>5</v>
      </c>
      <c r="C112" s="92"/>
      <c r="D112" s="93"/>
      <c r="E112" s="85"/>
      <c r="F112" s="92"/>
      <c r="G112" s="94"/>
      <c r="H112" s="100"/>
      <c r="I112" s="84"/>
      <c r="J112" s="101"/>
      <c r="K112" s="102"/>
      <c r="L112" s="84"/>
      <c r="M112" s="102"/>
      <c r="N112" s="132"/>
      <c r="O112" s="132"/>
      <c r="P112" s="84"/>
      <c r="Q112" s="84"/>
      <c r="R112" s="84"/>
      <c r="S112" s="84"/>
      <c r="T112" s="327"/>
      <c r="U112" s="48"/>
    </row>
    <row r="113" spans="1:22" x14ac:dyDescent="0.25">
      <c r="A113" s="1202"/>
      <c r="B113" s="369">
        <v>6</v>
      </c>
      <c r="C113" s="92"/>
      <c r="D113" s="93"/>
      <c r="E113" s="85"/>
      <c r="F113" s="92"/>
      <c r="G113" s="94"/>
      <c r="H113" s="100"/>
      <c r="I113" s="84"/>
      <c r="J113" s="101"/>
      <c r="K113" s="102"/>
      <c r="L113" s="84"/>
      <c r="M113" s="102"/>
      <c r="N113" s="132"/>
      <c r="O113" s="132"/>
      <c r="P113" s="84"/>
      <c r="Q113" s="84"/>
      <c r="R113" s="84"/>
      <c r="S113" s="84"/>
      <c r="T113" s="327"/>
      <c r="U113" s="48"/>
    </row>
    <row r="114" spans="1:22" x14ac:dyDescent="0.25">
      <c r="A114" s="1202"/>
      <c r="B114" s="369">
        <v>7</v>
      </c>
      <c r="C114" s="92"/>
      <c r="D114" s="93"/>
      <c r="E114" s="85"/>
      <c r="F114" s="92"/>
      <c r="G114" s="94"/>
      <c r="H114" s="100"/>
      <c r="I114" s="84"/>
      <c r="J114" s="101"/>
      <c r="K114" s="102"/>
      <c r="L114" s="84"/>
      <c r="M114" s="102"/>
      <c r="N114" s="132"/>
      <c r="O114" s="132"/>
      <c r="P114" s="84"/>
      <c r="Q114" s="84"/>
      <c r="R114" s="84"/>
      <c r="S114" s="84"/>
      <c r="T114" s="327"/>
      <c r="U114" s="48"/>
    </row>
    <row r="115" spans="1:22" x14ac:dyDescent="0.25">
      <c r="A115" s="1202"/>
      <c r="B115" s="369">
        <v>8</v>
      </c>
      <c r="C115" s="92"/>
      <c r="D115" s="93"/>
      <c r="E115" s="85"/>
      <c r="F115" s="92"/>
      <c r="G115" s="94"/>
      <c r="H115" s="100"/>
      <c r="I115" s="84"/>
      <c r="J115" s="101"/>
      <c r="K115" s="102"/>
      <c r="L115" s="84"/>
      <c r="M115" s="102"/>
      <c r="N115" s="132"/>
      <c r="O115" s="132"/>
      <c r="P115" s="84"/>
      <c r="Q115" s="84"/>
      <c r="R115" s="84"/>
      <c r="S115" s="84"/>
      <c r="T115" s="327"/>
      <c r="U115" s="48"/>
    </row>
    <row r="116" spans="1:22" x14ac:dyDescent="0.25">
      <c r="A116" s="1202"/>
      <c r="B116" s="369">
        <v>9</v>
      </c>
      <c r="C116" s="92"/>
      <c r="D116" s="93"/>
      <c r="E116" s="85"/>
      <c r="F116" s="92"/>
      <c r="G116" s="94"/>
      <c r="H116" s="100"/>
      <c r="I116" s="84"/>
      <c r="J116" s="101"/>
      <c r="K116" s="102"/>
      <c r="L116" s="84"/>
      <c r="M116" s="102"/>
      <c r="N116" s="132"/>
      <c r="O116" s="132"/>
      <c r="P116" s="84"/>
      <c r="Q116" s="84"/>
      <c r="R116" s="84"/>
      <c r="S116" s="84"/>
      <c r="T116" s="327"/>
      <c r="U116" s="48"/>
    </row>
    <row r="117" spans="1:22" ht="15.75" thickBot="1" x14ac:dyDescent="0.3">
      <c r="A117" s="1203"/>
      <c r="B117" s="370">
        <v>10</v>
      </c>
      <c r="C117" s="112"/>
      <c r="D117" s="113"/>
      <c r="E117" s="114"/>
      <c r="F117" s="112"/>
      <c r="G117" s="115"/>
      <c r="H117" s="378"/>
      <c r="I117" s="117"/>
      <c r="J117" s="118"/>
      <c r="K117" s="119"/>
      <c r="L117" s="117"/>
      <c r="M117" s="119"/>
      <c r="N117" s="133"/>
      <c r="O117" s="133"/>
      <c r="P117" s="117"/>
      <c r="Q117" s="117"/>
      <c r="R117" s="117"/>
      <c r="S117" s="117"/>
      <c r="T117" s="328"/>
      <c r="U117" s="48"/>
    </row>
    <row r="118" spans="1:22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48" t="s">
        <v>527</v>
      </c>
      <c r="M118" s="1049"/>
      <c r="N118" s="718">
        <f>SUM(N108:N117)</f>
        <v>0</v>
      </c>
      <c r="O118" s="719">
        <f>SUM(O108:O117)</f>
        <v>0</v>
      </c>
      <c r="P118" s="5"/>
      <c r="R118" s="5"/>
      <c r="S118" s="5"/>
      <c r="T118" s="111"/>
      <c r="U118" s="124"/>
      <c r="V118" s="111"/>
    </row>
    <row r="119" spans="1:22" ht="35.25" customHeight="1" x14ac:dyDescent="0.25">
      <c r="A119" s="121"/>
      <c r="B119" s="86"/>
      <c r="C119" s="86"/>
      <c r="D119" s="86"/>
      <c r="E119" s="72"/>
      <c r="F119" s="573"/>
      <c r="G119" s="72"/>
      <c r="H119" s="634"/>
      <c r="I119" s="634"/>
      <c r="J119" s="635"/>
      <c r="K119" s="634"/>
      <c r="L119" s="1050" t="s">
        <v>528</v>
      </c>
      <c r="M119" s="1051"/>
      <c r="N119" s="720">
        <f>SUMIF(M108:M117,"&lt;=31/12/2025",N108:N117)</f>
        <v>0</v>
      </c>
      <c r="O119" s="721">
        <f>SUMIF(M108:M117,"&lt;=31/12/2025",O108:O117)</f>
        <v>0</v>
      </c>
      <c r="P119" s="5"/>
      <c r="R119" s="5"/>
      <c r="S119" s="5"/>
      <c r="T119" s="111"/>
      <c r="U119" s="124"/>
      <c r="V119" s="111"/>
    </row>
    <row r="120" spans="1:22" ht="33.75" customHeight="1" thickBot="1" x14ac:dyDescent="0.3">
      <c r="A120" s="121"/>
      <c r="B120" s="86"/>
      <c r="C120" s="86"/>
      <c r="D120" s="86"/>
      <c r="E120" s="72"/>
      <c r="F120" s="573"/>
      <c r="G120" s="72"/>
      <c r="H120" s="72"/>
      <c r="I120" s="573"/>
      <c r="J120" s="573"/>
      <c r="K120" s="72"/>
      <c r="L120" s="1052" t="s">
        <v>565</v>
      </c>
      <c r="M120" s="1053"/>
      <c r="N120" s="722">
        <f>SUMIF(M108:M117,"&gt;31/12/2025",N108:N117)</f>
        <v>0</v>
      </c>
      <c r="O120" s="723">
        <f>SUMIF(M108:M117,"&gt;31/12/2025",O108:O117)</f>
        <v>0</v>
      </c>
      <c r="P120" s="5"/>
      <c r="R120" s="5"/>
      <c r="S120" s="5"/>
      <c r="T120" s="111"/>
      <c r="U120" s="124"/>
      <c r="V120" s="111"/>
    </row>
    <row r="121" spans="1:22" ht="15.75" thickBot="1" x14ac:dyDescent="0.3">
      <c r="A121" s="125"/>
      <c r="B121" s="49"/>
      <c r="C121" s="46"/>
      <c r="D121" s="46"/>
      <c r="E121" s="46"/>
      <c r="F121" s="49"/>
      <c r="G121" s="46"/>
      <c r="H121" s="46"/>
      <c r="I121" s="49"/>
      <c r="J121" s="49"/>
      <c r="K121" s="46"/>
      <c r="L121" s="46"/>
      <c r="M121" s="46"/>
      <c r="N121" s="46"/>
      <c r="O121" s="46"/>
      <c r="P121" s="46"/>
      <c r="Q121" s="46"/>
      <c r="R121" s="46"/>
      <c r="S121" s="126"/>
      <c r="T121" s="46"/>
      <c r="U121" s="50"/>
    </row>
    <row r="122" spans="1:22" ht="15.75" thickBot="1" x14ac:dyDescent="0.3">
      <c r="A122" s="120"/>
      <c r="B122" s="33"/>
      <c r="C122" s="30"/>
      <c r="D122" s="30"/>
      <c r="E122" s="30"/>
      <c r="F122" s="33"/>
      <c r="G122" s="30"/>
      <c r="H122" s="30"/>
      <c r="I122" s="33"/>
      <c r="J122" s="3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6"/>
    </row>
    <row r="123" spans="1:22" ht="28.5" thickBot="1" x14ac:dyDescent="0.3">
      <c r="A123" s="361" t="s">
        <v>9</v>
      </c>
      <c r="B123" s="1057" t="s">
        <v>154</v>
      </c>
      <c r="C123" s="1058"/>
      <c r="E123" s="1163" t="s">
        <v>336</v>
      </c>
      <c r="F123" s="1164"/>
      <c r="G123" s="1031">
        <f>VLOOKUP(B123,'EXTRAUrbano.Piano inv. forn '!$D$62:$AB$81,3,FALSE)</f>
        <v>0</v>
      </c>
      <c r="H123" s="1032"/>
      <c r="I123" s="1"/>
      <c r="J123" s="1163" t="s">
        <v>337</v>
      </c>
      <c r="K123" s="1164"/>
      <c r="L123" s="1031">
        <f>VLOOKUP(B123,'EXTRAUrbano.Piano inv. forn '!$D$62:$AB$81,4,FALSE)</f>
        <v>0</v>
      </c>
      <c r="M123" s="1032"/>
      <c r="O123" s="366" t="s">
        <v>338</v>
      </c>
      <c r="P123" s="616"/>
      <c r="R123" s="367" t="s">
        <v>339</v>
      </c>
      <c r="S123" s="1165"/>
      <c r="T123" s="1166"/>
      <c r="U123" s="48"/>
    </row>
    <row r="124" spans="1:22" ht="15.75" thickBot="1" x14ac:dyDescent="0.3">
      <c r="A124" s="121"/>
      <c r="B124" s="87"/>
      <c r="C124" s="87"/>
      <c r="E124" s="88"/>
      <c r="F124" s="88"/>
      <c r="G124" s="89"/>
      <c r="H124" s="89"/>
      <c r="I124" s="1"/>
      <c r="J124" s="88"/>
      <c r="K124" s="88"/>
      <c r="L124" s="89"/>
      <c r="M124" s="89"/>
      <c r="O124" s="90"/>
      <c r="R124" s="86"/>
      <c r="S124" s="91"/>
      <c r="U124" s="122"/>
    </row>
    <row r="125" spans="1:22" ht="30.75" customHeight="1" thickBot="1" x14ac:dyDescent="0.3">
      <c r="A125" s="1193" t="s">
        <v>340</v>
      </c>
      <c r="B125" s="1194"/>
      <c r="C125" s="1194"/>
      <c r="D125" s="1195"/>
      <c r="E125" s="1039">
        <f>VLOOKUP(B123,'EXTRAUrbano.Piano inv. forn '!$D$62:$AB$81,17,FALSE)</f>
        <v>0</v>
      </c>
      <c r="F125" s="1040"/>
      <c r="G125" s="1040"/>
      <c r="H125" s="1041"/>
      <c r="I125" s="1"/>
      <c r="J125" s="1196" t="s">
        <v>61</v>
      </c>
      <c r="K125" s="1197"/>
      <c r="L125" s="1039">
        <f>VLOOKUP(B123,'EXTRAUrbano.Piano inv. forn '!$D$62:$AB$81,19,FALSE)</f>
        <v>0</v>
      </c>
      <c r="M125" s="1041"/>
      <c r="N125" s="110"/>
      <c r="O125" s="367" t="s">
        <v>341</v>
      </c>
      <c r="P125" s="127">
        <f>L125+E125</f>
        <v>0</v>
      </c>
      <c r="Q125" s="72"/>
      <c r="R125" s="367" t="s">
        <v>342</v>
      </c>
      <c r="S125" s="1165"/>
      <c r="T125" s="1166"/>
      <c r="U125" s="122"/>
    </row>
    <row r="126" spans="1:22" ht="15.75" thickBot="1" x14ac:dyDescent="0.3">
      <c r="A126" s="128"/>
      <c r="B126" s="129"/>
      <c r="C126" s="129"/>
      <c r="D126" s="129"/>
      <c r="E126" s="130"/>
      <c r="F126" s="130"/>
      <c r="G126" s="130"/>
      <c r="H126" s="130"/>
      <c r="I126" s="1"/>
      <c r="J126" s="88"/>
      <c r="K126" s="88"/>
      <c r="L126" s="130"/>
      <c r="M126" s="130"/>
      <c r="N126" s="110"/>
      <c r="O126" s="86"/>
      <c r="P126" s="110"/>
      <c r="Q126" s="72"/>
      <c r="R126" s="86"/>
      <c r="S126" s="131"/>
      <c r="T126" s="131"/>
      <c r="U126" s="48"/>
    </row>
    <row r="127" spans="1:22" ht="60" x14ac:dyDescent="0.25">
      <c r="A127" s="1176" t="s">
        <v>343</v>
      </c>
      <c r="B127" s="1177" t="s">
        <v>344</v>
      </c>
      <c r="C127" s="1177" t="s">
        <v>345</v>
      </c>
      <c r="D127" s="362" t="s">
        <v>346</v>
      </c>
      <c r="E127" s="363" t="s">
        <v>347</v>
      </c>
      <c r="F127" s="362" t="s">
        <v>348</v>
      </c>
      <c r="G127" s="362" t="s">
        <v>349</v>
      </c>
      <c r="H127" s="364" t="s">
        <v>306</v>
      </c>
      <c r="I127" s="364" t="s">
        <v>350</v>
      </c>
      <c r="J127" s="364" t="s">
        <v>351</v>
      </c>
      <c r="K127" s="364" t="s">
        <v>352</v>
      </c>
      <c r="L127" s="364" t="s">
        <v>353</v>
      </c>
      <c r="M127" s="364" t="s">
        <v>354</v>
      </c>
      <c r="N127" s="364" t="s">
        <v>355</v>
      </c>
      <c r="O127" s="364" t="s">
        <v>356</v>
      </c>
      <c r="P127" s="364" t="s">
        <v>357</v>
      </c>
      <c r="Q127" s="364" t="s">
        <v>358</v>
      </c>
      <c r="R127" s="364" t="s">
        <v>359</v>
      </c>
      <c r="S127" s="364" t="s">
        <v>360</v>
      </c>
      <c r="T127" s="1200" t="s">
        <v>361</v>
      </c>
      <c r="U127" s="123"/>
    </row>
    <row r="128" spans="1:22" ht="24.75" thickBot="1" x14ac:dyDescent="0.3">
      <c r="A128" s="1198"/>
      <c r="B128" s="1199"/>
      <c r="C128" s="1199"/>
      <c r="D128" s="365" t="s">
        <v>362</v>
      </c>
      <c r="E128" s="365" t="s">
        <v>375</v>
      </c>
      <c r="F128" s="365" t="s">
        <v>364</v>
      </c>
      <c r="G128" s="365" t="s">
        <v>364</v>
      </c>
      <c r="H128" s="365" t="s">
        <v>88</v>
      </c>
      <c r="I128" s="365" t="s">
        <v>133</v>
      </c>
      <c r="J128" s="365" t="s">
        <v>365</v>
      </c>
      <c r="K128" s="365" t="s">
        <v>366</v>
      </c>
      <c r="L128" s="365" t="s">
        <v>367</v>
      </c>
      <c r="M128" s="365" t="s">
        <v>366</v>
      </c>
      <c r="N128" s="365" t="s">
        <v>368</v>
      </c>
      <c r="O128" s="365" t="s">
        <v>335</v>
      </c>
      <c r="P128" s="365" t="s">
        <v>369</v>
      </c>
      <c r="Q128" s="365" t="s">
        <v>370</v>
      </c>
      <c r="R128" s="365" t="s">
        <v>371</v>
      </c>
      <c r="S128" s="365" t="s">
        <v>371</v>
      </c>
      <c r="T128" s="1201"/>
      <c r="U128" s="123"/>
    </row>
    <row r="129" spans="1:22" x14ac:dyDescent="0.25">
      <c r="A129" s="1202" t="str">
        <f>B123</f>
        <v>EXTRA-urb.i.1</v>
      </c>
      <c r="B129" s="368">
        <v>1</v>
      </c>
      <c r="C129" s="96"/>
      <c r="D129" s="97"/>
      <c r="E129" s="98"/>
      <c r="F129" s="96"/>
      <c r="G129" s="99"/>
      <c r="H129" s="100"/>
      <c r="I129" s="83"/>
      <c r="J129" s="103"/>
      <c r="K129" s="104"/>
      <c r="L129" s="83"/>
      <c r="M129" s="104"/>
      <c r="N129" s="141"/>
      <c r="O129" s="141"/>
      <c r="P129" s="83"/>
      <c r="Q129" s="83"/>
      <c r="R129" s="83"/>
      <c r="S129" s="83"/>
      <c r="T129" s="326"/>
      <c r="U129" s="48"/>
    </row>
    <row r="130" spans="1:22" x14ac:dyDescent="0.25">
      <c r="A130" s="1202"/>
      <c r="B130" s="369">
        <v>2</v>
      </c>
      <c r="C130" s="92"/>
      <c r="D130" s="93"/>
      <c r="E130" s="85"/>
      <c r="F130" s="92"/>
      <c r="G130" s="94"/>
      <c r="H130" s="100"/>
      <c r="I130" s="84"/>
      <c r="J130" s="101"/>
      <c r="K130" s="102"/>
      <c r="L130" s="84"/>
      <c r="M130" s="102"/>
      <c r="N130" s="132"/>
      <c r="O130" s="132"/>
      <c r="P130" s="84"/>
      <c r="Q130" s="84" t="s">
        <v>372</v>
      </c>
      <c r="R130" s="84"/>
      <c r="S130" s="84"/>
      <c r="T130" s="327"/>
      <c r="U130" s="48"/>
    </row>
    <row r="131" spans="1:22" x14ac:dyDescent="0.25">
      <c r="A131" s="1202"/>
      <c r="B131" s="369">
        <v>3</v>
      </c>
      <c r="C131" s="92"/>
      <c r="D131" s="93"/>
      <c r="E131" s="85"/>
      <c r="F131" s="92"/>
      <c r="G131" s="94"/>
      <c r="H131" s="100"/>
      <c r="I131" s="84"/>
      <c r="J131" s="101"/>
      <c r="K131" s="102"/>
      <c r="L131" s="84"/>
      <c r="M131" s="102"/>
      <c r="N131" s="132"/>
      <c r="O131" s="132"/>
      <c r="P131" s="84"/>
      <c r="Q131" s="84"/>
      <c r="R131" s="84"/>
      <c r="S131" s="84"/>
      <c r="T131" s="327"/>
      <c r="U131" s="48"/>
    </row>
    <row r="132" spans="1:22" x14ac:dyDescent="0.25">
      <c r="A132" s="1202"/>
      <c r="B132" s="369">
        <v>4</v>
      </c>
      <c r="C132" s="92"/>
      <c r="D132" s="93"/>
      <c r="E132" s="85"/>
      <c r="F132" s="92"/>
      <c r="G132" s="94"/>
      <c r="H132" s="100"/>
      <c r="I132" s="84"/>
      <c r="J132" s="101"/>
      <c r="K132" s="102"/>
      <c r="L132" s="84"/>
      <c r="M132" s="102"/>
      <c r="N132" s="132"/>
      <c r="O132" s="132"/>
      <c r="P132" s="84"/>
      <c r="Q132" s="84"/>
      <c r="R132" s="84"/>
      <c r="S132" s="84"/>
      <c r="T132" s="327"/>
      <c r="U132" s="48"/>
    </row>
    <row r="133" spans="1:22" x14ac:dyDescent="0.25">
      <c r="A133" s="1202"/>
      <c r="B133" s="369">
        <v>5</v>
      </c>
      <c r="C133" s="92"/>
      <c r="D133" s="93"/>
      <c r="E133" s="85"/>
      <c r="F133" s="92"/>
      <c r="G133" s="94"/>
      <c r="H133" s="100"/>
      <c r="I133" s="84"/>
      <c r="J133" s="101"/>
      <c r="K133" s="102"/>
      <c r="L133" s="84"/>
      <c r="M133" s="102"/>
      <c r="N133" s="132"/>
      <c r="O133" s="132"/>
      <c r="P133" s="84"/>
      <c r="Q133" s="84"/>
      <c r="R133" s="84"/>
      <c r="S133" s="84"/>
      <c r="T133" s="327"/>
      <c r="U133" s="48"/>
    </row>
    <row r="134" spans="1:22" x14ac:dyDescent="0.25">
      <c r="A134" s="1202"/>
      <c r="B134" s="369">
        <v>6</v>
      </c>
      <c r="C134" s="92"/>
      <c r="D134" s="93"/>
      <c r="E134" s="85"/>
      <c r="F134" s="92"/>
      <c r="G134" s="94"/>
      <c r="H134" s="100"/>
      <c r="I134" s="84"/>
      <c r="J134" s="101"/>
      <c r="K134" s="102"/>
      <c r="L134" s="84"/>
      <c r="M134" s="102"/>
      <c r="N134" s="132"/>
      <c r="O134" s="132"/>
      <c r="P134" s="84"/>
      <c r="Q134" s="84"/>
      <c r="R134" s="84"/>
      <c r="S134" s="84"/>
      <c r="T134" s="327"/>
      <c r="U134" s="48"/>
    </row>
    <row r="135" spans="1:22" x14ac:dyDescent="0.25">
      <c r="A135" s="1202"/>
      <c r="B135" s="369">
        <v>7</v>
      </c>
      <c r="C135" s="92"/>
      <c r="D135" s="93"/>
      <c r="E135" s="85"/>
      <c r="F135" s="92"/>
      <c r="G135" s="94"/>
      <c r="H135" s="100"/>
      <c r="I135" s="84"/>
      <c r="J135" s="101"/>
      <c r="K135" s="102"/>
      <c r="L135" s="84"/>
      <c r="M135" s="102"/>
      <c r="N135" s="132"/>
      <c r="O135" s="132"/>
      <c r="P135" s="84"/>
      <c r="Q135" s="84"/>
      <c r="R135" s="84"/>
      <c r="S135" s="84"/>
      <c r="T135" s="327"/>
      <c r="U135" s="48"/>
    </row>
    <row r="136" spans="1:22" x14ac:dyDescent="0.25">
      <c r="A136" s="1202"/>
      <c r="B136" s="369">
        <v>8</v>
      </c>
      <c r="C136" s="92"/>
      <c r="D136" s="93"/>
      <c r="E136" s="85"/>
      <c r="F136" s="92"/>
      <c r="G136" s="94"/>
      <c r="H136" s="100"/>
      <c r="I136" s="84"/>
      <c r="J136" s="101"/>
      <c r="K136" s="102"/>
      <c r="L136" s="84"/>
      <c r="M136" s="102"/>
      <c r="N136" s="132"/>
      <c r="O136" s="132"/>
      <c r="P136" s="84"/>
      <c r="Q136" s="84"/>
      <c r="R136" s="84"/>
      <c r="S136" s="84"/>
      <c r="T136" s="327"/>
      <c r="U136" s="48"/>
    </row>
    <row r="137" spans="1:22" x14ac:dyDescent="0.25">
      <c r="A137" s="1202"/>
      <c r="B137" s="369">
        <v>9</v>
      </c>
      <c r="C137" s="92"/>
      <c r="D137" s="93"/>
      <c r="E137" s="85"/>
      <c r="F137" s="92"/>
      <c r="G137" s="94"/>
      <c r="H137" s="100"/>
      <c r="I137" s="84"/>
      <c r="J137" s="101"/>
      <c r="K137" s="102"/>
      <c r="L137" s="84"/>
      <c r="M137" s="102"/>
      <c r="N137" s="132"/>
      <c r="O137" s="132"/>
      <c r="P137" s="84"/>
      <c r="Q137" s="84"/>
      <c r="R137" s="84"/>
      <c r="S137" s="84"/>
      <c r="T137" s="327"/>
      <c r="U137" s="48"/>
    </row>
    <row r="138" spans="1:22" ht="15.75" thickBot="1" x14ac:dyDescent="0.3">
      <c r="A138" s="1203"/>
      <c r="B138" s="370">
        <v>10</v>
      </c>
      <c r="C138" s="112"/>
      <c r="D138" s="113"/>
      <c r="E138" s="114"/>
      <c r="F138" s="112"/>
      <c r="G138" s="115"/>
      <c r="H138" s="378"/>
      <c r="I138" s="117"/>
      <c r="J138" s="118"/>
      <c r="K138" s="119"/>
      <c r="L138" s="117"/>
      <c r="M138" s="119"/>
      <c r="N138" s="133"/>
      <c r="O138" s="133"/>
      <c r="P138" s="117"/>
      <c r="Q138" s="117"/>
      <c r="R138" s="117"/>
      <c r="S138" s="117"/>
      <c r="T138" s="328"/>
      <c r="U138" s="48"/>
    </row>
    <row r="139" spans="1:22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48" t="s">
        <v>527</v>
      </c>
      <c r="M139" s="1049"/>
      <c r="N139" s="718">
        <f>SUM(N129:N138)</f>
        <v>0</v>
      </c>
      <c r="O139" s="719">
        <f>SUM(O129:O138)</f>
        <v>0</v>
      </c>
      <c r="P139" s="5"/>
      <c r="R139" s="5"/>
      <c r="S139" s="5"/>
      <c r="T139" s="111"/>
      <c r="U139" s="124"/>
      <c r="V139" s="111"/>
    </row>
    <row r="140" spans="1:22" ht="35.25" customHeight="1" x14ac:dyDescent="0.25">
      <c r="A140" s="121"/>
      <c r="B140" s="86"/>
      <c r="C140" s="86"/>
      <c r="D140" s="86"/>
      <c r="E140" s="72"/>
      <c r="F140" s="573"/>
      <c r="G140" s="72"/>
      <c r="H140" s="634"/>
      <c r="I140" s="634"/>
      <c r="J140" s="635"/>
      <c r="K140" s="634"/>
      <c r="L140" s="1050" t="s">
        <v>528</v>
      </c>
      <c r="M140" s="1051"/>
      <c r="N140" s="720">
        <f>SUMIF(M129:M138,"&lt;=31/12/2025",N129:N138)</f>
        <v>0</v>
      </c>
      <c r="O140" s="721">
        <f>SUMIF(M129:M138,"&lt;=31/12/2025",O129:O138)</f>
        <v>0</v>
      </c>
      <c r="P140" s="5"/>
      <c r="R140" s="5"/>
      <c r="S140" s="5"/>
      <c r="T140" s="111"/>
      <c r="U140" s="124"/>
      <c r="V140" s="111"/>
    </row>
    <row r="141" spans="1:22" ht="33.75" customHeight="1" thickBot="1" x14ac:dyDescent="0.3">
      <c r="A141" s="121"/>
      <c r="B141" s="86"/>
      <c r="C141" s="86"/>
      <c r="D141" s="86"/>
      <c r="E141" s="72"/>
      <c r="F141" s="573"/>
      <c r="G141" s="72"/>
      <c r="H141" s="72"/>
      <c r="I141" s="573"/>
      <c r="J141" s="573"/>
      <c r="K141" s="72"/>
      <c r="L141" s="1052" t="s">
        <v>565</v>
      </c>
      <c r="M141" s="1053"/>
      <c r="N141" s="722">
        <f>SUMIF(M129:M138,"&gt;31/12/2025",N129:N138)</f>
        <v>0</v>
      </c>
      <c r="O141" s="723">
        <f>SUMIF(M129:M138,"&gt;31/12/2025",O129:O138)</f>
        <v>0</v>
      </c>
      <c r="P141" s="5"/>
      <c r="R141" s="5"/>
      <c r="S141" s="5"/>
      <c r="T141" s="111"/>
      <c r="U141" s="124"/>
      <c r="V141" s="111"/>
    </row>
    <row r="142" spans="1:22" ht="15.75" thickBot="1" x14ac:dyDescent="0.3">
      <c r="A142" s="125"/>
      <c r="B142" s="49"/>
      <c r="C142" s="46"/>
      <c r="D142" s="46"/>
      <c r="E142" s="46"/>
      <c r="F142" s="49"/>
      <c r="G142" s="46"/>
      <c r="H142" s="46"/>
      <c r="I142" s="49"/>
      <c r="J142" s="49"/>
      <c r="K142" s="46"/>
      <c r="L142" s="46"/>
      <c r="M142" s="46"/>
      <c r="N142" s="46"/>
      <c r="O142" s="46"/>
      <c r="P142" s="46"/>
      <c r="Q142" s="46"/>
      <c r="R142" s="46"/>
      <c r="S142" s="126"/>
      <c r="T142" s="46"/>
      <c r="U142" s="50"/>
    </row>
    <row r="143" spans="1:22" ht="15.75" thickBot="1" x14ac:dyDescent="0.3">
      <c r="A143" s="120"/>
      <c r="B143" s="33"/>
      <c r="C143" s="30"/>
      <c r="D143" s="30"/>
      <c r="E143" s="30"/>
      <c r="F143" s="33"/>
      <c r="G143" s="30"/>
      <c r="H143" s="30"/>
      <c r="I143" s="33"/>
      <c r="J143" s="33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6"/>
    </row>
    <row r="144" spans="1:22" ht="28.5" thickBot="1" x14ac:dyDescent="0.3">
      <c r="A144" s="361" t="s">
        <v>9</v>
      </c>
      <c r="B144" s="1057" t="s">
        <v>154</v>
      </c>
      <c r="C144" s="1058"/>
      <c r="E144" s="1163" t="s">
        <v>336</v>
      </c>
      <c r="F144" s="1164"/>
      <c r="G144" s="1031">
        <f>VLOOKUP(B144,'EXTRAUrbano.Piano inv. forn '!$D$62:$AB$81,3,FALSE)</f>
        <v>0</v>
      </c>
      <c r="H144" s="1032"/>
      <c r="I144" s="1"/>
      <c r="J144" s="1163" t="s">
        <v>337</v>
      </c>
      <c r="K144" s="1164"/>
      <c r="L144" s="1031">
        <f>VLOOKUP(B144,'EXTRAUrbano.Piano inv. forn '!$D$62:$AB$81,4,FALSE)</f>
        <v>0</v>
      </c>
      <c r="M144" s="1032"/>
      <c r="O144" s="366" t="s">
        <v>338</v>
      </c>
      <c r="P144" s="616"/>
      <c r="R144" s="367" t="s">
        <v>339</v>
      </c>
      <c r="S144" s="1165"/>
      <c r="T144" s="1166"/>
      <c r="U144" s="48"/>
    </row>
    <row r="145" spans="1:22" ht="15.75" thickBot="1" x14ac:dyDescent="0.3">
      <c r="A145" s="121"/>
      <c r="B145" s="87"/>
      <c r="C145" s="87"/>
      <c r="E145" s="88"/>
      <c r="F145" s="88"/>
      <c r="G145" s="89"/>
      <c r="H145" s="89"/>
      <c r="I145" s="1"/>
      <c r="J145" s="88"/>
      <c r="K145" s="88"/>
      <c r="L145" s="89"/>
      <c r="M145" s="89"/>
      <c r="O145" s="90"/>
      <c r="R145" s="86"/>
      <c r="S145" s="91"/>
      <c r="U145" s="122"/>
    </row>
    <row r="146" spans="1:22" ht="30.75" customHeight="1" thickBot="1" x14ac:dyDescent="0.3">
      <c r="A146" s="1193" t="s">
        <v>340</v>
      </c>
      <c r="B146" s="1194"/>
      <c r="C146" s="1194"/>
      <c r="D146" s="1195"/>
      <c r="E146" s="1039">
        <f>VLOOKUP(B144,'EXTRAUrbano.Piano inv. forn '!$D$62:$AB$81,17,FALSE)</f>
        <v>0</v>
      </c>
      <c r="F146" s="1040"/>
      <c r="G146" s="1040"/>
      <c r="H146" s="1041"/>
      <c r="I146" s="1"/>
      <c r="J146" s="1196" t="s">
        <v>61</v>
      </c>
      <c r="K146" s="1197"/>
      <c r="L146" s="1039">
        <f>VLOOKUP(B144,'EXTRAUrbano.Piano inv. forn '!$D$62:$AB$81,19,FALSE)</f>
        <v>0</v>
      </c>
      <c r="M146" s="1041"/>
      <c r="N146" s="110"/>
      <c r="O146" s="367" t="s">
        <v>341</v>
      </c>
      <c r="P146" s="127">
        <f>L146+E146</f>
        <v>0</v>
      </c>
      <c r="Q146" s="72"/>
      <c r="R146" s="367" t="s">
        <v>342</v>
      </c>
      <c r="S146" s="1165"/>
      <c r="T146" s="1166"/>
      <c r="U146" s="122"/>
    </row>
    <row r="147" spans="1:22" ht="15.75" thickBot="1" x14ac:dyDescent="0.3">
      <c r="A147" s="128"/>
      <c r="B147" s="129"/>
      <c r="C147" s="129"/>
      <c r="D147" s="129"/>
      <c r="E147" s="130"/>
      <c r="F147" s="130"/>
      <c r="G147" s="130"/>
      <c r="H147" s="130"/>
      <c r="I147" s="1"/>
      <c r="J147" s="88"/>
      <c r="K147" s="88"/>
      <c r="L147" s="130"/>
      <c r="M147" s="130"/>
      <c r="N147" s="110"/>
      <c r="O147" s="86"/>
      <c r="P147" s="110"/>
      <c r="Q147" s="72"/>
      <c r="R147" s="86"/>
      <c r="S147" s="131"/>
      <c r="T147" s="131"/>
      <c r="U147" s="48"/>
    </row>
    <row r="148" spans="1:22" ht="60" x14ac:dyDescent="0.25">
      <c r="A148" s="1176" t="s">
        <v>343</v>
      </c>
      <c r="B148" s="1177" t="s">
        <v>344</v>
      </c>
      <c r="C148" s="1177" t="s">
        <v>345</v>
      </c>
      <c r="D148" s="362" t="s">
        <v>346</v>
      </c>
      <c r="E148" s="363" t="s">
        <v>347</v>
      </c>
      <c r="F148" s="362" t="s">
        <v>348</v>
      </c>
      <c r="G148" s="362" t="s">
        <v>349</v>
      </c>
      <c r="H148" s="364" t="s">
        <v>306</v>
      </c>
      <c r="I148" s="364" t="s">
        <v>350</v>
      </c>
      <c r="J148" s="364" t="s">
        <v>351</v>
      </c>
      <c r="K148" s="364" t="s">
        <v>352</v>
      </c>
      <c r="L148" s="364" t="s">
        <v>353</v>
      </c>
      <c r="M148" s="364" t="s">
        <v>354</v>
      </c>
      <c r="N148" s="364" t="s">
        <v>355</v>
      </c>
      <c r="O148" s="364" t="s">
        <v>356</v>
      </c>
      <c r="P148" s="364" t="s">
        <v>357</v>
      </c>
      <c r="Q148" s="364" t="s">
        <v>358</v>
      </c>
      <c r="R148" s="364" t="s">
        <v>359</v>
      </c>
      <c r="S148" s="364" t="s">
        <v>360</v>
      </c>
      <c r="T148" s="1200" t="s">
        <v>361</v>
      </c>
      <c r="U148" s="123"/>
    </row>
    <row r="149" spans="1:22" ht="24.75" thickBot="1" x14ac:dyDescent="0.3">
      <c r="A149" s="1198"/>
      <c r="B149" s="1199"/>
      <c r="C149" s="1199"/>
      <c r="D149" s="365" t="s">
        <v>362</v>
      </c>
      <c r="E149" s="365" t="s">
        <v>375</v>
      </c>
      <c r="F149" s="365" t="s">
        <v>364</v>
      </c>
      <c r="G149" s="365" t="s">
        <v>364</v>
      </c>
      <c r="H149" s="365" t="s">
        <v>88</v>
      </c>
      <c r="I149" s="365" t="s">
        <v>133</v>
      </c>
      <c r="J149" s="365" t="s">
        <v>365</v>
      </c>
      <c r="K149" s="365" t="s">
        <v>366</v>
      </c>
      <c r="L149" s="365" t="s">
        <v>367</v>
      </c>
      <c r="M149" s="365" t="s">
        <v>366</v>
      </c>
      <c r="N149" s="365" t="s">
        <v>368</v>
      </c>
      <c r="O149" s="365" t="s">
        <v>335</v>
      </c>
      <c r="P149" s="365" t="s">
        <v>369</v>
      </c>
      <c r="Q149" s="365" t="s">
        <v>370</v>
      </c>
      <c r="R149" s="365" t="s">
        <v>371</v>
      </c>
      <c r="S149" s="365" t="s">
        <v>371</v>
      </c>
      <c r="T149" s="1201"/>
      <c r="U149" s="123"/>
    </row>
    <row r="150" spans="1:22" x14ac:dyDescent="0.25">
      <c r="A150" s="1202" t="str">
        <f>B144</f>
        <v>EXTRA-urb.i.1</v>
      </c>
      <c r="B150" s="368">
        <v>1</v>
      </c>
      <c r="C150" s="96"/>
      <c r="D150" s="97"/>
      <c r="E150" s="98"/>
      <c r="F150" s="96"/>
      <c r="G150" s="99"/>
      <c r="H150" s="100"/>
      <c r="I150" s="83"/>
      <c r="J150" s="103"/>
      <c r="K150" s="104"/>
      <c r="L150" s="83"/>
      <c r="M150" s="104"/>
      <c r="N150" s="141"/>
      <c r="O150" s="141"/>
      <c r="P150" s="83"/>
      <c r="Q150" s="83"/>
      <c r="R150" s="83"/>
      <c r="S150" s="83"/>
      <c r="T150" s="326"/>
      <c r="U150" s="48"/>
    </row>
    <row r="151" spans="1:22" x14ac:dyDescent="0.25">
      <c r="A151" s="1202"/>
      <c r="B151" s="369">
        <v>2</v>
      </c>
      <c r="C151" s="92"/>
      <c r="D151" s="93"/>
      <c r="E151" s="85"/>
      <c r="F151" s="92"/>
      <c r="G151" s="94"/>
      <c r="H151" s="100"/>
      <c r="I151" s="84"/>
      <c r="J151" s="101"/>
      <c r="K151" s="102"/>
      <c r="L151" s="84"/>
      <c r="M151" s="102"/>
      <c r="N151" s="132"/>
      <c r="O151" s="132"/>
      <c r="P151" s="84"/>
      <c r="Q151" s="84" t="s">
        <v>372</v>
      </c>
      <c r="R151" s="84"/>
      <c r="S151" s="84"/>
      <c r="T151" s="327"/>
      <c r="U151" s="48"/>
    </row>
    <row r="152" spans="1:22" x14ac:dyDescent="0.25">
      <c r="A152" s="1202"/>
      <c r="B152" s="369">
        <v>3</v>
      </c>
      <c r="C152" s="92"/>
      <c r="D152" s="93"/>
      <c r="E152" s="85"/>
      <c r="F152" s="92"/>
      <c r="G152" s="94"/>
      <c r="H152" s="100"/>
      <c r="I152" s="84"/>
      <c r="J152" s="101"/>
      <c r="K152" s="102"/>
      <c r="L152" s="84"/>
      <c r="M152" s="102"/>
      <c r="N152" s="132"/>
      <c r="O152" s="132"/>
      <c r="P152" s="84"/>
      <c r="Q152" s="84"/>
      <c r="R152" s="84"/>
      <c r="S152" s="84"/>
      <c r="T152" s="327"/>
      <c r="U152" s="48"/>
    </row>
    <row r="153" spans="1:22" x14ac:dyDescent="0.25">
      <c r="A153" s="1202"/>
      <c r="B153" s="369">
        <v>4</v>
      </c>
      <c r="C153" s="92"/>
      <c r="D153" s="93"/>
      <c r="E153" s="85"/>
      <c r="F153" s="92"/>
      <c r="G153" s="94"/>
      <c r="H153" s="100"/>
      <c r="I153" s="84"/>
      <c r="J153" s="101"/>
      <c r="K153" s="102"/>
      <c r="L153" s="84"/>
      <c r="M153" s="102"/>
      <c r="N153" s="132"/>
      <c r="O153" s="132"/>
      <c r="P153" s="84"/>
      <c r="Q153" s="84"/>
      <c r="R153" s="84"/>
      <c r="S153" s="84"/>
      <c r="T153" s="327"/>
      <c r="U153" s="48"/>
    </row>
    <row r="154" spans="1:22" x14ac:dyDescent="0.25">
      <c r="A154" s="1202"/>
      <c r="B154" s="369">
        <v>5</v>
      </c>
      <c r="C154" s="92"/>
      <c r="D154" s="93"/>
      <c r="E154" s="85"/>
      <c r="F154" s="92"/>
      <c r="G154" s="94"/>
      <c r="H154" s="100"/>
      <c r="I154" s="84"/>
      <c r="J154" s="101"/>
      <c r="K154" s="102"/>
      <c r="L154" s="84"/>
      <c r="M154" s="102"/>
      <c r="N154" s="132"/>
      <c r="O154" s="132"/>
      <c r="P154" s="84"/>
      <c r="Q154" s="84"/>
      <c r="R154" s="84"/>
      <c r="S154" s="84"/>
      <c r="T154" s="327"/>
      <c r="U154" s="48"/>
    </row>
    <row r="155" spans="1:22" x14ac:dyDescent="0.25">
      <c r="A155" s="1202"/>
      <c r="B155" s="369">
        <v>6</v>
      </c>
      <c r="C155" s="92"/>
      <c r="D155" s="93"/>
      <c r="E155" s="85"/>
      <c r="F155" s="92"/>
      <c r="G155" s="94"/>
      <c r="H155" s="100"/>
      <c r="I155" s="84"/>
      <c r="J155" s="101"/>
      <c r="K155" s="102"/>
      <c r="L155" s="84"/>
      <c r="M155" s="102"/>
      <c r="N155" s="132"/>
      <c r="O155" s="132"/>
      <c r="P155" s="84"/>
      <c r="Q155" s="84"/>
      <c r="R155" s="84"/>
      <c r="S155" s="84"/>
      <c r="T155" s="327"/>
      <c r="U155" s="48"/>
    </row>
    <row r="156" spans="1:22" x14ac:dyDescent="0.25">
      <c r="A156" s="1202"/>
      <c r="B156" s="369">
        <v>7</v>
      </c>
      <c r="C156" s="92"/>
      <c r="D156" s="93"/>
      <c r="E156" s="85"/>
      <c r="F156" s="92"/>
      <c r="G156" s="94"/>
      <c r="H156" s="100"/>
      <c r="I156" s="84"/>
      <c r="J156" s="101"/>
      <c r="K156" s="102"/>
      <c r="L156" s="84"/>
      <c r="M156" s="102"/>
      <c r="N156" s="132"/>
      <c r="O156" s="132"/>
      <c r="P156" s="84"/>
      <c r="Q156" s="84"/>
      <c r="R156" s="84"/>
      <c r="S156" s="84"/>
      <c r="T156" s="327"/>
      <c r="U156" s="48"/>
    </row>
    <row r="157" spans="1:22" x14ac:dyDescent="0.25">
      <c r="A157" s="1202"/>
      <c r="B157" s="369">
        <v>8</v>
      </c>
      <c r="C157" s="92"/>
      <c r="D157" s="93"/>
      <c r="E157" s="85"/>
      <c r="F157" s="92"/>
      <c r="G157" s="94"/>
      <c r="H157" s="100"/>
      <c r="I157" s="84"/>
      <c r="J157" s="101"/>
      <c r="K157" s="102"/>
      <c r="L157" s="84"/>
      <c r="M157" s="102"/>
      <c r="N157" s="132"/>
      <c r="O157" s="132"/>
      <c r="P157" s="84"/>
      <c r="Q157" s="84"/>
      <c r="R157" s="84"/>
      <c r="S157" s="84"/>
      <c r="T157" s="327"/>
      <c r="U157" s="48"/>
    </row>
    <row r="158" spans="1:22" x14ac:dyDescent="0.25">
      <c r="A158" s="1202"/>
      <c r="B158" s="369">
        <v>9</v>
      </c>
      <c r="C158" s="92"/>
      <c r="D158" s="93"/>
      <c r="E158" s="85"/>
      <c r="F158" s="92"/>
      <c r="G158" s="94"/>
      <c r="H158" s="100"/>
      <c r="I158" s="84"/>
      <c r="J158" s="101"/>
      <c r="K158" s="102"/>
      <c r="L158" s="84"/>
      <c r="M158" s="102"/>
      <c r="N158" s="132"/>
      <c r="O158" s="132"/>
      <c r="P158" s="84"/>
      <c r="Q158" s="84"/>
      <c r="R158" s="84"/>
      <c r="S158" s="84"/>
      <c r="T158" s="327"/>
      <c r="U158" s="48"/>
    </row>
    <row r="159" spans="1:22" ht="15.75" thickBot="1" x14ac:dyDescent="0.3">
      <c r="A159" s="1203"/>
      <c r="B159" s="370">
        <v>10</v>
      </c>
      <c r="C159" s="112"/>
      <c r="D159" s="113"/>
      <c r="E159" s="114"/>
      <c r="F159" s="112"/>
      <c r="G159" s="115"/>
      <c r="H159" s="378"/>
      <c r="I159" s="117"/>
      <c r="J159" s="118"/>
      <c r="K159" s="119"/>
      <c r="L159" s="117"/>
      <c r="M159" s="119"/>
      <c r="N159" s="133"/>
      <c r="O159" s="133"/>
      <c r="P159" s="117"/>
      <c r="Q159" s="117"/>
      <c r="R159" s="117"/>
      <c r="S159" s="117"/>
      <c r="T159" s="328"/>
      <c r="U159" s="48"/>
    </row>
    <row r="160" spans="1:22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48" t="s">
        <v>527</v>
      </c>
      <c r="M160" s="1049"/>
      <c r="N160" s="718">
        <f>SUM(N150:N159)</f>
        <v>0</v>
      </c>
      <c r="O160" s="719">
        <f>SUM(O150:O159)</f>
        <v>0</v>
      </c>
      <c r="P160" s="5"/>
      <c r="R160" s="5"/>
      <c r="S160" s="5"/>
      <c r="T160" s="111"/>
      <c r="U160" s="124"/>
      <c r="V160" s="111"/>
    </row>
    <row r="161" spans="1:22" ht="35.25" customHeight="1" x14ac:dyDescent="0.25">
      <c r="A161" s="121"/>
      <c r="B161" s="86"/>
      <c r="C161" s="86"/>
      <c r="D161" s="86"/>
      <c r="E161" s="72"/>
      <c r="F161" s="573"/>
      <c r="G161" s="72"/>
      <c r="H161" s="634"/>
      <c r="I161" s="634"/>
      <c r="J161" s="635"/>
      <c r="K161" s="634"/>
      <c r="L161" s="1050" t="s">
        <v>528</v>
      </c>
      <c r="M161" s="1051"/>
      <c r="N161" s="720">
        <f>SUMIF(M150:M159,"&lt;=31/12/2025",N150:N159)</f>
        <v>0</v>
      </c>
      <c r="O161" s="721">
        <f>SUMIF(M150:M159,"&lt;=31/12/2025",O150:O159)</f>
        <v>0</v>
      </c>
      <c r="P161" s="5"/>
      <c r="R161" s="5"/>
      <c r="S161" s="5"/>
      <c r="T161" s="111"/>
      <c r="U161" s="124"/>
      <c r="V161" s="111"/>
    </row>
    <row r="162" spans="1:22" ht="33.75" customHeight="1" thickBot="1" x14ac:dyDescent="0.3">
      <c r="A162" s="121"/>
      <c r="B162" s="86"/>
      <c r="C162" s="86"/>
      <c r="D162" s="86"/>
      <c r="E162" s="72"/>
      <c r="F162" s="573"/>
      <c r="G162" s="72"/>
      <c r="H162" s="72"/>
      <c r="I162" s="573"/>
      <c r="J162" s="573"/>
      <c r="K162" s="72"/>
      <c r="L162" s="1052" t="s">
        <v>565</v>
      </c>
      <c r="M162" s="1053"/>
      <c r="N162" s="722">
        <f>SUMIF(M150:M159,"&gt;31/12/2025",N150:N159)</f>
        <v>0</v>
      </c>
      <c r="O162" s="723">
        <f>SUMIF(M150:M159,"&gt;31/12/2025",O150:O159)</f>
        <v>0</v>
      </c>
      <c r="P162" s="5"/>
      <c r="R162" s="5"/>
      <c r="S162" s="5"/>
      <c r="T162" s="111"/>
      <c r="U162" s="124"/>
      <c r="V162" s="111"/>
    </row>
    <row r="163" spans="1:22" ht="15.75" thickBot="1" x14ac:dyDescent="0.3">
      <c r="A163" s="125"/>
      <c r="B163" s="49"/>
      <c r="C163" s="46"/>
      <c r="D163" s="46"/>
      <c r="E163" s="46"/>
      <c r="F163" s="49"/>
      <c r="G163" s="46"/>
      <c r="H163" s="46"/>
      <c r="I163" s="49"/>
      <c r="J163" s="49"/>
      <c r="K163" s="46"/>
      <c r="L163" s="46"/>
      <c r="M163" s="46"/>
      <c r="N163" s="46"/>
      <c r="O163" s="46"/>
      <c r="P163" s="46"/>
      <c r="Q163" s="46"/>
      <c r="R163" s="46"/>
      <c r="S163" s="126"/>
      <c r="T163" s="46"/>
      <c r="U163" s="50"/>
    </row>
    <row r="164" spans="1:22" ht="15.75" thickBot="1" x14ac:dyDescent="0.3">
      <c r="A164" s="120"/>
      <c r="B164" s="33"/>
      <c r="C164" s="30"/>
      <c r="D164" s="30"/>
      <c r="E164" s="30"/>
      <c r="F164" s="33"/>
      <c r="G164" s="30"/>
      <c r="H164" s="30"/>
      <c r="I164" s="33"/>
      <c r="J164" s="33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6"/>
    </row>
    <row r="165" spans="1:22" ht="28.5" thickBot="1" x14ac:dyDescent="0.3">
      <c r="A165" s="361" t="s">
        <v>9</v>
      </c>
      <c r="B165" s="1057" t="s">
        <v>154</v>
      </c>
      <c r="C165" s="1058"/>
      <c r="E165" s="1163" t="s">
        <v>336</v>
      </c>
      <c r="F165" s="1164"/>
      <c r="G165" s="1031">
        <f>VLOOKUP(B165,'EXTRAUrbano.Piano inv. forn '!$D$62:$AB$81,3,FALSE)</f>
        <v>0</v>
      </c>
      <c r="H165" s="1032"/>
      <c r="I165" s="1"/>
      <c r="J165" s="1163" t="s">
        <v>337</v>
      </c>
      <c r="K165" s="1164"/>
      <c r="L165" s="1031">
        <f>VLOOKUP(B165,'EXTRAUrbano.Piano inv. forn '!$D$62:$AB$81,4,FALSE)</f>
        <v>0</v>
      </c>
      <c r="M165" s="1032"/>
      <c r="O165" s="366" t="s">
        <v>338</v>
      </c>
      <c r="P165" s="616"/>
      <c r="R165" s="367" t="s">
        <v>339</v>
      </c>
      <c r="S165" s="1165"/>
      <c r="T165" s="1166"/>
      <c r="U165" s="48"/>
    </row>
    <row r="166" spans="1:22" ht="15.75" thickBot="1" x14ac:dyDescent="0.3">
      <c r="A166" s="121"/>
      <c r="B166" s="87"/>
      <c r="C166" s="87"/>
      <c r="E166" s="88"/>
      <c r="F166" s="88"/>
      <c r="G166" s="89"/>
      <c r="H166" s="89"/>
      <c r="I166" s="1"/>
      <c r="J166" s="88"/>
      <c r="K166" s="88"/>
      <c r="L166" s="89"/>
      <c r="M166" s="89"/>
      <c r="O166" s="90"/>
      <c r="R166" s="86"/>
      <c r="S166" s="91"/>
      <c r="U166" s="122"/>
    </row>
    <row r="167" spans="1:22" ht="36" customHeight="1" thickBot="1" x14ac:dyDescent="0.3">
      <c r="A167" s="1193" t="s">
        <v>340</v>
      </c>
      <c r="B167" s="1194"/>
      <c r="C167" s="1194"/>
      <c r="D167" s="1195"/>
      <c r="E167" s="1039">
        <f>VLOOKUP(B165,'EXTRAUrbano.Piano inv. forn '!$D$62:$AB$81,17,FALSE)</f>
        <v>0</v>
      </c>
      <c r="F167" s="1040"/>
      <c r="G167" s="1040"/>
      <c r="H167" s="1041"/>
      <c r="I167" s="1"/>
      <c r="J167" s="1196" t="s">
        <v>61</v>
      </c>
      <c r="K167" s="1197"/>
      <c r="L167" s="1039">
        <f>VLOOKUP(B165,'EXTRAUrbano.Piano inv. forn '!$D$62:$AB$81,19,FALSE)</f>
        <v>0</v>
      </c>
      <c r="M167" s="1041"/>
      <c r="N167" s="110"/>
      <c r="O167" s="367" t="s">
        <v>341</v>
      </c>
      <c r="P167" s="127">
        <f>L167+E167</f>
        <v>0</v>
      </c>
      <c r="Q167" s="72"/>
      <c r="R167" s="367" t="s">
        <v>342</v>
      </c>
      <c r="S167" s="1165"/>
      <c r="T167" s="1166"/>
      <c r="U167" s="122"/>
    </row>
    <row r="168" spans="1:22" ht="15.75" thickBot="1" x14ac:dyDescent="0.3">
      <c r="A168" s="128"/>
      <c r="B168" s="129"/>
      <c r="C168" s="129"/>
      <c r="D168" s="129"/>
      <c r="E168" s="130"/>
      <c r="F168" s="130"/>
      <c r="G168" s="130"/>
      <c r="H168" s="130"/>
      <c r="I168" s="1"/>
      <c r="J168" s="88"/>
      <c r="K168" s="88"/>
      <c r="L168" s="130"/>
      <c r="M168" s="130"/>
      <c r="N168" s="110"/>
      <c r="O168" s="86"/>
      <c r="P168" s="110"/>
      <c r="Q168" s="72"/>
      <c r="R168" s="86"/>
      <c r="S168" s="131"/>
      <c r="T168" s="131"/>
      <c r="U168" s="48"/>
    </row>
    <row r="169" spans="1:22" ht="60" x14ac:dyDescent="0.25">
      <c r="A169" s="1176" t="s">
        <v>343</v>
      </c>
      <c r="B169" s="1177" t="s">
        <v>344</v>
      </c>
      <c r="C169" s="1177" t="s">
        <v>345</v>
      </c>
      <c r="D169" s="362" t="s">
        <v>346</v>
      </c>
      <c r="E169" s="363" t="s">
        <v>347</v>
      </c>
      <c r="F169" s="362" t="s">
        <v>348</v>
      </c>
      <c r="G169" s="362" t="s">
        <v>349</v>
      </c>
      <c r="H169" s="364" t="s">
        <v>306</v>
      </c>
      <c r="I169" s="364" t="s">
        <v>350</v>
      </c>
      <c r="J169" s="364" t="s">
        <v>351</v>
      </c>
      <c r="K169" s="364" t="s">
        <v>352</v>
      </c>
      <c r="L169" s="364" t="s">
        <v>353</v>
      </c>
      <c r="M169" s="364" t="s">
        <v>354</v>
      </c>
      <c r="N169" s="364" t="s">
        <v>355</v>
      </c>
      <c r="O169" s="364" t="s">
        <v>356</v>
      </c>
      <c r="P169" s="364" t="s">
        <v>357</v>
      </c>
      <c r="Q169" s="364" t="s">
        <v>358</v>
      </c>
      <c r="R169" s="364" t="s">
        <v>359</v>
      </c>
      <c r="S169" s="364" t="s">
        <v>360</v>
      </c>
      <c r="T169" s="1200" t="s">
        <v>361</v>
      </c>
      <c r="U169" s="123"/>
    </row>
    <row r="170" spans="1:22" ht="24.75" thickBot="1" x14ac:dyDescent="0.3">
      <c r="A170" s="1198"/>
      <c r="B170" s="1199"/>
      <c r="C170" s="1199"/>
      <c r="D170" s="365" t="s">
        <v>362</v>
      </c>
      <c r="E170" s="365" t="s">
        <v>375</v>
      </c>
      <c r="F170" s="365" t="s">
        <v>364</v>
      </c>
      <c r="G170" s="365" t="s">
        <v>364</v>
      </c>
      <c r="H170" s="365" t="s">
        <v>88</v>
      </c>
      <c r="I170" s="365" t="s">
        <v>133</v>
      </c>
      <c r="J170" s="365" t="s">
        <v>365</v>
      </c>
      <c r="K170" s="365" t="s">
        <v>366</v>
      </c>
      <c r="L170" s="365" t="s">
        <v>367</v>
      </c>
      <c r="M170" s="365" t="s">
        <v>366</v>
      </c>
      <c r="N170" s="365" t="s">
        <v>368</v>
      </c>
      <c r="O170" s="365" t="s">
        <v>335</v>
      </c>
      <c r="P170" s="365" t="s">
        <v>369</v>
      </c>
      <c r="Q170" s="365" t="s">
        <v>370</v>
      </c>
      <c r="R170" s="365" t="s">
        <v>371</v>
      </c>
      <c r="S170" s="365" t="s">
        <v>371</v>
      </c>
      <c r="T170" s="1201"/>
      <c r="U170" s="123"/>
    </row>
    <row r="171" spans="1:22" x14ac:dyDescent="0.25">
      <c r="A171" s="1202" t="str">
        <f>B165</f>
        <v>EXTRA-urb.i.1</v>
      </c>
      <c r="B171" s="368">
        <v>1</v>
      </c>
      <c r="C171" s="96"/>
      <c r="D171" s="97"/>
      <c r="E171" s="98"/>
      <c r="F171" s="96"/>
      <c r="G171" s="99"/>
      <c r="H171" s="100"/>
      <c r="I171" s="83"/>
      <c r="J171" s="103"/>
      <c r="K171" s="104"/>
      <c r="L171" s="83"/>
      <c r="M171" s="104"/>
      <c r="N171" s="141"/>
      <c r="O171" s="141"/>
      <c r="P171" s="83"/>
      <c r="Q171" s="83"/>
      <c r="R171" s="83"/>
      <c r="S171" s="83"/>
      <c r="T171" s="326"/>
      <c r="U171" s="48"/>
    </row>
    <row r="172" spans="1:22" x14ac:dyDescent="0.25">
      <c r="A172" s="1202"/>
      <c r="B172" s="369">
        <v>2</v>
      </c>
      <c r="C172" s="92"/>
      <c r="D172" s="93"/>
      <c r="E172" s="85"/>
      <c r="F172" s="92"/>
      <c r="G172" s="94"/>
      <c r="H172" s="100"/>
      <c r="I172" s="84"/>
      <c r="J172" s="101"/>
      <c r="K172" s="102"/>
      <c r="L172" s="84"/>
      <c r="M172" s="102"/>
      <c r="N172" s="132"/>
      <c r="O172" s="132"/>
      <c r="P172" s="84"/>
      <c r="Q172" s="84" t="s">
        <v>372</v>
      </c>
      <c r="R172" s="84"/>
      <c r="S172" s="84"/>
      <c r="T172" s="327"/>
      <c r="U172" s="48"/>
    </row>
    <row r="173" spans="1:22" x14ac:dyDescent="0.25">
      <c r="A173" s="1202"/>
      <c r="B173" s="369">
        <v>3</v>
      </c>
      <c r="C173" s="92"/>
      <c r="D173" s="93"/>
      <c r="E173" s="85"/>
      <c r="F173" s="92"/>
      <c r="G173" s="94"/>
      <c r="H173" s="100"/>
      <c r="I173" s="84"/>
      <c r="J173" s="101"/>
      <c r="K173" s="102"/>
      <c r="L173" s="84"/>
      <c r="M173" s="102"/>
      <c r="N173" s="132"/>
      <c r="O173" s="132"/>
      <c r="P173" s="84"/>
      <c r="Q173" s="84"/>
      <c r="R173" s="84"/>
      <c r="S173" s="84"/>
      <c r="T173" s="327"/>
      <c r="U173" s="48"/>
    </row>
    <row r="174" spans="1:22" x14ac:dyDescent="0.25">
      <c r="A174" s="1202"/>
      <c r="B174" s="369">
        <v>4</v>
      </c>
      <c r="C174" s="92"/>
      <c r="D174" s="93"/>
      <c r="E174" s="85"/>
      <c r="F174" s="92"/>
      <c r="G174" s="94"/>
      <c r="H174" s="100"/>
      <c r="I174" s="84"/>
      <c r="J174" s="101"/>
      <c r="K174" s="102"/>
      <c r="L174" s="84"/>
      <c r="M174" s="102"/>
      <c r="N174" s="132"/>
      <c r="O174" s="132"/>
      <c r="P174" s="84"/>
      <c r="Q174" s="84"/>
      <c r="R174" s="84"/>
      <c r="S174" s="84"/>
      <c r="T174" s="327"/>
      <c r="U174" s="48"/>
    </row>
    <row r="175" spans="1:22" x14ac:dyDescent="0.25">
      <c r="A175" s="1202"/>
      <c r="B175" s="369">
        <v>5</v>
      </c>
      <c r="C175" s="92"/>
      <c r="D175" s="93"/>
      <c r="E175" s="85"/>
      <c r="F175" s="92"/>
      <c r="G175" s="94"/>
      <c r="H175" s="100"/>
      <c r="I175" s="84"/>
      <c r="J175" s="101"/>
      <c r="K175" s="102"/>
      <c r="L175" s="84"/>
      <c r="M175" s="102"/>
      <c r="N175" s="132"/>
      <c r="O175" s="132"/>
      <c r="P175" s="84"/>
      <c r="Q175" s="84"/>
      <c r="R175" s="84"/>
      <c r="S175" s="84"/>
      <c r="T175" s="327"/>
      <c r="U175" s="48"/>
    </row>
    <row r="176" spans="1:22" x14ac:dyDescent="0.25">
      <c r="A176" s="1202"/>
      <c r="B176" s="369">
        <v>6</v>
      </c>
      <c r="C176" s="92"/>
      <c r="D176" s="93"/>
      <c r="E176" s="85"/>
      <c r="F176" s="92"/>
      <c r="G176" s="94"/>
      <c r="H176" s="100"/>
      <c r="I176" s="84"/>
      <c r="J176" s="101"/>
      <c r="K176" s="102"/>
      <c r="L176" s="84"/>
      <c r="M176" s="102"/>
      <c r="N176" s="132"/>
      <c r="O176" s="132"/>
      <c r="P176" s="84"/>
      <c r="Q176" s="84"/>
      <c r="R176" s="84"/>
      <c r="S176" s="84"/>
      <c r="T176" s="327"/>
      <c r="U176" s="48"/>
    </row>
    <row r="177" spans="1:22" x14ac:dyDescent="0.25">
      <c r="A177" s="1202"/>
      <c r="B177" s="369">
        <v>7</v>
      </c>
      <c r="C177" s="92"/>
      <c r="D177" s="93"/>
      <c r="E177" s="85"/>
      <c r="F177" s="92"/>
      <c r="G177" s="94"/>
      <c r="H177" s="100"/>
      <c r="I177" s="84"/>
      <c r="J177" s="101"/>
      <c r="K177" s="102"/>
      <c r="L177" s="84"/>
      <c r="M177" s="102"/>
      <c r="N177" s="132"/>
      <c r="O177" s="132"/>
      <c r="P177" s="84"/>
      <c r="Q177" s="84"/>
      <c r="R177" s="84"/>
      <c r="S177" s="84"/>
      <c r="T177" s="327"/>
      <c r="U177" s="48"/>
    </row>
    <row r="178" spans="1:22" x14ac:dyDescent="0.25">
      <c r="A178" s="1202"/>
      <c r="B178" s="369">
        <v>8</v>
      </c>
      <c r="C178" s="92"/>
      <c r="D178" s="93"/>
      <c r="E178" s="85"/>
      <c r="F178" s="92"/>
      <c r="G178" s="94"/>
      <c r="H178" s="100"/>
      <c r="I178" s="84"/>
      <c r="J178" s="101"/>
      <c r="K178" s="102"/>
      <c r="L178" s="84"/>
      <c r="M178" s="102"/>
      <c r="N178" s="132"/>
      <c r="O178" s="132"/>
      <c r="P178" s="84"/>
      <c r="Q178" s="84"/>
      <c r="R178" s="84"/>
      <c r="S178" s="84"/>
      <c r="T178" s="327"/>
      <c r="U178" s="48"/>
    </row>
    <row r="179" spans="1:22" x14ac:dyDescent="0.25">
      <c r="A179" s="1202"/>
      <c r="B179" s="369">
        <v>9</v>
      </c>
      <c r="C179" s="92"/>
      <c r="D179" s="93"/>
      <c r="E179" s="85"/>
      <c r="F179" s="92"/>
      <c r="G179" s="94"/>
      <c r="H179" s="100"/>
      <c r="I179" s="84"/>
      <c r="J179" s="101"/>
      <c r="K179" s="102"/>
      <c r="L179" s="84"/>
      <c r="M179" s="102"/>
      <c r="N179" s="132"/>
      <c r="O179" s="132"/>
      <c r="P179" s="84"/>
      <c r="Q179" s="84"/>
      <c r="R179" s="84"/>
      <c r="S179" s="84"/>
      <c r="T179" s="327"/>
      <c r="U179" s="48"/>
    </row>
    <row r="180" spans="1:22" ht="15.75" thickBot="1" x14ac:dyDescent="0.3">
      <c r="A180" s="1203"/>
      <c r="B180" s="370">
        <v>10</v>
      </c>
      <c r="C180" s="112"/>
      <c r="D180" s="113"/>
      <c r="E180" s="114"/>
      <c r="F180" s="112"/>
      <c r="G180" s="115"/>
      <c r="H180" s="378"/>
      <c r="I180" s="117"/>
      <c r="J180" s="118"/>
      <c r="K180" s="119"/>
      <c r="L180" s="117"/>
      <c r="M180" s="119"/>
      <c r="N180" s="133"/>
      <c r="O180" s="133"/>
      <c r="P180" s="117"/>
      <c r="Q180" s="117"/>
      <c r="R180" s="117"/>
      <c r="S180" s="117"/>
      <c r="T180" s="328"/>
      <c r="U180" s="48"/>
    </row>
    <row r="181" spans="1:22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48" t="s">
        <v>527</v>
      </c>
      <c r="M181" s="1049"/>
      <c r="N181" s="718">
        <f>SUM(N171:N180)</f>
        <v>0</v>
      </c>
      <c r="O181" s="719">
        <f>SUM(O171:O180)</f>
        <v>0</v>
      </c>
      <c r="P181" s="5"/>
      <c r="R181" s="5"/>
      <c r="S181" s="5"/>
      <c r="T181" s="111"/>
      <c r="U181" s="124"/>
      <c r="V181" s="111"/>
    </row>
    <row r="182" spans="1:22" ht="35.25" customHeight="1" x14ac:dyDescent="0.25">
      <c r="A182" s="121"/>
      <c r="B182" s="86"/>
      <c r="C182" s="86"/>
      <c r="D182" s="86"/>
      <c r="E182" s="72"/>
      <c r="F182" s="573"/>
      <c r="G182" s="72"/>
      <c r="H182" s="634"/>
      <c r="I182" s="634"/>
      <c r="J182" s="635"/>
      <c r="K182" s="634"/>
      <c r="L182" s="1050" t="s">
        <v>528</v>
      </c>
      <c r="M182" s="1051"/>
      <c r="N182" s="720">
        <f>SUMIF(M171:M180,"&lt;=31/12/2025",N171:N180)</f>
        <v>0</v>
      </c>
      <c r="O182" s="721">
        <f>SUMIF(M171:M180,"&lt;=31/12/2025",O171:O180)</f>
        <v>0</v>
      </c>
      <c r="P182" s="5"/>
      <c r="R182" s="5"/>
      <c r="S182" s="5"/>
      <c r="T182" s="111"/>
      <c r="U182" s="124"/>
      <c r="V182" s="111"/>
    </row>
    <row r="183" spans="1:22" ht="33.75" customHeight="1" thickBot="1" x14ac:dyDescent="0.3">
      <c r="A183" s="121"/>
      <c r="B183" s="86"/>
      <c r="C183" s="86"/>
      <c r="D183" s="86"/>
      <c r="E183" s="72"/>
      <c r="F183" s="573"/>
      <c r="G183" s="72"/>
      <c r="H183" s="72"/>
      <c r="I183" s="573"/>
      <c r="J183" s="573"/>
      <c r="K183" s="72"/>
      <c r="L183" s="1052" t="s">
        <v>565</v>
      </c>
      <c r="M183" s="1053"/>
      <c r="N183" s="722">
        <f>SUMIF(M171:M180,"&gt;31/12/2025",N171:N180)</f>
        <v>0</v>
      </c>
      <c r="O183" s="723">
        <f>SUMIF(M171:M180,"&gt;31/12/2025",O171:O180)</f>
        <v>0</v>
      </c>
      <c r="P183" s="5"/>
      <c r="R183" s="5"/>
      <c r="S183" s="5"/>
      <c r="T183" s="111"/>
      <c r="U183" s="124"/>
      <c r="V183" s="111"/>
    </row>
    <row r="184" spans="1:22" ht="15.75" thickBot="1" x14ac:dyDescent="0.3">
      <c r="A184" s="125"/>
      <c r="B184" s="49"/>
      <c r="C184" s="46"/>
      <c r="D184" s="46"/>
      <c r="E184" s="46"/>
      <c r="F184" s="49"/>
      <c r="G184" s="46"/>
      <c r="H184" s="46"/>
      <c r="I184" s="49"/>
      <c r="J184" s="49"/>
      <c r="K184" s="46"/>
      <c r="L184" s="46"/>
      <c r="M184" s="46"/>
      <c r="N184" s="46"/>
      <c r="O184" s="46"/>
      <c r="P184" s="46"/>
      <c r="Q184" s="46"/>
      <c r="R184" s="46"/>
      <c r="S184" s="126"/>
      <c r="T184" s="46"/>
      <c r="U184" s="50"/>
    </row>
    <row r="185" spans="1:22" ht="15.75" thickBot="1" x14ac:dyDescent="0.3">
      <c r="A185" s="120"/>
      <c r="B185" s="33"/>
      <c r="C185" s="30"/>
      <c r="D185" s="30"/>
      <c r="E185" s="30"/>
      <c r="F185" s="33"/>
      <c r="G185" s="30"/>
      <c r="H185" s="30"/>
      <c r="I185" s="33"/>
      <c r="J185" s="33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6"/>
    </row>
    <row r="186" spans="1:22" ht="28.5" thickBot="1" x14ac:dyDescent="0.3">
      <c r="A186" s="361" t="s">
        <v>9</v>
      </c>
      <c r="B186" s="1057" t="s">
        <v>154</v>
      </c>
      <c r="C186" s="1058"/>
      <c r="E186" s="1163" t="s">
        <v>336</v>
      </c>
      <c r="F186" s="1164"/>
      <c r="G186" s="1031">
        <f>VLOOKUP(B186,'EXTRAUrbano.Piano inv. forn '!$D$62:$AB$81,3,FALSE)</f>
        <v>0</v>
      </c>
      <c r="H186" s="1032"/>
      <c r="I186" s="1"/>
      <c r="J186" s="1163" t="s">
        <v>337</v>
      </c>
      <c r="K186" s="1164"/>
      <c r="L186" s="1031">
        <f>VLOOKUP(B186,'EXTRAUrbano.Piano inv. forn '!$D$62:$AB$81,4,FALSE)</f>
        <v>0</v>
      </c>
      <c r="M186" s="1032"/>
      <c r="O186" s="366" t="s">
        <v>338</v>
      </c>
      <c r="P186" s="616"/>
      <c r="R186" s="367" t="s">
        <v>339</v>
      </c>
      <c r="S186" s="1165"/>
      <c r="T186" s="1166"/>
      <c r="U186" s="48"/>
    </row>
    <row r="187" spans="1:22" ht="15.75" thickBot="1" x14ac:dyDescent="0.3">
      <c r="A187" s="121"/>
      <c r="B187" s="87"/>
      <c r="C187" s="87"/>
      <c r="E187" s="88"/>
      <c r="F187" s="88"/>
      <c r="G187" s="89"/>
      <c r="H187" s="89"/>
      <c r="I187" s="1"/>
      <c r="J187" s="88"/>
      <c r="K187" s="88"/>
      <c r="L187" s="89"/>
      <c r="M187" s="89"/>
      <c r="O187" s="90"/>
      <c r="R187" s="86"/>
      <c r="S187" s="91"/>
      <c r="U187" s="122"/>
    </row>
    <row r="188" spans="1:22" ht="29.25" customHeight="1" thickBot="1" x14ac:dyDescent="0.3">
      <c r="A188" s="1193" t="s">
        <v>340</v>
      </c>
      <c r="B188" s="1194"/>
      <c r="C188" s="1194"/>
      <c r="D188" s="1195"/>
      <c r="E188" s="1039">
        <f>VLOOKUP(B186,'EXTRAUrbano.Piano inv. forn '!$D$62:$AB$81,17,FALSE)</f>
        <v>0</v>
      </c>
      <c r="F188" s="1040"/>
      <c r="G188" s="1040"/>
      <c r="H188" s="1041"/>
      <c r="I188" s="1"/>
      <c r="J188" s="1196" t="s">
        <v>61</v>
      </c>
      <c r="K188" s="1197"/>
      <c r="L188" s="1039">
        <f>VLOOKUP(B186,'EXTRAUrbano.Piano inv. forn '!$D$62:$AB$81,19,FALSE)</f>
        <v>0</v>
      </c>
      <c r="M188" s="1041"/>
      <c r="N188" s="110"/>
      <c r="O188" s="367" t="s">
        <v>341</v>
      </c>
      <c r="P188" s="127">
        <f>L188+E188</f>
        <v>0</v>
      </c>
      <c r="Q188" s="72"/>
      <c r="R188" s="367" t="s">
        <v>342</v>
      </c>
      <c r="S188" s="1165"/>
      <c r="T188" s="1166"/>
      <c r="U188" s="122"/>
    </row>
    <row r="189" spans="1:22" ht="15.75" thickBot="1" x14ac:dyDescent="0.3">
      <c r="A189" s="128"/>
      <c r="B189" s="129"/>
      <c r="C189" s="129"/>
      <c r="D189" s="129"/>
      <c r="E189" s="130"/>
      <c r="F189" s="130"/>
      <c r="G189" s="130"/>
      <c r="H189" s="130"/>
      <c r="I189" s="1"/>
      <c r="J189" s="88"/>
      <c r="K189" s="88"/>
      <c r="L189" s="130"/>
      <c r="M189" s="130"/>
      <c r="N189" s="110"/>
      <c r="O189" s="86"/>
      <c r="P189" s="110"/>
      <c r="Q189" s="72"/>
      <c r="R189" s="86"/>
      <c r="S189" s="131"/>
      <c r="T189" s="131"/>
      <c r="U189" s="48"/>
    </row>
    <row r="190" spans="1:22" ht="60" x14ac:dyDescent="0.25">
      <c r="A190" s="1176" t="s">
        <v>343</v>
      </c>
      <c r="B190" s="1177" t="s">
        <v>344</v>
      </c>
      <c r="C190" s="1177" t="s">
        <v>345</v>
      </c>
      <c r="D190" s="362" t="s">
        <v>346</v>
      </c>
      <c r="E190" s="363" t="s">
        <v>347</v>
      </c>
      <c r="F190" s="362" t="s">
        <v>348</v>
      </c>
      <c r="G190" s="362" t="s">
        <v>349</v>
      </c>
      <c r="H190" s="364" t="s">
        <v>306</v>
      </c>
      <c r="I190" s="364" t="s">
        <v>350</v>
      </c>
      <c r="J190" s="364" t="s">
        <v>351</v>
      </c>
      <c r="K190" s="364" t="s">
        <v>352</v>
      </c>
      <c r="L190" s="364" t="s">
        <v>353</v>
      </c>
      <c r="M190" s="364" t="s">
        <v>354</v>
      </c>
      <c r="N190" s="364" t="s">
        <v>355</v>
      </c>
      <c r="O190" s="364" t="s">
        <v>356</v>
      </c>
      <c r="P190" s="364" t="s">
        <v>357</v>
      </c>
      <c r="Q190" s="364" t="s">
        <v>358</v>
      </c>
      <c r="R190" s="364" t="s">
        <v>359</v>
      </c>
      <c r="S190" s="364" t="s">
        <v>360</v>
      </c>
      <c r="T190" s="1200" t="s">
        <v>361</v>
      </c>
      <c r="U190" s="123"/>
    </row>
    <row r="191" spans="1:22" ht="24.75" thickBot="1" x14ac:dyDescent="0.3">
      <c r="A191" s="1198"/>
      <c r="B191" s="1199"/>
      <c r="C191" s="1199"/>
      <c r="D191" s="365" t="s">
        <v>362</v>
      </c>
      <c r="E191" s="365" t="s">
        <v>375</v>
      </c>
      <c r="F191" s="365" t="s">
        <v>364</v>
      </c>
      <c r="G191" s="365" t="s">
        <v>364</v>
      </c>
      <c r="H191" s="365" t="s">
        <v>88</v>
      </c>
      <c r="I191" s="365" t="s">
        <v>133</v>
      </c>
      <c r="J191" s="365" t="s">
        <v>365</v>
      </c>
      <c r="K191" s="365" t="s">
        <v>366</v>
      </c>
      <c r="L191" s="365" t="s">
        <v>367</v>
      </c>
      <c r="M191" s="365" t="s">
        <v>366</v>
      </c>
      <c r="N191" s="365" t="s">
        <v>368</v>
      </c>
      <c r="O191" s="365" t="s">
        <v>335</v>
      </c>
      <c r="P191" s="365" t="s">
        <v>369</v>
      </c>
      <c r="Q191" s="365" t="s">
        <v>370</v>
      </c>
      <c r="R191" s="365" t="s">
        <v>371</v>
      </c>
      <c r="S191" s="365" t="s">
        <v>371</v>
      </c>
      <c r="T191" s="1201"/>
      <c r="U191" s="123"/>
    </row>
    <row r="192" spans="1:22" x14ac:dyDescent="0.25">
      <c r="A192" s="1202" t="str">
        <f>B186</f>
        <v>EXTRA-urb.i.1</v>
      </c>
      <c r="B192" s="368">
        <v>1</v>
      </c>
      <c r="C192" s="96"/>
      <c r="D192" s="97"/>
      <c r="E192" s="98"/>
      <c r="F192" s="96"/>
      <c r="G192" s="99"/>
      <c r="H192" s="100"/>
      <c r="I192" s="83"/>
      <c r="J192" s="103"/>
      <c r="K192" s="104"/>
      <c r="L192" s="83"/>
      <c r="M192" s="104"/>
      <c r="N192" s="141"/>
      <c r="O192" s="141"/>
      <c r="P192" s="83"/>
      <c r="Q192" s="83"/>
      <c r="R192" s="83"/>
      <c r="S192" s="83"/>
      <c r="T192" s="326"/>
      <c r="U192" s="48"/>
    </row>
    <row r="193" spans="1:22" x14ac:dyDescent="0.25">
      <c r="A193" s="1202"/>
      <c r="B193" s="369">
        <v>2</v>
      </c>
      <c r="C193" s="92"/>
      <c r="D193" s="93"/>
      <c r="E193" s="85"/>
      <c r="F193" s="92"/>
      <c r="G193" s="94"/>
      <c r="H193" s="100"/>
      <c r="I193" s="84"/>
      <c r="J193" s="101"/>
      <c r="K193" s="102"/>
      <c r="L193" s="84"/>
      <c r="M193" s="102"/>
      <c r="N193" s="132"/>
      <c r="O193" s="132"/>
      <c r="P193" s="84"/>
      <c r="Q193" s="84" t="s">
        <v>372</v>
      </c>
      <c r="R193" s="84"/>
      <c r="S193" s="84"/>
      <c r="T193" s="327"/>
      <c r="U193" s="48"/>
    </row>
    <row r="194" spans="1:22" x14ac:dyDescent="0.25">
      <c r="A194" s="1202"/>
      <c r="B194" s="369">
        <v>3</v>
      </c>
      <c r="C194" s="92"/>
      <c r="D194" s="93"/>
      <c r="E194" s="85"/>
      <c r="F194" s="92"/>
      <c r="G194" s="94"/>
      <c r="H194" s="100"/>
      <c r="I194" s="84"/>
      <c r="J194" s="101"/>
      <c r="K194" s="102"/>
      <c r="L194" s="84"/>
      <c r="M194" s="102"/>
      <c r="N194" s="132"/>
      <c r="O194" s="132"/>
      <c r="P194" s="84"/>
      <c r="Q194" s="84"/>
      <c r="R194" s="84"/>
      <c r="S194" s="84"/>
      <c r="T194" s="327"/>
      <c r="U194" s="48"/>
    </row>
    <row r="195" spans="1:22" x14ac:dyDescent="0.25">
      <c r="A195" s="1202"/>
      <c r="B195" s="369">
        <v>4</v>
      </c>
      <c r="C195" s="92"/>
      <c r="D195" s="93"/>
      <c r="E195" s="85"/>
      <c r="F195" s="92"/>
      <c r="G195" s="94"/>
      <c r="H195" s="100"/>
      <c r="I195" s="84"/>
      <c r="J195" s="101"/>
      <c r="K195" s="102"/>
      <c r="L195" s="84"/>
      <c r="M195" s="102"/>
      <c r="N195" s="132"/>
      <c r="O195" s="132"/>
      <c r="P195" s="84"/>
      <c r="Q195" s="84"/>
      <c r="R195" s="84"/>
      <c r="S195" s="84"/>
      <c r="T195" s="327"/>
      <c r="U195" s="48"/>
    </row>
    <row r="196" spans="1:22" x14ac:dyDescent="0.25">
      <c r="A196" s="1202"/>
      <c r="B196" s="369">
        <v>5</v>
      </c>
      <c r="C196" s="92"/>
      <c r="D196" s="93"/>
      <c r="E196" s="85"/>
      <c r="F196" s="92"/>
      <c r="G196" s="94"/>
      <c r="H196" s="100"/>
      <c r="I196" s="84"/>
      <c r="J196" s="101"/>
      <c r="K196" s="102"/>
      <c r="L196" s="84"/>
      <c r="M196" s="102"/>
      <c r="N196" s="132"/>
      <c r="O196" s="132"/>
      <c r="P196" s="84"/>
      <c r="Q196" s="84"/>
      <c r="R196" s="84"/>
      <c r="S196" s="84"/>
      <c r="T196" s="327"/>
      <c r="U196" s="48"/>
    </row>
    <row r="197" spans="1:22" x14ac:dyDescent="0.25">
      <c r="A197" s="1202"/>
      <c r="B197" s="369">
        <v>6</v>
      </c>
      <c r="C197" s="92"/>
      <c r="D197" s="93"/>
      <c r="E197" s="85"/>
      <c r="F197" s="92"/>
      <c r="G197" s="94"/>
      <c r="H197" s="100"/>
      <c r="I197" s="84"/>
      <c r="J197" s="101"/>
      <c r="K197" s="102"/>
      <c r="L197" s="84"/>
      <c r="M197" s="102"/>
      <c r="N197" s="132"/>
      <c r="O197" s="132"/>
      <c r="P197" s="84"/>
      <c r="Q197" s="84"/>
      <c r="R197" s="84"/>
      <c r="S197" s="84"/>
      <c r="T197" s="327"/>
      <c r="U197" s="48"/>
    </row>
    <row r="198" spans="1:22" x14ac:dyDescent="0.25">
      <c r="A198" s="1202"/>
      <c r="B198" s="369">
        <v>7</v>
      </c>
      <c r="C198" s="92"/>
      <c r="D198" s="93"/>
      <c r="E198" s="85"/>
      <c r="F198" s="92"/>
      <c r="G198" s="94"/>
      <c r="H198" s="100"/>
      <c r="I198" s="84"/>
      <c r="J198" s="101"/>
      <c r="K198" s="102"/>
      <c r="L198" s="84"/>
      <c r="M198" s="102"/>
      <c r="N198" s="132"/>
      <c r="O198" s="132"/>
      <c r="P198" s="84"/>
      <c r="Q198" s="84"/>
      <c r="R198" s="84"/>
      <c r="S198" s="84"/>
      <c r="T198" s="327"/>
      <c r="U198" s="48"/>
    </row>
    <row r="199" spans="1:22" x14ac:dyDescent="0.25">
      <c r="A199" s="1202"/>
      <c r="B199" s="369">
        <v>8</v>
      </c>
      <c r="C199" s="92"/>
      <c r="D199" s="93"/>
      <c r="E199" s="85"/>
      <c r="F199" s="92"/>
      <c r="G199" s="94"/>
      <c r="H199" s="100"/>
      <c r="I199" s="84"/>
      <c r="J199" s="101"/>
      <c r="K199" s="102"/>
      <c r="L199" s="84"/>
      <c r="M199" s="102"/>
      <c r="N199" s="132"/>
      <c r="O199" s="132"/>
      <c r="P199" s="84"/>
      <c r="Q199" s="84"/>
      <c r="R199" s="84"/>
      <c r="S199" s="84"/>
      <c r="T199" s="327"/>
      <c r="U199" s="48"/>
    </row>
    <row r="200" spans="1:22" x14ac:dyDescent="0.25">
      <c r="A200" s="1202"/>
      <c r="B200" s="369">
        <v>9</v>
      </c>
      <c r="C200" s="92"/>
      <c r="D200" s="93"/>
      <c r="E200" s="85"/>
      <c r="F200" s="92"/>
      <c r="G200" s="94"/>
      <c r="H200" s="100"/>
      <c r="I200" s="84"/>
      <c r="J200" s="101"/>
      <c r="K200" s="102"/>
      <c r="L200" s="84"/>
      <c r="M200" s="102"/>
      <c r="N200" s="132"/>
      <c r="O200" s="132"/>
      <c r="P200" s="84"/>
      <c r="Q200" s="84"/>
      <c r="R200" s="84"/>
      <c r="S200" s="84"/>
      <c r="T200" s="327"/>
      <c r="U200" s="48"/>
    </row>
    <row r="201" spans="1:22" ht="15.75" thickBot="1" x14ac:dyDescent="0.3">
      <c r="A201" s="1203"/>
      <c r="B201" s="370">
        <v>10</v>
      </c>
      <c r="C201" s="112"/>
      <c r="D201" s="113"/>
      <c r="E201" s="114"/>
      <c r="F201" s="112"/>
      <c r="G201" s="115"/>
      <c r="H201" s="378"/>
      <c r="I201" s="117"/>
      <c r="J201" s="118"/>
      <c r="K201" s="119"/>
      <c r="L201" s="117"/>
      <c r="M201" s="119"/>
      <c r="N201" s="133"/>
      <c r="O201" s="133"/>
      <c r="P201" s="117"/>
      <c r="Q201" s="117"/>
      <c r="R201" s="117"/>
      <c r="S201" s="117"/>
      <c r="T201" s="328"/>
      <c r="U201" s="48"/>
    </row>
    <row r="202" spans="1:22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48" t="s">
        <v>527</v>
      </c>
      <c r="M202" s="1049"/>
      <c r="N202" s="718">
        <f>SUM(N192:N201)</f>
        <v>0</v>
      </c>
      <c r="O202" s="719">
        <f>SUM(O192:O201)</f>
        <v>0</v>
      </c>
      <c r="P202" s="5"/>
      <c r="R202" s="5"/>
      <c r="S202" s="5"/>
      <c r="T202" s="111"/>
      <c r="U202" s="124"/>
      <c r="V202" s="111"/>
    </row>
    <row r="203" spans="1:22" ht="35.25" customHeight="1" x14ac:dyDescent="0.25">
      <c r="A203" s="121"/>
      <c r="B203" s="86"/>
      <c r="C203" s="86"/>
      <c r="D203" s="86"/>
      <c r="E203" s="72"/>
      <c r="F203" s="573"/>
      <c r="G203" s="72"/>
      <c r="H203" s="634"/>
      <c r="I203" s="634"/>
      <c r="J203" s="635"/>
      <c r="K203" s="634"/>
      <c r="L203" s="1050" t="s">
        <v>528</v>
      </c>
      <c r="M203" s="1051"/>
      <c r="N203" s="720">
        <f>SUMIF(M192:M201,"&lt;=31/12/2025",N192:N201)</f>
        <v>0</v>
      </c>
      <c r="O203" s="721">
        <f>SUMIF(M192:M201,"&lt;=31/12/2025",O192:O201)</f>
        <v>0</v>
      </c>
      <c r="P203" s="5"/>
      <c r="R203" s="5"/>
      <c r="S203" s="5"/>
      <c r="T203" s="111"/>
      <c r="U203" s="124"/>
      <c r="V203" s="111"/>
    </row>
    <row r="204" spans="1:22" ht="33.75" customHeight="1" thickBot="1" x14ac:dyDescent="0.3">
      <c r="A204" s="121"/>
      <c r="B204" s="86"/>
      <c r="C204" s="86"/>
      <c r="D204" s="86"/>
      <c r="E204" s="72"/>
      <c r="F204" s="573"/>
      <c r="G204" s="72"/>
      <c r="H204" s="72"/>
      <c r="I204" s="573"/>
      <c r="J204" s="573"/>
      <c r="K204" s="72"/>
      <c r="L204" s="1052" t="s">
        <v>565</v>
      </c>
      <c r="M204" s="1053"/>
      <c r="N204" s="722">
        <f>SUMIF(M192:M201,"&gt;31/12/2025",N192:N201)</f>
        <v>0</v>
      </c>
      <c r="O204" s="723">
        <f>SUMIF(M192:M201,"&gt;31/12/2025",O192:O201)</f>
        <v>0</v>
      </c>
      <c r="P204" s="5"/>
      <c r="R204" s="5"/>
      <c r="S204" s="5"/>
      <c r="T204" s="111"/>
      <c r="U204" s="124"/>
      <c r="V204" s="111"/>
    </row>
    <row r="205" spans="1:22" ht="15.75" thickBot="1" x14ac:dyDescent="0.3">
      <c r="A205" s="125"/>
      <c r="B205" s="49"/>
      <c r="C205" s="46"/>
      <c r="D205" s="46"/>
      <c r="E205" s="46"/>
      <c r="F205" s="49"/>
      <c r="G205" s="46"/>
      <c r="H205" s="46"/>
      <c r="I205" s="49"/>
      <c r="J205" s="49"/>
      <c r="K205" s="46"/>
      <c r="L205" s="46"/>
      <c r="M205" s="46"/>
      <c r="N205" s="46"/>
      <c r="O205" s="46"/>
      <c r="P205" s="46"/>
      <c r="Q205" s="46"/>
      <c r="R205" s="46"/>
      <c r="S205" s="126"/>
      <c r="T205" s="46"/>
      <c r="U205" s="50"/>
    </row>
    <row r="206" spans="1:22" ht="15.75" thickBot="1" x14ac:dyDescent="0.3">
      <c r="A206" s="120"/>
      <c r="B206" s="33"/>
      <c r="C206" s="30"/>
      <c r="D206" s="30"/>
      <c r="E206" s="30"/>
      <c r="F206" s="33"/>
      <c r="G206" s="30"/>
      <c r="H206" s="30"/>
      <c r="I206" s="33"/>
      <c r="J206" s="33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6"/>
    </row>
    <row r="207" spans="1:22" ht="28.5" thickBot="1" x14ac:dyDescent="0.3">
      <c r="A207" s="361" t="s">
        <v>9</v>
      </c>
      <c r="B207" s="1057" t="s">
        <v>154</v>
      </c>
      <c r="C207" s="1058"/>
      <c r="E207" s="1163" t="s">
        <v>336</v>
      </c>
      <c r="F207" s="1164"/>
      <c r="G207" s="1031">
        <f>VLOOKUP(B207,'EXTRAUrbano.Piano inv. forn '!$D$62:$AB$81,3,FALSE)</f>
        <v>0</v>
      </c>
      <c r="H207" s="1032"/>
      <c r="I207" s="1"/>
      <c r="J207" s="1163" t="s">
        <v>337</v>
      </c>
      <c r="K207" s="1164"/>
      <c r="L207" s="1031">
        <f>VLOOKUP(B207,'EXTRAUrbano.Piano inv. forn '!$D$62:$AB$81,4,FALSE)</f>
        <v>0</v>
      </c>
      <c r="M207" s="1032"/>
      <c r="O207" s="366" t="s">
        <v>338</v>
      </c>
      <c r="P207" s="616"/>
      <c r="R207" s="367" t="s">
        <v>339</v>
      </c>
      <c r="S207" s="1165"/>
      <c r="T207" s="1166"/>
      <c r="U207" s="48"/>
    </row>
    <row r="208" spans="1:22" ht="15.75" thickBot="1" x14ac:dyDescent="0.3">
      <c r="A208" s="121"/>
      <c r="B208" s="87"/>
      <c r="C208" s="87"/>
      <c r="E208" s="88"/>
      <c r="F208" s="88"/>
      <c r="G208" s="89"/>
      <c r="H208" s="89"/>
      <c r="I208" s="1"/>
      <c r="J208" s="88"/>
      <c r="K208" s="88"/>
      <c r="L208" s="89"/>
      <c r="M208" s="89"/>
      <c r="O208" s="90"/>
      <c r="R208" s="86"/>
      <c r="S208" s="91"/>
      <c r="U208" s="122"/>
    </row>
    <row r="209" spans="1:22" ht="27" customHeight="1" thickBot="1" x14ac:dyDescent="0.3">
      <c r="A209" s="1193" t="s">
        <v>340</v>
      </c>
      <c r="B209" s="1194"/>
      <c r="C209" s="1194"/>
      <c r="D209" s="1195"/>
      <c r="E209" s="1039">
        <f>VLOOKUP(B207,'EXTRAUrbano.Piano inv. forn '!$D$62:$AB$81,17,FALSE)</f>
        <v>0</v>
      </c>
      <c r="F209" s="1040"/>
      <c r="G209" s="1040"/>
      <c r="H209" s="1041"/>
      <c r="I209" s="1"/>
      <c r="J209" s="1196" t="s">
        <v>61</v>
      </c>
      <c r="K209" s="1197"/>
      <c r="L209" s="1039">
        <f>VLOOKUP(B207,'EXTRAUrbano.Piano inv. forn '!$D$62:$AB$81,19,FALSE)</f>
        <v>0</v>
      </c>
      <c r="M209" s="1041"/>
      <c r="N209" s="110"/>
      <c r="O209" s="367" t="s">
        <v>341</v>
      </c>
      <c r="P209" s="127">
        <f>L209+E209</f>
        <v>0</v>
      </c>
      <c r="Q209" s="72"/>
      <c r="R209" s="367" t="s">
        <v>342</v>
      </c>
      <c r="S209" s="1165"/>
      <c r="T209" s="1166"/>
      <c r="U209" s="122"/>
    </row>
    <row r="210" spans="1:22" ht="15.75" thickBot="1" x14ac:dyDescent="0.3">
      <c r="A210" s="128"/>
      <c r="B210" s="129"/>
      <c r="C210" s="129"/>
      <c r="D210" s="129"/>
      <c r="E210" s="130"/>
      <c r="F210" s="130"/>
      <c r="G210" s="130"/>
      <c r="H210" s="130"/>
      <c r="I210" s="1"/>
      <c r="J210" s="88"/>
      <c r="K210" s="88"/>
      <c r="L210" s="130"/>
      <c r="M210" s="130"/>
      <c r="N210" s="110"/>
      <c r="O210" s="86"/>
      <c r="P210" s="110"/>
      <c r="Q210" s="72"/>
      <c r="R210" s="86"/>
      <c r="S210" s="131"/>
      <c r="T210" s="131"/>
      <c r="U210" s="48"/>
    </row>
    <row r="211" spans="1:22" ht="60" x14ac:dyDescent="0.25">
      <c r="A211" s="1176" t="s">
        <v>343</v>
      </c>
      <c r="B211" s="1177" t="s">
        <v>344</v>
      </c>
      <c r="C211" s="1177" t="s">
        <v>345</v>
      </c>
      <c r="D211" s="362" t="s">
        <v>346</v>
      </c>
      <c r="E211" s="363" t="s">
        <v>347</v>
      </c>
      <c r="F211" s="362" t="s">
        <v>348</v>
      </c>
      <c r="G211" s="362" t="s">
        <v>349</v>
      </c>
      <c r="H211" s="364" t="s">
        <v>306</v>
      </c>
      <c r="I211" s="364" t="s">
        <v>350</v>
      </c>
      <c r="J211" s="364" t="s">
        <v>351</v>
      </c>
      <c r="K211" s="364" t="s">
        <v>352</v>
      </c>
      <c r="L211" s="364" t="s">
        <v>353</v>
      </c>
      <c r="M211" s="364" t="s">
        <v>354</v>
      </c>
      <c r="N211" s="364" t="s">
        <v>355</v>
      </c>
      <c r="O211" s="364" t="s">
        <v>356</v>
      </c>
      <c r="P211" s="364" t="s">
        <v>357</v>
      </c>
      <c r="Q211" s="364" t="s">
        <v>358</v>
      </c>
      <c r="R211" s="364" t="s">
        <v>359</v>
      </c>
      <c r="S211" s="364" t="s">
        <v>360</v>
      </c>
      <c r="T211" s="1200" t="s">
        <v>361</v>
      </c>
      <c r="U211" s="123"/>
    </row>
    <row r="212" spans="1:22" ht="24.75" thickBot="1" x14ac:dyDescent="0.3">
      <c r="A212" s="1198"/>
      <c r="B212" s="1199"/>
      <c r="C212" s="1199"/>
      <c r="D212" s="365" t="s">
        <v>362</v>
      </c>
      <c r="E212" s="365" t="s">
        <v>375</v>
      </c>
      <c r="F212" s="365" t="s">
        <v>364</v>
      </c>
      <c r="G212" s="365" t="s">
        <v>364</v>
      </c>
      <c r="H212" s="365" t="s">
        <v>88</v>
      </c>
      <c r="I212" s="365" t="s">
        <v>133</v>
      </c>
      <c r="J212" s="365" t="s">
        <v>365</v>
      </c>
      <c r="K212" s="365" t="s">
        <v>366</v>
      </c>
      <c r="L212" s="365" t="s">
        <v>367</v>
      </c>
      <c r="M212" s="365" t="s">
        <v>366</v>
      </c>
      <c r="N212" s="365" t="s">
        <v>368</v>
      </c>
      <c r="O212" s="365" t="s">
        <v>335</v>
      </c>
      <c r="P212" s="365" t="s">
        <v>369</v>
      </c>
      <c r="Q212" s="365" t="s">
        <v>370</v>
      </c>
      <c r="R212" s="365" t="s">
        <v>371</v>
      </c>
      <c r="S212" s="365" t="s">
        <v>371</v>
      </c>
      <c r="T212" s="1201"/>
      <c r="U212" s="123"/>
    </row>
    <row r="213" spans="1:22" x14ac:dyDescent="0.25">
      <c r="A213" s="1202" t="str">
        <f>B207</f>
        <v>EXTRA-urb.i.1</v>
      </c>
      <c r="B213" s="368">
        <v>1</v>
      </c>
      <c r="C213" s="96"/>
      <c r="D213" s="97"/>
      <c r="E213" s="98"/>
      <c r="F213" s="96"/>
      <c r="G213" s="99"/>
      <c r="H213" s="100"/>
      <c r="I213" s="83"/>
      <c r="J213" s="103"/>
      <c r="K213" s="104"/>
      <c r="L213" s="83"/>
      <c r="M213" s="104"/>
      <c r="N213" s="141"/>
      <c r="O213" s="141"/>
      <c r="P213" s="83"/>
      <c r="Q213" s="83"/>
      <c r="R213" s="83"/>
      <c r="S213" s="83"/>
      <c r="T213" s="326"/>
      <c r="U213" s="48"/>
    </row>
    <row r="214" spans="1:22" x14ac:dyDescent="0.25">
      <c r="A214" s="1202"/>
      <c r="B214" s="369">
        <v>2</v>
      </c>
      <c r="C214" s="92"/>
      <c r="D214" s="93"/>
      <c r="E214" s="85"/>
      <c r="F214" s="92"/>
      <c r="G214" s="94"/>
      <c r="H214" s="95"/>
      <c r="I214" s="84"/>
      <c r="J214" s="101"/>
      <c r="K214" s="102"/>
      <c r="L214" s="84"/>
      <c r="M214" s="102"/>
      <c r="N214" s="132"/>
      <c r="O214" s="132"/>
      <c r="P214" s="84"/>
      <c r="Q214" s="84" t="s">
        <v>372</v>
      </c>
      <c r="R214" s="84"/>
      <c r="S214" s="84"/>
      <c r="T214" s="327"/>
      <c r="U214" s="48"/>
    </row>
    <row r="215" spans="1:22" x14ac:dyDescent="0.25">
      <c r="A215" s="1202"/>
      <c r="B215" s="369">
        <v>3</v>
      </c>
      <c r="C215" s="92"/>
      <c r="D215" s="93"/>
      <c r="E215" s="85"/>
      <c r="F215" s="92"/>
      <c r="G215" s="94"/>
      <c r="H215" s="95"/>
      <c r="I215" s="84"/>
      <c r="J215" s="101"/>
      <c r="K215" s="102"/>
      <c r="L215" s="84"/>
      <c r="M215" s="102"/>
      <c r="N215" s="132"/>
      <c r="O215" s="132"/>
      <c r="P215" s="84"/>
      <c r="Q215" s="84"/>
      <c r="R215" s="84"/>
      <c r="S215" s="84"/>
      <c r="T215" s="327"/>
      <c r="U215" s="48"/>
    </row>
    <row r="216" spans="1:22" x14ac:dyDescent="0.25">
      <c r="A216" s="1202"/>
      <c r="B216" s="369">
        <v>4</v>
      </c>
      <c r="C216" s="92"/>
      <c r="D216" s="93"/>
      <c r="E216" s="85"/>
      <c r="F216" s="92"/>
      <c r="G216" s="94"/>
      <c r="H216" s="95"/>
      <c r="I216" s="84"/>
      <c r="J216" s="101"/>
      <c r="K216" s="102"/>
      <c r="L216" s="84"/>
      <c r="M216" s="102"/>
      <c r="N216" s="132"/>
      <c r="O216" s="132"/>
      <c r="P216" s="84"/>
      <c r="Q216" s="84"/>
      <c r="R216" s="84"/>
      <c r="S216" s="84"/>
      <c r="T216" s="327"/>
      <c r="U216" s="48"/>
    </row>
    <row r="217" spans="1:22" x14ac:dyDescent="0.25">
      <c r="A217" s="1202"/>
      <c r="B217" s="369">
        <v>5</v>
      </c>
      <c r="C217" s="92"/>
      <c r="D217" s="93"/>
      <c r="E217" s="85"/>
      <c r="F217" s="92"/>
      <c r="G217" s="94"/>
      <c r="H217" s="95"/>
      <c r="I217" s="84"/>
      <c r="J217" s="101"/>
      <c r="K217" s="102"/>
      <c r="L217" s="84"/>
      <c r="M217" s="102"/>
      <c r="N217" s="132"/>
      <c r="O217" s="132"/>
      <c r="P217" s="84"/>
      <c r="Q217" s="84"/>
      <c r="R217" s="84"/>
      <c r="S217" s="84"/>
      <c r="T217" s="327"/>
      <c r="U217" s="48"/>
    </row>
    <row r="218" spans="1:22" x14ac:dyDescent="0.25">
      <c r="A218" s="1202"/>
      <c r="B218" s="369">
        <v>6</v>
      </c>
      <c r="C218" s="92"/>
      <c r="D218" s="93"/>
      <c r="E218" s="85"/>
      <c r="F218" s="92"/>
      <c r="G218" s="94"/>
      <c r="H218" s="95"/>
      <c r="I218" s="84"/>
      <c r="J218" s="101"/>
      <c r="K218" s="102"/>
      <c r="L218" s="84"/>
      <c r="M218" s="102"/>
      <c r="N218" s="132"/>
      <c r="O218" s="132"/>
      <c r="P218" s="84"/>
      <c r="Q218" s="84"/>
      <c r="R218" s="84"/>
      <c r="S218" s="84"/>
      <c r="T218" s="327"/>
      <c r="U218" s="48"/>
    </row>
    <row r="219" spans="1:22" x14ac:dyDescent="0.25">
      <c r="A219" s="1202"/>
      <c r="B219" s="369">
        <v>7</v>
      </c>
      <c r="C219" s="92"/>
      <c r="D219" s="93"/>
      <c r="E219" s="85"/>
      <c r="F219" s="92"/>
      <c r="G219" s="94"/>
      <c r="H219" s="95"/>
      <c r="I219" s="84"/>
      <c r="J219" s="101"/>
      <c r="K219" s="102"/>
      <c r="L219" s="84"/>
      <c r="M219" s="102"/>
      <c r="N219" s="132"/>
      <c r="O219" s="132"/>
      <c r="P219" s="84"/>
      <c r="Q219" s="84"/>
      <c r="R219" s="84"/>
      <c r="S219" s="84"/>
      <c r="T219" s="327"/>
      <c r="U219" s="48"/>
    </row>
    <row r="220" spans="1:22" x14ac:dyDescent="0.25">
      <c r="A220" s="1202"/>
      <c r="B220" s="369">
        <v>8</v>
      </c>
      <c r="C220" s="92"/>
      <c r="D220" s="93"/>
      <c r="E220" s="85"/>
      <c r="F220" s="92"/>
      <c r="G220" s="94"/>
      <c r="H220" s="95"/>
      <c r="I220" s="84"/>
      <c r="J220" s="101"/>
      <c r="K220" s="102"/>
      <c r="L220" s="84"/>
      <c r="M220" s="102"/>
      <c r="N220" s="132"/>
      <c r="O220" s="132"/>
      <c r="P220" s="84"/>
      <c r="Q220" s="84"/>
      <c r="R220" s="84"/>
      <c r="S220" s="84"/>
      <c r="T220" s="327"/>
      <c r="U220" s="48"/>
    </row>
    <row r="221" spans="1:22" x14ac:dyDescent="0.25">
      <c r="A221" s="1202"/>
      <c r="B221" s="369">
        <v>9</v>
      </c>
      <c r="C221" s="92"/>
      <c r="D221" s="93"/>
      <c r="E221" s="85"/>
      <c r="F221" s="92"/>
      <c r="G221" s="94"/>
      <c r="H221" s="95"/>
      <c r="I221" s="84"/>
      <c r="J221" s="101"/>
      <c r="K221" s="102"/>
      <c r="L221" s="84"/>
      <c r="M221" s="102"/>
      <c r="N221" s="132"/>
      <c r="O221" s="132"/>
      <c r="P221" s="84"/>
      <c r="Q221" s="84"/>
      <c r="R221" s="84"/>
      <c r="S221" s="84"/>
      <c r="T221" s="327"/>
      <c r="U221" s="48"/>
    </row>
    <row r="222" spans="1:22" ht="15.75" thickBot="1" x14ac:dyDescent="0.3">
      <c r="A222" s="1203"/>
      <c r="B222" s="370">
        <v>10</v>
      </c>
      <c r="C222" s="112"/>
      <c r="D222" s="113"/>
      <c r="E222" s="114"/>
      <c r="F222" s="112"/>
      <c r="G222" s="115"/>
      <c r="H222" s="116"/>
      <c r="I222" s="117"/>
      <c r="J222" s="118"/>
      <c r="K222" s="119"/>
      <c r="L222" s="117"/>
      <c r="M222" s="119"/>
      <c r="N222" s="133"/>
      <c r="O222" s="133"/>
      <c r="P222" s="117"/>
      <c r="Q222" s="117"/>
      <c r="R222" s="117"/>
      <c r="S222" s="117"/>
      <c r="T222" s="328"/>
      <c r="U222" s="48"/>
    </row>
    <row r="223" spans="1:22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48" t="s">
        <v>527</v>
      </c>
      <c r="M223" s="1049"/>
      <c r="N223" s="718">
        <f>SUM(N213:N222)</f>
        <v>0</v>
      </c>
      <c r="O223" s="719">
        <f>SUM(O213:O222)</f>
        <v>0</v>
      </c>
      <c r="P223" s="5"/>
      <c r="R223" s="5"/>
      <c r="S223" s="5"/>
      <c r="T223" s="111"/>
      <c r="U223" s="124"/>
      <c r="V223" s="111"/>
    </row>
    <row r="224" spans="1:22" ht="35.25" customHeight="1" x14ac:dyDescent="0.25">
      <c r="A224" s="121"/>
      <c r="B224" s="86"/>
      <c r="C224" s="86"/>
      <c r="D224" s="86"/>
      <c r="E224" s="72"/>
      <c r="F224" s="573"/>
      <c r="G224" s="72"/>
      <c r="H224" s="634"/>
      <c r="I224" s="634"/>
      <c r="J224" s="635"/>
      <c r="K224" s="634"/>
      <c r="L224" s="1050" t="s">
        <v>528</v>
      </c>
      <c r="M224" s="1051"/>
      <c r="N224" s="720">
        <f>SUMIF(M213:M222,"&lt;=31/12/2025",N213:N222)</f>
        <v>0</v>
      </c>
      <c r="O224" s="721">
        <f>SUMIF(M213:M222,"&lt;=31/12/2025",O213:O222)</f>
        <v>0</v>
      </c>
      <c r="P224" s="5"/>
      <c r="R224" s="5"/>
      <c r="S224" s="5"/>
      <c r="T224" s="111"/>
      <c r="U224" s="124"/>
      <c r="V224" s="111"/>
    </row>
    <row r="225" spans="1:22" ht="33.75" customHeight="1" thickBot="1" x14ac:dyDescent="0.3">
      <c r="A225" s="121"/>
      <c r="B225" s="86"/>
      <c r="C225" s="86"/>
      <c r="D225" s="86"/>
      <c r="E225" s="72"/>
      <c r="F225" s="573"/>
      <c r="G225" s="72"/>
      <c r="H225" s="72"/>
      <c r="I225" s="573"/>
      <c r="J225" s="573"/>
      <c r="K225" s="72"/>
      <c r="L225" s="1052" t="s">
        <v>565</v>
      </c>
      <c r="M225" s="1053"/>
      <c r="N225" s="722">
        <f>SUMIF(M213:M222,"&gt;31/12/2025",N213:N222)</f>
        <v>0</v>
      </c>
      <c r="O225" s="723">
        <f>SUMIF(M213:M222,"&gt;31/12/2025",O213:O222)</f>
        <v>0</v>
      </c>
      <c r="P225" s="5"/>
      <c r="R225" s="5"/>
      <c r="S225" s="5"/>
      <c r="T225" s="111"/>
      <c r="U225" s="124"/>
      <c r="V225" s="111"/>
    </row>
    <row r="226" spans="1:22" ht="15.75" thickBot="1" x14ac:dyDescent="0.3">
      <c r="A226" s="125"/>
      <c r="B226" s="49"/>
      <c r="C226" s="46"/>
      <c r="D226" s="46"/>
      <c r="E226" s="46"/>
      <c r="F226" s="49"/>
      <c r="G226" s="46"/>
      <c r="H226" s="46"/>
      <c r="I226" s="49"/>
      <c r="J226" s="49"/>
      <c r="K226" s="46"/>
      <c r="L226" s="46"/>
      <c r="M226" s="46"/>
      <c r="N226" s="46"/>
      <c r="O226" s="46"/>
      <c r="P226" s="46"/>
      <c r="Q226" s="46"/>
      <c r="R226" s="46"/>
      <c r="S226" s="126"/>
      <c r="T226" s="46"/>
      <c r="U226" s="50"/>
    </row>
    <row r="227" spans="1:22" ht="15.75" thickBot="1" x14ac:dyDescent="0.3">
      <c r="A227" s="120"/>
      <c r="B227" s="33"/>
      <c r="C227" s="30"/>
      <c r="D227" s="30"/>
      <c r="E227" s="30"/>
      <c r="F227" s="33"/>
      <c r="G227" s="30"/>
      <c r="H227" s="30"/>
      <c r="I227" s="33"/>
      <c r="J227" s="33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6"/>
    </row>
    <row r="228" spans="1:22" ht="28.5" thickBot="1" x14ac:dyDescent="0.3">
      <c r="A228" s="361" t="s">
        <v>9</v>
      </c>
      <c r="B228" s="1057" t="s">
        <v>154</v>
      </c>
      <c r="C228" s="1058"/>
      <c r="E228" s="1163" t="s">
        <v>336</v>
      </c>
      <c r="F228" s="1164"/>
      <c r="G228" s="1031">
        <f>VLOOKUP(B228,'EXTRAUrbano.Piano inv. forn '!$D$62:$AB$81,3,FALSE)</f>
        <v>0</v>
      </c>
      <c r="H228" s="1032"/>
      <c r="I228" s="1"/>
      <c r="J228" s="1163" t="s">
        <v>337</v>
      </c>
      <c r="K228" s="1164"/>
      <c r="L228" s="1031">
        <f>VLOOKUP(B228,'EXTRAUrbano.Piano inv. forn '!$D$62:$AB$81,4,FALSE)</f>
        <v>0</v>
      </c>
      <c r="M228" s="1032"/>
      <c r="O228" s="366" t="s">
        <v>338</v>
      </c>
      <c r="P228" s="616"/>
      <c r="R228" s="367" t="s">
        <v>339</v>
      </c>
      <c r="S228" s="1165"/>
      <c r="T228" s="1166"/>
      <c r="U228" s="48"/>
    </row>
    <row r="229" spans="1:22" ht="15.75" thickBot="1" x14ac:dyDescent="0.3">
      <c r="A229" s="121"/>
      <c r="B229" s="87"/>
      <c r="C229" s="87"/>
      <c r="E229" s="88"/>
      <c r="F229" s="88"/>
      <c r="G229" s="89"/>
      <c r="H229" s="89"/>
      <c r="I229" s="1"/>
      <c r="J229" s="88"/>
      <c r="K229" s="88"/>
      <c r="L229" s="89"/>
      <c r="M229" s="89"/>
      <c r="O229" s="90"/>
      <c r="R229" s="86"/>
      <c r="S229" s="91"/>
      <c r="U229" s="122"/>
    </row>
    <row r="230" spans="1:22" ht="35.25" customHeight="1" thickBot="1" x14ac:dyDescent="0.3">
      <c r="A230" s="1193" t="s">
        <v>340</v>
      </c>
      <c r="B230" s="1194"/>
      <c r="C230" s="1194"/>
      <c r="D230" s="1195"/>
      <c r="E230" s="1039">
        <f>VLOOKUP(B228,'EXTRAUrbano.Piano inv. forn '!$D$62:$AB$81,17,FALSE)</f>
        <v>0</v>
      </c>
      <c r="F230" s="1040"/>
      <c r="G230" s="1040"/>
      <c r="H230" s="1041"/>
      <c r="I230" s="1"/>
      <c r="J230" s="1196" t="s">
        <v>61</v>
      </c>
      <c r="K230" s="1197"/>
      <c r="L230" s="1039">
        <f>VLOOKUP(B228,'EXTRAUrbano.Piano inv. forn '!$D$62:$AB$81,19,FALSE)</f>
        <v>0</v>
      </c>
      <c r="M230" s="1041"/>
      <c r="N230" s="110"/>
      <c r="O230" s="367" t="s">
        <v>341</v>
      </c>
      <c r="P230" s="127">
        <f>L230+E230</f>
        <v>0</v>
      </c>
      <c r="Q230" s="72"/>
      <c r="R230" s="367" t="s">
        <v>342</v>
      </c>
      <c r="S230" s="1165"/>
      <c r="T230" s="1166"/>
      <c r="U230" s="122"/>
    </row>
    <row r="231" spans="1:22" ht="15.75" thickBot="1" x14ac:dyDescent="0.3">
      <c r="A231" s="128"/>
      <c r="B231" s="129"/>
      <c r="C231" s="129"/>
      <c r="D231" s="129"/>
      <c r="E231" s="130"/>
      <c r="F231" s="130"/>
      <c r="G231" s="130"/>
      <c r="H231" s="130"/>
      <c r="I231" s="1"/>
      <c r="J231" s="88"/>
      <c r="K231" s="88"/>
      <c r="L231" s="130"/>
      <c r="M231" s="130"/>
      <c r="N231" s="110"/>
      <c r="O231" s="86"/>
      <c r="P231" s="110"/>
      <c r="Q231" s="72"/>
      <c r="R231" s="86"/>
      <c r="S231" s="131"/>
      <c r="T231" s="131"/>
      <c r="U231" s="48"/>
    </row>
    <row r="232" spans="1:22" ht="60" x14ac:dyDescent="0.25">
      <c r="A232" s="1176" t="s">
        <v>343</v>
      </c>
      <c r="B232" s="1177" t="s">
        <v>344</v>
      </c>
      <c r="C232" s="1177" t="s">
        <v>345</v>
      </c>
      <c r="D232" s="362" t="s">
        <v>346</v>
      </c>
      <c r="E232" s="363" t="s">
        <v>347</v>
      </c>
      <c r="F232" s="362" t="s">
        <v>348</v>
      </c>
      <c r="G232" s="362" t="s">
        <v>349</v>
      </c>
      <c r="H232" s="364" t="s">
        <v>306</v>
      </c>
      <c r="I232" s="364" t="s">
        <v>350</v>
      </c>
      <c r="J232" s="364" t="s">
        <v>351</v>
      </c>
      <c r="K232" s="364" t="s">
        <v>352</v>
      </c>
      <c r="L232" s="364" t="s">
        <v>353</v>
      </c>
      <c r="M232" s="364" t="s">
        <v>354</v>
      </c>
      <c r="N232" s="364" t="s">
        <v>355</v>
      </c>
      <c r="O232" s="364" t="s">
        <v>356</v>
      </c>
      <c r="P232" s="364" t="s">
        <v>357</v>
      </c>
      <c r="Q232" s="364" t="s">
        <v>358</v>
      </c>
      <c r="R232" s="364" t="s">
        <v>359</v>
      </c>
      <c r="S232" s="364" t="s">
        <v>388</v>
      </c>
      <c r="T232" s="376" t="s">
        <v>361</v>
      </c>
      <c r="U232" s="123"/>
    </row>
    <row r="233" spans="1:22" ht="24.75" thickBot="1" x14ac:dyDescent="0.3">
      <c r="A233" s="1198"/>
      <c r="B233" s="1199"/>
      <c r="C233" s="1199"/>
      <c r="D233" s="365" t="s">
        <v>362</v>
      </c>
      <c r="E233" s="365" t="s">
        <v>375</v>
      </c>
      <c r="F233" s="365" t="s">
        <v>364</v>
      </c>
      <c r="G233" s="365" t="s">
        <v>364</v>
      </c>
      <c r="H233" s="365" t="s">
        <v>88</v>
      </c>
      <c r="I233" s="365" t="s">
        <v>133</v>
      </c>
      <c r="J233" s="365" t="s">
        <v>365</v>
      </c>
      <c r="K233" s="365" t="s">
        <v>366</v>
      </c>
      <c r="L233" s="365" t="s">
        <v>367</v>
      </c>
      <c r="M233" s="365" t="s">
        <v>366</v>
      </c>
      <c r="N233" s="365" t="s">
        <v>368</v>
      </c>
      <c r="O233" s="365" t="s">
        <v>335</v>
      </c>
      <c r="P233" s="365" t="s">
        <v>369</v>
      </c>
      <c r="Q233" s="365" t="s">
        <v>370</v>
      </c>
      <c r="R233" s="365" t="s">
        <v>371</v>
      </c>
      <c r="S233" s="365" t="s">
        <v>371</v>
      </c>
      <c r="T233" s="377"/>
      <c r="U233" s="123"/>
    </row>
    <row r="234" spans="1:22" x14ac:dyDescent="0.25">
      <c r="A234" s="1202" t="str">
        <f>B228</f>
        <v>EXTRA-urb.i.1</v>
      </c>
      <c r="B234" s="368">
        <v>1</v>
      </c>
      <c r="C234" s="96"/>
      <c r="D234" s="97"/>
      <c r="E234" s="98"/>
      <c r="F234" s="96"/>
      <c r="G234" s="99"/>
      <c r="H234" s="100"/>
      <c r="I234" s="83"/>
      <c r="J234" s="103"/>
      <c r="K234" s="104"/>
      <c r="L234" s="83"/>
      <c r="M234" s="104"/>
      <c r="N234" s="141"/>
      <c r="O234" s="141"/>
      <c r="P234" s="83"/>
      <c r="Q234" s="83"/>
      <c r="R234" s="83"/>
      <c r="S234" s="83"/>
      <c r="T234" s="326"/>
      <c r="U234" s="48"/>
    </row>
    <row r="235" spans="1:22" x14ac:dyDescent="0.25">
      <c r="A235" s="1202"/>
      <c r="B235" s="369">
        <v>2</v>
      </c>
      <c r="C235" s="92"/>
      <c r="D235" s="93"/>
      <c r="E235" s="85"/>
      <c r="F235" s="92"/>
      <c r="G235" s="94"/>
      <c r="H235" s="95"/>
      <c r="I235" s="84"/>
      <c r="J235" s="101"/>
      <c r="K235" s="102"/>
      <c r="L235" s="84"/>
      <c r="M235" s="102"/>
      <c r="N235" s="132"/>
      <c r="O235" s="132"/>
      <c r="P235" s="84"/>
      <c r="Q235" s="84" t="s">
        <v>372</v>
      </c>
      <c r="R235" s="84"/>
      <c r="S235" s="84"/>
      <c r="T235" s="327"/>
      <c r="U235" s="48"/>
    </row>
    <row r="236" spans="1:22" x14ac:dyDescent="0.25">
      <c r="A236" s="1202"/>
      <c r="B236" s="369">
        <v>3</v>
      </c>
      <c r="C236" s="92"/>
      <c r="D236" s="93"/>
      <c r="E236" s="85"/>
      <c r="F236" s="92"/>
      <c r="G236" s="94"/>
      <c r="H236" s="95"/>
      <c r="I236" s="84"/>
      <c r="J236" s="101"/>
      <c r="K236" s="102"/>
      <c r="L236" s="84"/>
      <c r="M236" s="102"/>
      <c r="N236" s="132"/>
      <c r="O236" s="132"/>
      <c r="P236" s="84"/>
      <c r="Q236" s="84"/>
      <c r="R236" s="84"/>
      <c r="S236" s="84"/>
      <c r="T236" s="327"/>
      <c r="U236" s="48"/>
    </row>
    <row r="237" spans="1:22" x14ac:dyDescent="0.25">
      <c r="A237" s="1202"/>
      <c r="B237" s="369">
        <v>4</v>
      </c>
      <c r="C237" s="92"/>
      <c r="D237" s="93"/>
      <c r="E237" s="85"/>
      <c r="F237" s="92"/>
      <c r="G237" s="94"/>
      <c r="H237" s="95"/>
      <c r="I237" s="84"/>
      <c r="J237" s="101"/>
      <c r="K237" s="102"/>
      <c r="L237" s="84"/>
      <c r="M237" s="102"/>
      <c r="N237" s="132"/>
      <c r="O237" s="132"/>
      <c r="P237" s="84"/>
      <c r="Q237" s="84"/>
      <c r="R237" s="84"/>
      <c r="S237" s="84"/>
      <c r="T237" s="327"/>
      <c r="U237" s="48"/>
    </row>
    <row r="238" spans="1:22" x14ac:dyDescent="0.25">
      <c r="A238" s="1202"/>
      <c r="B238" s="369">
        <v>5</v>
      </c>
      <c r="C238" s="92"/>
      <c r="D238" s="93"/>
      <c r="E238" s="85"/>
      <c r="F238" s="92"/>
      <c r="G238" s="94"/>
      <c r="H238" s="95"/>
      <c r="I238" s="84"/>
      <c r="J238" s="101"/>
      <c r="K238" s="102"/>
      <c r="L238" s="84"/>
      <c r="M238" s="102"/>
      <c r="N238" s="132"/>
      <c r="O238" s="132"/>
      <c r="P238" s="84"/>
      <c r="Q238" s="84"/>
      <c r="R238" s="84"/>
      <c r="S238" s="84"/>
      <c r="T238" s="327"/>
      <c r="U238" s="48"/>
    </row>
    <row r="239" spans="1:22" x14ac:dyDescent="0.25">
      <c r="A239" s="1202"/>
      <c r="B239" s="369">
        <v>6</v>
      </c>
      <c r="C239" s="92"/>
      <c r="D239" s="93"/>
      <c r="E239" s="85"/>
      <c r="F239" s="92"/>
      <c r="G239" s="94"/>
      <c r="H239" s="95"/>
      <c r="I239" s="84"/>
      <c r="J239" s="101"/>
      <c r="K239" s="102"/>
      <c r="L239" s="84"/>
      <c r="M239" s="102"/>
      <c r="N239" s="132"/>
      <c r="O239" s="132"/>
      <c r="P239" s="84"/>
      <c r="Q239" s="84"/>
      <c r="R239" s="84"/>
      <c r="S239" s="84"/>
      <c r="T239" s="327"/>
      <c r="U239" s="48"/>
    </row>
    <row r="240" spans="1:22" x14ac:dyDescent="0.25">
      <c r="A240" s="1202"/>
      <c r="B240" s="369">
        <v>7</v>
      </c>
      <c r="C240" s="92"/>
      <c r="D240" s="93"/>
      <c r="E240" s="85"/>
      <c r="F240" s="92"/>
      <c r="G240" s="94"/>
      <c r="H240" s="95"/>
      <c r="I240" s="84"/>
      <c r="J240" s="101"/>
      <c r="K240" s="102"/>
      <c r="L240" s="84"/>
      <c r="M240" s="102"/>
      <c r="N240" s="132"/>
      <c r="O240" s="132"/>
      <c r="P240" s="84"/>
      <c r="Q240" s="84"/>
      <c r="R240" s="84"/>
      <c r="S240" s="84"/>
      <c r="T240" s="327"/>
      <c r="U240" s="48"/>
    </row>
    <row r="241" spans="1:22" x14ac:dyDescent="0.25">
      <c r="A241" s="1202"/>
      <c r="B241" s="369">
        <v>8</v>
      </c>
      <c r="C241" s="92"/>
      <c r="D241" s="93"/>
      <c r="E241" s="85"/>
      <c r="F241" s="92"/>
      <c r="G241" s="94"/>
      <c r="H241" s="95"/>
      <c r="I241" s="84"/>
      <c r="J241" s="101"/>
      <c r="K241" s="102"/>
      <c r="L241" s="84"/>
      <c r="M241" s="102"/>
      <c r="N241" s="132"/>
      <c r="O241" s="132"/>
      <c r="P241" s="84"/>
      <c r="Q241" s="84"/>
      <c r="R241" s="84"/>
      <c r="S241" s="84"/>
      <c r="T241" s="327"/>
      <c r="U241" s="48"/>
    </row>
    <row r="242" spans="1:22" x14ac:dyDescent="0.25">
      <c r="A242" s="1202"/>
      <c r="B242" s="369">
        <v>9</v>
      </c>
      <c r="C242" s="92"/>
      <c r="D242" s="93"/>
      <c r="E242" s="85"/>
      <c r="F242" s="92"/>
      <c r="G242" s="94"/>
      <c r="H242" s="95"/>
      <c r="I242" s="84"/>
      <c r="J242" s="101"/>
      <c r="K242" s="102"/>
      <c r="L242" s="84"/>
      <c r="M242" s="102"/>
      <c r="N242" s="132"/>
      <c r="O242" s="132"/>
      <c r="P242" s="84"/>
      <c r="Q242" s="84"/>
      <c r="R242" s="84"/>
      <c r="S242" s="84"/>
      <c r="T242" s="327"/>
      <c r="U242" s="48"/>
    </row>
    <row r="243" spans="1:22" ht="15.75" thickBot="1" x14ac:dyDescent="0.3">
      <c r="A243" s="1203"/>
      <c r="B243" s="370">
        <v>10</v>
      </c>
      <c r="C243" s="112"/>
      <c r="D243" s="113"/>
      <c r="E243" s="114"/>
      <c r="F243" s="112"/>
      <c r="G243" s="115"/>
      <c r="H243" s="116"/>
      <c r="I243" s="117"/>
      <c r="J243" s="118"/>
      <c r="K243" s="119"/>
      <c r="L243" s="117"/>
      <c r="M243" s="119"/>
      <c r="N243" s="133"/>
      <c r="O243" s="133"/>
      <c r="P243" s="117"/>
      <c r="Q243" s="117"/>
      <c r="R243" s="117"/>
      <c r="S243" s="117"/>
      <c r="T243" s="328"/>
      <c r="U243" s="48"/>
    </row>
    <row r="244" spans="1:22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48" t="s">
        <v>527</v>
      </c>
      <c r="M244" s="1049"/>
      <c r="N244" s="718">
        <f>SUM(N234:N243)</f>
        <v>0</v>
      </c>
      <c r="O244" s="719">
        <f>SUM(O234:O243)</f>
        <v>0</v>
      </c>
      <c r="P244" s="5"/>
      <c r="R244" s="5"/>
      <c r="S244" s="5"/>
      <c r="T244" s="111"/>
      <c r="U244" s="124"/>
      <c r="V244" s="111"/>
    </row>
    <row r="245" spans="1:22" ht="35.25" customHeight="1" x14ac:dyDescent="0.25">
      <c r="A245" s="121"/>
      <c r="B245" s="86"/>
      <c r="C245" s="86"/>
      <c r="D245" s="86"/>
      <c r="E245" s="72"/>
      <c r="F245" s="573"/>
      <c r="G245" s="72"/>
      <c r="H245" s="634"/>
      <c r="I245" s="634"/>
      <c r="J245" s="635"/>
      <c r="K245" s="634"/>
      <c r="L245" s="1050" t="s">
        <v>528</v>
      </c>
      <c r="M245" s="1051"/>
      <c r="N245" s="720">
        <f>SUMIF(M234:M243,"&lt;=31/12/2025",N234:N243)</f>
        <v>0</v>
      </c>
      <c r="O245" s="721">
        <f>SUMIF(M234:M243,"&lt;=31/12/2025",O234:O243)</f>
        <v>0</v>
      </c>
      <c r="P245" s="5"/>
      <c r="R245" s="5"/>
      <c r="S245" s="5"/>
      <c r="T245" s="111"/>
      <c r="U245" s="124"/>
      <c r="V245" s="111"/>
    </row>
    <row r="246" spans="1:22" ht="33.75" customHeight="1" thickBot="1" x14ac:dyDescent="0.3">
      <c r="A246" s="121"/>
      <c r="B246" s="86"/>
      <c r="C246" s="86"/>
      <c r="D246" s="86"/>
      <c r="E246" s="72"/>
      <c r="F246" s="573"/>
      <c r="G246" s="72"/>
      <c r="H246" s="72"/>
      <c r="I246" s="573"/>
      <c r="J246" s="573"/>
      <c r="K246" s="72"/>
      <c r="L246" s="1052" t="s">
        <v>565</v>
      </c>
      <c r="M246" s="1053"/>
      <c r="N246" s="722">
        <f>SUMIF(M234:M243,"&gt;31/12/2025",N234:N243)</f>
        <v>0</v>
      </c>
      <c r="O246" s="723">
        <f>SUMIF(M234:M243,"&gt;31/12/2025",O234:O243)</f>
        <v>0</v>
      </c>
      <c r="P246" s="5"/>
      <c r="R246" s="5"/>
      <c r="S246" s="5"/>
      <c r="T246" s="111"/>
      <c r="U246" s="124"/>
      <c r="V246" s="111"/>
    </row>
    <row r="247" spans="1:22" ht="15.75" thickBot="1" x14ac:dyDescent="0.3">
      <c r="A247" s="125"/>
      <c r="B247" s="49"/>
      <c r="C247" s="46"/>
      <c r="D247" s="46"/>
      <c r="E247" s="46"/>
      <c r="F247" s="49"/>
      <c r="G247" s="46"/>
      <c r="H247" s="46"/>
      <c r="I247" s="49"/>
      <c r="J247" s="49"/>
      <c r="K247" s="46"/>
      <c r="L247" s="46"/>
      <c r="M247" s="46"/>
      <c r="N247" s="46"/>
      <c r="O247" s="46"/>
      <c r="P247" s="46"/>
      <c r="Q247" s="46"/>
      <c r="R247" s="46"/>
      <c r="S247" s="126"/>
      <c r="T247" s="46"/>
      <c r="U247" s="50"/>
    </row>
  </sheetData>
  <sheetProtection algorithmName="SHA-512" hashValue="T89auauUVn70eVJj9cTsDVqwb92admjRu5cftWZ0mYIXN18e4CpvNupthnTaU6VNcu66m4rfxKAm99l5rFT9OQ==" saltValue="7ZQ3FOjYDMRIDi5LsGXWPQ==" spinCount="100000" sheet="1" objects="1" scenarios="1"/>
  <mergeCells count="232">
    <mergeCell ref="T10:T11"/>
    <mergeCell ref="A12:D13"/>
    <mergeCell ref="E12:H13"/>
    <mergeCell ref="J12:N12"/>
    <mergeCell ref="O12:P13"/>
    <mergeCell ref="S20:T20"/>
    <mergeCell ref="A22:A23"/>
    <mergeCell ref="B22:B23"/>
    <mergeCell ref="C22:C23"/>
    <mergeCell ref="T22:T23"/>
    <mergeCell ref="J15:N15"/>
    <mergeCell ref="A20:D20"/>
    <mergeCell ref="E20:H20"/>
    <mergeCell ref="J20:K20"/>
    <mergeCell ref="L20:M20"/>
    <mergeCell ref="A1:T1"/>
    <mergeCell ref="A3:T3"/>
    <mergeCell ref="A6:D6"/>
    <mergeCell ref="E6:J6"/>
    <mergeCell ref="L6:N6"/>
    <mergeCell ref="O6:T6"/>
    <mergeCell ref="B18:C18"/>
    <mergeCell ref="E18:F18"/>
    <mergeCell ref="G18:H18"/>
    <mergeCell ref="J18:K18"/>
    <mergeCell ref="L18:M18"/>
    <mergeCell ref="S18:T18"/>
    <mergeCell ref="A8:T8"/>
    <mergeCell ref="A10:D11"/>
    <mergeCell ref="E10:H11"/>
    <mergeCell ref="J10:N10"/>
    <mergeCell ref="O10:P11"/>
    <mergeCell ref="J11:N11"/>
    <mergeCell ref="R10:S11"/>
    <mergeCell ref="J13:N13"/>
    <mergeCell ref="A14:D15"/>
    <mergeCell ref="E14:H15"/>
    <mergeCell ref="J14:N14"/>
    <mergeCell ref="O14:P15"/>
    <mergeCell ref="S39:T39"/>
    <mergeCell ref="A41:D41"/>
    <mergeCell ref="E41:H41"/>
    <mergeCell ref="J41:K41"/>
    <mergeCell ref="L41:M41"/>
    <mergeCell ref="S41:T41"/>
    <mergeCell ref="A24:A33"/>
    <mergeCell ref="B39:C39"/>
    <mergeCell ref="E39:F39"/>
    <mergeCell ref="G39:H39"/>
    <mergeCell ref="J39:K39"/>
    <mergeCell ref="L39:M39"/>
    <mergeCell ref="L34:M34"/>
    <mergeCell ref="L35:M35"/>
    <mergeCell ref="L36:M36"/>
    <mergeCell ref="S60:T60"/>
    <mergeCell ref="A62:D62"/>
    <mergeCell ref="E62:H62"/>
    <mergeCell ref="J62:K62"/>
    <mergeCell ref="L62:M62"/>
    <mergeCell ref="S62:T62"/>
    <mergeCell ref="A43:A44"/>
    <mergeCell ref="B43:B44"/>
    <mergeCell ref="C43:C44"/>
    <mergeCell ref="T43:T44"/>
    <mergeCell ref="A45:A54"/>
    <mergeCell ref="B60:C60"/>
    <mergeCell ref="E60:F60"/>
    <mergeCell ref="G60:H60"/>
    <mergeCell ref="J60:K60"/>
    <mergeCell ref="L60:M60"/>
    <mergeCell ref="L55:M55"/>
    <mergeCell ref="L56:M56"/>
    <mergeCell ref="L57:M57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T64:T65"/>
    <mergeCell ref="A66:A75"/>
    <mergeCell ref="B81:C81"/>
    <mergeCell ref="E81:F81"/>
    <mergeCell ref="G81:H81"/>
    <mergeCell ref="J81:K81"/>
    <mergeCell ref="L81:M81"/>
    <mergeCell ref="L76:M76"/>
    <mergeCell ref="L77:M77"/>
    <mergeCell ref="L78:M78"/>
    <mergeCell ref="S102:T102"/>
    <mergeCell ref="A104:D104"/>
    <mergeCell ref="E104:H104"/>
    <mergeCell ref="J104:K104"/>
    <mergeCell ref="L104:M104"/>
    <mergeCell ref="S104:T104"/>
    <mergeCell ref="A85:A86"/>
    <mergeCell ref="B85:B86"/>
    <mergeCell ref="C85:C86"/>
    <mergeCell ref="T85:T86"/>
    <mergeCell ref="A87:A96"/>
    <mergeCell ref="B102:C102"/>
    <mergeCell ref="E102:F102"/>
    <mergeCell ref="G102:H102"/>
    <mergeCell ref="J102:K102"/>
    <mergeCell ref="L102:M102"/>
    <mergeCell ref="L97:M97"/>
    <mergeCell ref="L98:M98"/>
    <mergeCell ref="L99:M99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T106:T107"/>
    <mergeCell ref="L118:M118"/>
    <mergeCell ref="L119:M119"/>
    <mergeCell ref="L120:M120"/>
    <mergeCell ref="A127:A128"/>
    <mergeCell ref="B127:B128"/>
    <mergeCell ref="C127:C128"/>
    <mergeCell ref="A129:A138"/>
    <mergeCell ref="B144:C144"/>
    <mergeCell ref="E144:F144"/>
    <mergeCell ref="G123:H123"/>
    <mergeCell ref="J123:K123"/>
    <mergeCell ref="L123:M123"/>
    <mergeCell ref="G144:H144"/>
    <mergeCell ref="J144:K144"/>
    <mergeCell ref="L144:M144"/>
    <mergeCell ref="L139:M139"/>
    <mergeCell ref="L140:M140"/>
    <mergeCell ref="L141:M141"/>
    <mergeCell ref="A146:D146"/>
    <mergeCell ref="E146:H146"/>
    <mergeCell ref="J146:K146"/>
    <mergeCell ref="L146:M146"/>
    <mergeCell ref="S146:T146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L160:M160"/>
    <mergeCell ref="L161:M161"/>
    <mergeCell ref="L162:M162"/>
    <mergeCell ref="A209:D209"/>
    <mergeCell ref="E209:H209"/>
    <mergeCell ref="J209:K209"/>
    <mergeCell ref="L209:M209"/>
    <mergeCell ref="S209:T209"/>
    <mergeCell ref="A190:A191"/>
    <mergeCell ref="B190:B191"/>
    <mergeCell ref="C190:C191"/>
    <mergeCell ref="A192:A201"/>
    <mergeCell ref="B207:C207"/>
    <mergeCell ref="E207:F207"/>
    <mergeCell ref="G207:H207"/>
    <mergeCell ref="J207:K207"/>
    <mergeCell ref="L207:M207"/>
    <mergeCell ref="S186:T186"/>
    <mergeCell ref="A188:D188"/>
    <mergeCell ref="E188:H188"/>
    <mergeCell ref="J188:K188"/>
    <mergeCell ref="L188:M188"/>
    <mergeCell ref="S188:T188"/>
    <mergeCell ref="S207:T207"/>
    <mergeCell ref="T127:T128"/>
    <mergeCell ref="T148:T149"/>
    <mergeCell ref="T169:T170"/>
    <mergeCell ref="T190:T191"/>
    <mergeCell ref="A169:A170"/>
    <mergeCell ref="B169:B170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S144:T144"/>
    <mergeCell ref="T211:T212"/>
    <mergeCell ref="A232:A233"/>
    <mergeCell ref="B232:B233"/>
    <mergeCell ref="C232:C233"/>
    <mergeCell ref="A234:A243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  <mergeCell ref="A211:A212"/>
    <mergeCell ref="B211:B212"/>
    <mergeCell ref="C211:C212"/>
    <mergeCell ref="A213:A222"/>
    <mergeCell ref="B228:C228"/>
    <mergeCell ref="E228:F228"/>
    <mergeCell ref="L244:M244"/>
    <mergeCell ref="L245:M245"/>
    <mergeCell ref="L246:M246"/>
    <mergeCell ref="L181:M181"/>
    <mergeCell ref="L182:M182"/>
    <mergeCell ref="L183:M183"/>
    <mergeCell ref="L202:M202"/>
    <mergeCell ref="L203:M203"/>
    <mergeCell ref="L204:M204"/>
    <mergeCell ref="L223:M223"/>
    <mergeCell ref="L224:M224"/>
    <mergeCell ref="L225:M225"/>
  </mergeCells>
  <dataValidations count="10">
    <dataValidation type="list" allowBlank="1" showInputMessage="1" showErrorMessage="1" sqref="H192:H201 H171:H180 H150:H159 H129:H138 H108:H117 H87:H96 H66:H75 H45:H54 H24:H33 H213:H222 H234:H243" xr:uid="{00000000-0002-0000-0900-000000000000}">
      <formula1>"idrogeno"</formula1>
    </dataValidation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900-000001000000}"/>
    <dataValidation type="list" allowBlank="1" showInputMessage="1" showErrorMessage="1" sqref="R171:S180 R192:S201 R234:S243 R108:S117 R87:S96 R129:S138 R150:S159 R213:S222 R45:S54 R66:S75 R24:S33" xr:uid="{00000000-0002-0000-0900-000002000000}">
      <formula1>"si,"</formula1>
    </dataValidation>
    <dataValidation type="list" allowBlank="1" showInputMessage="1" showErrorMessage="1" sqref="B19:C19 B208:C208 B40:C40 B61:C61 B82:C82 B103:C103 B124:C124 B145:C145 B166:C166 B187:C187 B229:C229" xr:uid="{00000000-0002-0000-0900-000003000000}">
      <formula1>$D$22:$D$43</formula1>
    </dataValidation>
    <dataValidation type="list" allowBlank="1" showInputMessage="1" showErrorMessage="1" sqref="E24:E33 E45:E54 E66:E75 E87:E96 E108:E117 E129:E138 E150:E159 E171:E180 E192:E201 E213:E222 E234:E243" xr:uid="{00000000-0002-0000-0900-000004000000}">
      <formula1>"extraurbano"</formula1>
    </dataValidation>
    <dataValidation type="list" allowBlank="1" showInputMessage="1" showErrorMessage="1" sqref="I24:I33 I45:I54 I66:I75 I87:I96 I108:I117 I129:I138 I150:I159 I171:I180 I192:I201 I213:I222 I234:I243" xr:uid="{00000000-0002-0000-0900-000005000000}">
      <formula1>"classe II, classe A"</formula1>
    </dataValidation>
    <dataValidation type="date" operator="lessThanOrEqual" allowBlank="1" showInputMessage="1" showErrorMessage="1" promptTitle="Attenzione:" prompt="OGV entro il 31/12/2025" sqref="P18 P39 P60 P81 P102 P123 P144 P165 P186 P207 P228" xr:uid="{4F8E5002-E58E-4C6A-9F62-6BD08A38BB71}">
      <formula1>46022</formula1>
    </dataValidation>
    <dataValidation type="list" allowBlank="1" showInputMessage="1" showErrorMessage="1" sqref="I34 I55 I76 I97 I118 I139 I160 I181 I202 I223 I244" xr:uid="{9807B4F9-3996-47E5-905D-A6B9DA959DB1}">
      <formula1>"classe I,classe A"</formula1>
    </dataValidation>
    <dataValidation type="list" allowBlank="1" showInputMessage="1" showErrorMessage="1" sqref="H34 H55 H76 H97 H118 H139 H160 H181 H202 H223 H244" xr:uid="{439E31F1-C494-471E-94EB-12E63981A5E9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E34 E55 E76 E97 E118 E139 E160 E181 E202 E223 E244" xr:uid="{DB3FD56A-10B3-40AF-A871-850126C93A16}">
      <formula1>"urbano,suburbano"</formula1>
    </dataValidation>
  </dataValidations>
  <pageMargins left="0.7" right="0.7" top="0.75" bottom="0.75" header="0.3" footer="0.3"/>
  <pageSetup paperSize="8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la Città Metropolitana beneficiaria dal menù a tendina_x000a__x000a_" xr:uid="{00000000-0002-0000-0900-000006000000}">
          <x14:formula1>
            <xm:f>'DATI EROGAZIONI'!$A$2:$A$15</xm:f>
          </x14:formula1>
          <xm:sqref>E6:J6</xm:sqref>
        </x14:dataValidation>
        <x14:dataValidation type="list" allowBlank="1" showInputMessage="1" showErrorMessage="1" prompt="Inserire OGV corrispondente al Piano di investimento esecutivo" xr:uid="{00000000-0002-0000-0900-000007000000}">
          <x14:formula1>
            <xm:f>'EXTRAUrbano.Piano inv. forn '!$D$62:$D$81</xm:f>
          </x14:formula1>
          <xm:sqref>B18:C18 B39:C39 B60:C60 B81:C81 B102:C102 B123:C123 B144:C144 B165:C165 B186:C186 B207:C207 B228:C228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>
    <tabColor rgb="FFFFCC99"/>
    <pageSetUpPr fitToPage="1"/>
  </sheetPr>
  <dimension ref="A1:X247"/>
  <sheetViews>
    <sheetView zoomScale="73" zoomScaleNormal="73" workbookViewId="0">
      <selection sqref="A1:V247"/>
    </sheetView>
  </sheetViews>
  <sheetFormatPr defaultColWidth="8.7109375" defaultRowHeight="15" x14ac:dyDescent="0.25"/>
  <cols>
    <col min="1" max="1" width="10" style="86" customWidth="1"/>
    <col min="2" max="2" width="7.140625" style="573" customWidth="1"/>
    <col min="3" max="3" width="10.2851562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1.140625" style="72" customWidth="1"/>
    <col min="8" max="8" width="11.85546875" style="72" customWidth="1"/>
    <col min="9" max="9" width="11.7109375" style="573" bestFit="1" customWidth="1"/>
    <col min="10" max="10" width="22.4257812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642" bestFit="1" customWidth="1"/>
    <col min="18" max="18" width="22.140625" style="642" customWidth="1"/>
    <col min="19" max="20" width="28.140625" style="642" customWidth="1"/>
    <col min="21" max="21" width="9.5703125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35.25" customHeight="1" thickBot="1" x14ac:dyDescent="0.3">
      <c r="A1" s="772" t="s">
        <v>0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4"/>
      <c r="U1" s="74"/>
      <c r="V1" s="74"/>
      <c r="W1" s="74"/>
      <c r="X1" s="74"/>
    </row>
    <row r="2" spans="1:24" ht="23.25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640"/>
      <c r="R2" s="640"/>
      <c r="S2" s="640"/>
      <c r="T2" s="640"/>
      <c r="U2" s="476"/>
      <c r="V2" s="476"/>
      <c r="W2" s="476"/>
      <c r="X2" s="476"/>
    </row>
    <row r="3" spans="1:24" ht="21.75" customHeight="1" thickBot="1" x14ac:dyDescent="0.3">
      <c r="A3" s="909" t="s">
        <v>380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1061"/>
      <c r="U3" s="75"/>
      <c r="V3" s="75"/>
      <c r="W3" s="75"/>
      <c r="X3" s="75"/>
    </row>
    <row r="4" spans="1:24" ht="18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5"/>
      <c r="R4" s="25"/>
      <c r="S4" s="25"/>
      <c r="T4" s="25"/>
      <c r="U4" s="41"/>
      <c r="V4" s="41"/>
      <c r="W4" s="41"/>
      <c r="X4" s="41"/>
    </row>
    <row r="5" spans="1:24" ht="27.75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641"/>
      <c r="R5" s="641"/>
      <c r="S5" s="641"/>
      <c r="T5" s="641"/>
      <c r="U5" s="26"/>
      <c r="V5" s="26"/>
      <c r="W5" s="26"/>
      <c r="X5" s="26"/>
    </row>
    <row r="6" spans="1:24" ht="26.25" customHeight="1" thickBot="1" x14ac:dyDescent="0.3">
      <c r="A6" s="814" t="s">
        <v>330</v>
      </c>
      <c r="B6" s="815"/>
      <c r="C6" s="815"/>
      <c r="D6" s="816"/>
      <c r="E6" s="817" t="s">
        <v>389</v>
      </c>
      <c r="F6" s="818"/>
      <c r="G6" s="818"/>
      <c r="H6" s="818"/>
      <c r="I6" s="818"/>
      <c r="J6" s="819"/>
      <c r="L6" s="899" t="s">
        <v>4</v>
      </c>
      <c r="M6" s="900"/>
      <c r="N6" s="900"/>
      <c r="O6" s="1081"/>
      <c r="P6" s="1082"/>
      <c r="Q6" s="1082"/>
      <c r="R6" s="1082"/>
      <c r="S6" s="1082"/>
      <c r="T6" s="1083"/>
      <c r="U6" s="329"/>
      <c r="V6" s="329"/>
      <c r="W6" s="329"/>
      <c r="X6" s="329"/>
    </row>
    <row r="7" spans="1:24" ht="15.75" thickBot="1" x14ac:dyDescent="0.3"/>
    <row r="8" spans="1:24" ht="28.5" customHeight="1" thickBot="1" x14ac:dyDescent="0.3">
      <c r="A8" s="1238" t="s">
        <v>390</v>
      </c>
      <c r="B8" s="1239"/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40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657"/>
      <c r="R9" s="657"/>
      <c r="S9" s="657"/>
      <c r="T9" s="657"/>
    </row>
    <row r="10" spans="1:24" x14ac:dyDescent="0.25">
      <c r="A10" s="1241" t="s">
        <v>391</v>
      </c>
      <c r="B10" s="1242"/>
      <c r="C10" s="1242"/>
      <c r="D10" s="1243"/>
      <c r="E10" s="1136">
        <f>N34+N55+N76+N97+N118+N139+N160+N181+N202+N223+N244</f>
        <v>0</v>
      </c>
      <c r="F10" s="1137"/>
      <c r="G10" s="1137"/>
      <c r="H10" s="1138"/>
      <c r="I10" s="72"/>
      <c r="J10" s="1225" t="s">
        <v>379</v>
      </c>
      <c r="K10" s="1227"/>
      <c r="L10" s="1227"/>
      <c r="M10" s="1227"/>
      <c r="N10" s="1227"/>
      <c r="O10" s="1065">
        <f>O34+O55+O76+O97+O118+O139+O160+O181+O202+O223+O244</f>
        <v>0</v>
      </c>
      <c r="P10" s="1066"/>
      <c r="R10" s="1241" t="s">
        <v>334</v>
      </c>
      <c r="S10" s="1249"/>
      <c r="T10" s="1088">
        <f>F34+F55+F76+F97+F118+F139+F160+F181+F202+F223+F244</f>
        <v>0</v>
      </c>
    </row>
    <row r="11" spans="1:24" ht="15.75" thickBot="1" x14ac:dyDescent="0.3">
      <c r="A11" s="1244"/>
      <c r="B11" s="1245"/>
      <c r="C11" s="1245"/>
      <c r="D11" s="1246"/>
      <c r="E11" s="1139"/>
      <c r="F11" s="1140"/>
      <c r="G11" s="1140"/>
      <c r="H11" s="1141"/>
      <c r="I11" s="72"/>
      <c r="J11" s="1247" t="s">
        <v>335</v>
      </c>
      <c r="K11" s="1248"/>
      <c r="L11" s="1248"/>
      <c r="M11" s="1248"/>
      <c r="N11" s="1248"/>
      <c r="O11" s="1067"/>
      <c r="P11" s="1068"/>
      <c r="R11" s="1244"/>
      <c r="S11" s="1250"/>
      <c r="T11" s="1089"/>
    </row>
    <row r="12" spans="1:24" s="1" customFormat="1" x14ac:dyDescent="0.25">
      <c r="A12" s="1211" t="s">
        <v>543</v>
      </c>
      <c r="B12" s="1212"/>
      <c r="C12" s="1212"/>
      <c r="D12" s="1213"/>
      <c r="E12" s="1075">
        <f>N35+N56+N77+N98+N119+N140+N161+N182+N203+N224+N245</f>
        <v>0</v>
      </c>
      <c r="F12" s="1065"/>
      <c r="G12" s="1065"/>
      <c r="H12" s="1066"/>
      <c r="I12" s="72"/>
      <c r="J12" s="1217" t="s">
        <v>524</v>
      </c>
      <c r="K12" s="1218"/>
      <c r="L12" s="1218"/>
      <c r="M12" s="1218"/>
      <c r="N12" s="1219"/>
      <c r="O12" s="1065">
        <f>O35+O56+O77+O98+O119+O140+O161+O182+O203+O224+O245</f>
        <v>0</v>
      </c>
      <c r="P12" s="1066"/>
      <c r="Q12" s="72"/>
      <c r="R12" s="635"/>
      <c r="S12" s="635"/>
      <c r="T12" s="754"/>
    </row>
    <row r="13" spans="1:24" s="1" customFormat="1" ht="15.75" thickBot="1" x14ac:dyDescent="0.3">
      <c r="A13" s="1214"/>
      <c r="B13" s="1215"/>
      <c r="C13" s="1215"/>
      <c r="D13" s="1216"/>
      <c r="E13" s="1076"/>
      <c r="F13" s="1067"/>
      <c r="G13" s="1067"/>
      <c r="H13" s="1068"/>
      <c r="I13" s="72"/>
      <c r="J13" s="1220" t="s">
        <v>335</v>
      </c>
      <c r="K13" s="1221"/>
      <c r="L13" s="1221"/>
      <c r="M13" s="1221"/>
      <c r="N13" s="1222"/>
      <c r="O13" s="1067"/>
      <c r="P13" s="1068"/>
      <c r="Q13" s="72"/>
      <c r="R13" s="635"/>
      <c r="S13" s="635"/>
      <c r="T13" s="754"/>
    </row>
    <row r="14" spans="1:24" s="1" customFormat="1" x14ac:dyDescent="0.25">
      <c r="A14" s="1211" t="s">
        <v>544</v>
      </c>
      <c r="B14" s="1212"/>
      <c r="C14" s="1212"/>
      <c r="D14" s="1213"/>
      <c r="E14" s="1075">
        <f>N36+N57+N78+N99+N120+N141+N162+N183+N204+N225+N246</f>
        <v>0</v>
      </c>
      <c r="F14" s="1065"/>
      <c r="G14" s="1065"/>
      <c r="H14" s="1066"/>
      <c r="I14" s="72"/>
      <c r="J14" s="1217" t="s">
        <v>530</v>
      </c>
      <c r="K14" s="1218"/>
      <c r="L14" s="1218"/>
      <c r="M14" s="1218"/>
      <c r="N14" s="1219"/>
      <c r="O14" s="1065">
        <f>O36+O57+O78+O99+O120+O141+O162+O183+O204+O225+O246</f>
        <v>0</v>
      </c>
      <c r="P14" s="1066"/>
      <c r="Q14" s="72"/>
      <c r="R14" s="635"/>
      <c r="S14" s="635"/>
      <c r="T14" s="754"/>
    </row>
    <row r="15" spans="1:24" s="1" customFormat="1" ht="15.75" thickBot="1" x14ac:dyDescent="0.3">
      <c r="A15" s="1214"/>
      <c r="B15" s="1215"/>
      <c r="C15" s="1215"/>
      <c r="D15" s="1216"/>
      <c r="E15" s="1076"/>
      <c r="F15" s="1067"/>
      <c r="G15" s="1067"/>
      <c r="H15" s="1068"/>
      <c r="I15" s="72"/>
      <c r="J15" s="1220" t="s">
        <v>335</v>
      </c>
      <c r="K15" s="1221"/>
      <c r="L15" s="1221"/>
      <c r="M15" s="1221"/>
      <c r="N15" s="1222"/>
      <c r="O15" s="1067"/>
      <c r="P15" s="1068"/>
      <c r="Q15" s="72"/>
      <c r="R15" s="635"/>
      <c r="S15" s="635"/>
      <c r="T15" s="754"/>
    </row>
    <row r="16" spans="1:24" ht="15.75" thickBot="1" x14ac:dyDescent="0.3">
      <c r="A16" s="158"/>
      <c r="B16" s="159"/>
      <c r="C16" s="159"/>
      <c r="D16" s="159"/>
      <c r="E16" s="160"/>
      <c r="F16" s="160"/>
      <c r="G16" s="160"/>
      <c r="H16" s="160"/>
      <c r="I16" s="72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643"/>
      <c r="R17" s="643"/>
      <c r="S17" s="643"/>
      <c r="T17" s="643"/>
      <c r="U17" s="473"/>
    </row>
    <row r="18" spans="1:22" ht="33.75" customHeight="1" thickBot="1" x14ac:dyDescent="0.3">
      <c r="A18" s="162" t="s">
        <v>9</v>
      </c>
      <c r="B18" s="1057" t="s">
        <v>113</v>
      </c>
      <c r="C18" s="1058"/>
      <c r="E18" s="1231" t="s">
        <v>336</v>
      </c>
      <c r="F18" s="1232"/>
      <c r="G18" s="1031">
        <f>VLOOKUP(B18,'Urbano.Piano inv. forn'!D148:AB167,3,FALSE)</f>
        <v>0</v>
      </c>
      <c r="H18" s="1032"/>
      <c r="I18" s="72"/>
      <c r="J18" s="1231" t="s">
        <v>337</v>
      </c>
      <c r="K18" s="1232"/>
      <c r="L18" s="1031">
        <f>VLOOKUP(B18,'Urbano.Piano inv. forn'!$D$148:$H$167,4,FALSE)</f>
        <v>0</v>
      </c>
      <c r="M18" s="1032"/>
      <c r="O18" s="172" t="s">
        <v>338</v>
      </c>
      <c r="P18" s="616"/>
      <c r="R18" s="658" t="s">
        <v>339</v>
      </c>
      <c r="S18" s="1037"/>
      <c r="T18" s="1038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90"/>
      <c r="S19" s="644"/>
      <c r="U19" s="122"/>
      <c r="V19" s="614"/>
    </row>
    <row r="20" spans="1:22" ht="33.75" customHeight="1" thickBot="1" x14ac:dyDescent="0.3">
      <c r="A20" s="1233" t="s">
        <v>340</v>
      </c>
      <c r="B20" s="1234"/>
      <c r="C20" s="1234"/>
      <c r="D20" s="1235"/>
      <c r="E20" s="1039">
        <f>VLOOKUP(B18,'Urbano.Piano inv. forn'!$D$148:$V$167,17,FALSE)</f>
        <v>0</v>
      </c>
      <c r="F20" s="1040"/>
      <c r="G20" s="1040"/>
      <c r="H20" s="1041"/>
      <c r="I20" s="72"/>
      <c r="J20" s="1236" t="s">
        <v>61</v>
      </c>
      <c r="K20" s="1237"/>
      <c r="L20" s="1039">
        <f>VLOOKUP(B18,'Urbano.Piano inv. forn'!$D$148:$V$167,19,FALSE)</f>
        <v>0</v>
      </c>
      <c r="M20" s="1041"/>
      <c r="N20" s="110"/>
      <c r="O20" s="171" t="s">
        <v>341</v>
      </c>
      <c r="P20" s="127">
        <f>L20+E20</f>
        <v>0</v>
      </c>
      <c r="R20" s="658" t="s">
        <v>342</v>
      </c>
      <c r="S20" s="1037"/>
      <c r="T20" s="1038"/>
      <c r="U20" s="122"/>
      <c r="V20" s="614"/>
    </row>
    <row r="21" spans="1:22" ht="21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90"/>
      <c r="S21" s="645"/>
      <c r="T21" s="645"/>
      <c r="U21" s="122"/>
      <c r="V21" s="614"/>
    </row>
    <row r="22" spans="1:22" s="159" customFormat="1" ht="72" customHeight="1" x14ac:dyDescent="0.25">
      <c r="A22" s="1225" t="s">
        <v>343</v>
      </c>
      <c r="B22" s="1227" t="s">
        <v>344</v>
      </c>
      <c r="C22" s="1227" t="s">
        <v>345</v>
      </c>
      <c r="D22" s="163" t="s">
        <v>346</v>
      </c>
      <c r="E22" s="164" t="s">
        <v>347</v>
      </c>
      <c r="F22" s="163" t="s">
        <v>348</v>
      </c>
      <c r="G22" s="163" t="s">
        <v>349</v>
      </c>
      <c r="H22" s="165" t="s">
        <v>306</v>
      </c>
      <c r="I22" s="165" t="s">
        <v>350</v>
      </c>
      <c r="J22" s="165" t="s">
        <v>351</v>
      </c>
      <c r="K22" s="165" t="s">
        <v>352</v>
      </c>
      <c r="L22" s="165" t="s">
        <v>353</v>
      </c>
      <c r="M22" s="165" t="s">
        <v>354</v>
      </c>
      <c r="N22" s="165" t="s">
        <v>355</v>
      </c>
      <c r="O22" s="165" t="s">
        <v>356</v>
      </c>
      <c r="P22" s="165" t="s">
        <v>357</v>
      </c>
      <c r="Q22" s="165" t="s">
        <v>358</v>
      </c>
      <c r="R22" s="165" t="s">
        <v>359</v>
      </c>
      <c r="S22" s="165" t="s">
        <v>360</v>
      </c>
      <c r="T22" s="1223" t="s">
        <v>361</v>
      </c>
      <c r="U22" s="617"/>
    </row>
    <row r="23" spans="1:22" s="159" customFormat="1" ht="28.5" customHeight="1" thickBot="1" x14ac:dyDescent="0.3">
      <c r="A23" s="1226"/>
      <c r="B23" s="1228"/>
      <c r="C23" s="1228"/>
      <c r="D23" s="167" t="s">
        <v>362</v>
      </c>
      <c r="E23" s="167" t="s">
        <v>363</v>
      </c>
      <c r="F23" s="167" t="s">
        <v>364</v>
      </c>
      <c r="G23" s="167" t="s">
        <v>364</v>
      </c>
      <c r="H23" s="167" t="s">
        <v>110</v>
      </c>
      <c r="I23" s="167" t="s">
        <v>33</v>
      </c>
      <c r="J23" s="167" t="s">
        <v>365</v>
      </c>
      <c r="K23" s="167" t="s">
        <v>366</v>
      </c>
      <c r="L23" s="167" t="s">
        <v>367</v>
      </c>
      <c r="M23" s="167" t="s">
        <v>366</v>
      </c>
      <c r="N23" s="167" t="s">
        <v>368</v>
      </c>
      <c r="O23" s="167" t="s">
        <v>335</v>
      </c>
      <c r="P23" s="167" t="s">
        <v>369</v>
      </c>
      <c r="Q23" s="167" t="s">
        <v>370</v>
      </c>
      <c r="R23" s="167" t="s">
        <v>371</v>
      </c>
      <c r="S23" s="167" t="s">
        <v>371</v>
      </c>
      <c r="T23" s="1224"/>
      <c r="U23" s="617"/>
    </row>
    <row r="24" spans="1:22" ht="15" customHeight="1" x14ac:dyDescent="0.25">
      <c r="A24" s="1229" t="str">
        <f>B18</f>
        <v>urb.d.3</v>
      </c>
      <c r="B24" s="168">
        <v>1</v>
      </c>
      <c r="C24" s="190"/>
      <c r="D24" s="98"/>
      <c r="E24" s="98"/>
      <c r="F24" s="190"/>
      <c r="G24" s="619"/>
      <c r="H24" s="100" t="s">
        <v>392</v>
      </c>
      <c r="I24" s="620"/>
      <c r="J24" s="621"/>
      <c r="K24" s="622"/>
      <c r="L24" s="620"/>
      <c r="M24" s="622"/>
      <c r="N24" s="141"/>
      <c r="O24" s="141"/>
      <c r="P24" s="620"/>
      <c r="Q24" s="646"/>
      <c r="R24" s="646"/>
      <c r="S24" s="646"/>
      <c r="T24" s="647"/>
      <c r="U24" s="475"/>
    </row>
    <row r="25" spans="1:22" x14ac:dyDescent="0.25">
      <c r="A25" s="1229"/>
      <c r="B25" s="169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48" t="s">
        <v>372</v>
      </c>
      <c r="R25" s="648"/>
      <c r="S25" s="648"/>
      <c r="T25" s="649"/>
      <c r="U25" s="475"/>
    </row>
    <row r="26" spans="1:22" x14ac:dyDescent="0.25">
      <c r="A26" s="1229"/>
      <c r="B26" s="169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48"/>
      <c r="R26" s="648"/>
      <c r="S26" s="648"/>
      <c r="T26" s="649"/>
      <c r="U26" s="475"/>
    </row>
    <row r="27" spans="1:22" x14ac:dyDescent="0.25">
      <c r="A27" s="1229"/>
      <c r="B27" s="169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48"/>
      <c r="R27" s="648"/>
      <c r="S27" s="648"/>
      <c r="T27" s="649"/>
      <c r="U27" s="475"/>
    </row>
    <row r="28" spans="1:22" x14ac:dyDescent="0.25">
      <c r="A28" s="1229"/>
      <c r="B28" s="169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48"/>
      <c r="R28" s="648"/>
      <c r="S28" s="648"/>
      <c r="T28" s="649"/>
      <c r="U28" s="475"/>
    </row>
    <row r="29" spans="1:22" x14ac:dyDescent="0.25">
      <c r="A29" s="1229"/>
      <c r="B29" s="169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48"/>
      <c r="R29" s="648"/>
      <c r="S29" s="648"/>
      <c r="T29" s="649"/>
      <c r="U29" s="475"/>
    </row>
    <row r="30" spans="1:22" x14ac:dyDescent="0.25">
      <c r="A30" s="1229"/>
      <c r="B30" s="169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48"/>
      <c r="R30" s="648"/>
      <c r="S30" s="648"/>
      <c r="T30" s="649"/>
      <c r="U30" s="475"/>
    </row>
    <row r="31" spans="1:22" x14ac:dyDescent="0.25">
      <c r="A31" s="1229"/>
      <c r="B31" s="169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48"/>
      <c r="R31" s="648"/>
      <c r="S31" s="648"/>
      <c r="T31" s="649"/>
      <c r="U31" s="475"/>
    </row>
    <row r="32" spans="1:22" x14ac:dyDescent="0.25">
      <c r="A32" s="1229"/>
      <c r="B32" s="169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48"/>
      <c r="R32" s="648"/>
      <c r="S32" s="648"/>
      <c r="T32" s="649"/>
      <c r="U32" s="475"/>
    </row>
    <row r="33" spans="1:22" ht="15.75" thickBot="1" x14ac:dyDescent="0.3">
      <c r="A33" s="1230"/>
      <c r="B33" s="170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50"/>
      <c r="R33" s="650"/>
      <c r="S33" s="650"/>
      <c r="T33" s="651"/>
      <c r="U33" s="475"/>
    </row>
    <row r="34" spans="1:22" s="1" customFormat="1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48" t="s">
        <v>527</v>
      </c>
      <c r="M34" s="1049"/>
      <c r="N34" s="718">
        <f>SUM(N24:N33)</f>
        <v>0</v>
      </c>
      <c r="O34" s="719">
        <f>SUM(O24:O33)</f>
        <v>0</v>
      </c>
      <c r="P34" s="5"/>
      <c r="R34" s="5"/>
      <c r="S34" s="5"/>
      <c r="T34" s="111"/>
      <c r="U34" s="124"/>
      <c r="V34" s="111"/>
    </row>
    <row r="35" spans="1:22" s="1" customFormat="1" ht="35.25" customHeight="1" x14ac:dyDescent="0.25">
      <c r="A35" s="121"/>
      <c r="B35" s="86"/>
      <c r="C35" s="86"/>
      <c r="D35" s="86"/>
      <c r="E35" s="72"/>
      <c r="F35" s="573"/>
      <c r="G35" s="72"/>
      <c r="H35" s="634"/>
      <c r="I35" s="634"/>
      <c r="J35" s="635"/>
      <c r="K35" s="634"/>
      <c r="L35" s="1050" t="s">
        <v>528</v>
      </c>
      <c r="M35" s="1051"/>
      <c r="N35" s="720">
        <f>SUMIF(M24:M33,"&lt;=31/12/2025",N24:N33)</f>
        <v>0</v>
      </c>
      <c r="O35" s="721">
        <f>SUMIF(M24:M33,"&lt;=31/12/2025",O24:O33)</f>
        <v>0</v>
      </c>
      <c r="P35" s="5"/>
      <c r="R35" s="5"/>
      <c r="S35" s="5"/>
      <c r="T35" s="111"/>
      <c r="U35" s="124"/>
      <c r="V35" s="111"/>
    </row>
    <row r="36" spans="1:22" s="1" customFormat="1" ht="33.75" customHeight="1" thickBot="1" x14ac:dyDescent="0.3">
      <c r="A36" s="121"/>
      <c r="B36" s="86"/>
      <c r="C36" s="86"/>
      <c r="D36" s="86"/>
      <c r="E36" s="72"/>
      <c r="F36" s="573"/>
      <c r="G36" s="72"/>
      <c r="H36" s="72"/>
      <c r="I36" s="573"/>
      <c r="J36" s="573"/>
      <c r="K36" s="72"/>
      <c r="L36" s="1052" t="s">
        <v>565</v>
      </c>
      <c r="M36" s="1053"/>
      <c r="N36" s="722">
        <f>SUMIF(M24:M33,"&gt;31/12/2025",N24:N33)</f>
        <v>0</v>
      </c>
      <c r="O36" s="723">
        <f>SUMIF(M24:M33,"&gt;31/12/2025",O24:O33)</f>
        <v>0</v>
      </c>
      <c r="P36" s="5"/>
      <c r="R36" s="5"/>
      <c r="S36" s="5"/>
      <c r="T36" s="111"/>
      <c r="U36" s="124"/>
      <c r="V36" s="111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654"/>
      <c r="R37" s="654"/>
      <c r="S37" s="653"/>
      <c r="T37" s="654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643"/>
      <c r="R38" s="643"/>
      <c r="S38" s="643"/>
      <c r="T38" s="643"/>
      <c r="U38" s="473"/>
    </row>
    <row r="39" spans="1:22" ht="28.5" thickBot="1" x14ac:dyDescent="0.3">
      <c r="A39" s="162" t="s">
        <v>9</v>
      </c>
      <c r="B39" s="1057" t="s">
        <v>113</v>
      </c>
      <c r="C39" s="1058"/>
      <c r="E39" s="1231" t="s">
        <v>336</v>
      </c>
      <c r="F39" s="1232"/>
      <c r="G39" s="1031">
        <f>VLOOKUP(B39,'Urbano.Piano inv. forn'!D148:AB167,3,FALSE)</f>
        <v>0</v>
      </c>
      <c r="H39" s="1032"/>
      <c r="I39" s="72"/>
      <c r="J39" s="1231" t="s">
        <v>337</v>
      </c>
      <c r="K39" s="1232"/>
      <c r="L39" s="1031">
        <f>VLOOKUP(B39,'Urbano.Piano inv. forn'!$D$148:$H$167,4,FALSE)</f>
        <v>0</v>
      </c>
      <c r="M39" s="1032"/>
      <c r="O39" s="172" t="s">
        <v>338</v>
      </c>
      <c r="P39" s="616"/>
      <c r="R39" s="658" t="s">
        <v>339</v>
      </c>
      <c r="S39" s="1037"/>
      <c r="T39" s="1038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90"/>
      <c r="S40" s="644"/>
      <c r="U40" s="122"/>
    </row>
    <row r="41" spans="1:22" ht="31.5" customHeight="1" thickBot="1" x14ac:dyDescent="0.3">
      <c r="A41" s="1233" t="s">
        <v>340</v>
      </c>
      <c r="B41" s="1234"/>
      <c r="C41" s="1234"/>
      <c r="D41" s="1235"/>
      <c r="E41" s="1039">
        <f>VLOOKUP(B39,'Urbano.Piano inv. forn'!$D$148:$V$167,17,FALSE)</f>
        <v>0</v>
      </c>
      <c r="F41" s="1040"/>
      <c r="G41" s="1040"/>
      <c r="H41" s="1041"/>
      <c r="I41" s="72"/>
      <c r="J41" s="1236" t="s">
        <v>61</v>
      </c>
      <c r="K41" s="1237"/>
      <c r="L41" s="1039">
        <f>VLOOKUP(B39,'Urbano.Piano inv. forn'!$D$148:$V$167,19,FALSE)</f>
        <v>0</v>
      </c>
      <c r="M41" s="1041"/>
      <c r="N41" s="110"/>
      <c r="O41" s="171" t="s">
        <v>341</v>
      </c>
      <c r="P41" s="127">
        <f>L41+E41</f>
        <v>0</v>
      </c>
      <c r="R41" s="658" t="s">
        <v>342</v>
      </c>
      <c r="S41" s="1037"/>
      <c r="T41" s="1038"/>
      <c r="U41" s="122"/>
    </row>
    <row r="42" spans="1:22" ht="15.75" thickBot="1" x14ac:dyDescent="0.3">
      <c r="A42" s="128"/>
      <c r="B42" s="129"/>
      <c r="C42" s="129"/>
      <c r="D42" s="129"/>
      <c r="E42" s="130"/>
      <c r="F42" s="130"/>
      <c r="G42" s="130"/>
      <c r="H42" s="130"/>
      <c r="I42" s="72"/>
      <c r="J42" s="88"/>
      <c r="K42" s="88"/>
      <c r="L42" s="130"/>
      <c r="M42" s="130"/>
      <c r="N42" s="110"/>
      <c r="O42" s="86"/>
      <c r="P42" s="110"/>
      <c r="R42" s="90"/>
      <c r="S42" s="645"/>
      <c r="T42" s="645"/>
      <c r="U42" s="475"/>
    </row>
    <row r="43" spans="1:22" ht="57" customHeight="1" x14ac:dyDescent="0.25">
      <c r="A43" s="1225" t="s">
        <v>343</v>
      </c>
      <c r="B43" s="1227" t="s">
        <v>344</v>
      </c>
      <c r="C43" s="1227" t="s">
        <v>345</v>
      </c>
      <c r="D43" s="163" t="s">
        <v>346</v>
      </c>
      <c r="E43" s="164" t="s">
        <v>347</v>
      </c>
      <c r="F43" s="163" t="s">
        <v>348</v>
      </c>
      <c r="G43" s="163" t="s">
        <v>349</v>
      </c>
      <c r="H43" s="165" t="s">
        <v>306</v>
      </c>
      <c r="I43" s="165" t="s">
        <v>350</v>
      </c>
      <c r="J43" s="165" t="s">
        <v>351</v>
      </c>
      <c r="K43" s="165" t="s">
        <v>352</v>
      </c>
      <c r="L43" s="165" t="s">
        <v>353</v>
      </c>
      <c r="M43" s="165" t="s">
        <v>354</v>
      </c>
      <c r="N43" s="165" t="s">
        <v>355</v>
      </c>
      <c r="O43" s="165" t="s">
        <v>356</v>
      </c>
      <c r="P43" s="165" t="s">
        <v>357</v>
      </c>
      <c r="Q43" s="165" t="s">
        <v>358</v>
      </c>
      <c r="R43" s="165" t="s">
        <v>359</v>
      </c>
      <c r="S43" s="165" t="s">
        <v>360</v>
      </c>
      <c r="T43" s="1223" t="s">
        <v>361</v>
      </c>
      <c r="U43" s="617"/>
    </row>
    <row r="44" spans="1:22" ht="30.75" customHeight="1" thickBot="1" x14ac:dyDescent="0.3">
      <c r="A44" s="1226"/>
      <c r="B44" s="1228"/>
      <c r="C44" s="1228"/>
      <c r="D44" s="167" t="s">
        <v>362</v>
      </c>
      <c r="E44" s="167" t="s">
        <v>363</v>
      </c>
      <c r="F44" s="167" t="s">
        <v>364</v>
      </c>
      <c r="G44" s="167" t="s">
        <v>364</v>
      </c>
      <c r="H44" s="167" t="s">
        <v>110</v>
      </c>
      <c r="I44" s="167" t="s">
        <v>33</v>
      </c>
      <c r="J44" s="167" t="s">
        <v>365</v>
      </c>
      <c r="K44" s="167" t="s">
        <v>366</v>
      </c>
      <c r="L44" s="167" t="s">
        <v>367</v>
      </c>
      <c r="M44" s="167" t="s">
        <v>366</v>
      </c>
      <c r="N44" s="167" t="s">
        <v>368</v>
      </c>
      <c r="O44" s="167" t="s">
        <v>335</v>
      </c>
      <c r="P44" s="167" t="s">
        <v>369</v>
      </c>
      <c r="Q44" s="167" t="s">
        <v>370</v>
      </c>
      <c r="R44" s="167" t="s">
        <v>371</v>
      </c>
      <c r="S44" s="167" t="s">
        <v>371</v>
      </c>
      <c r="T44" s="1224"/>
      <c r="U44" s="617"/>
    </row>
    <row r="45" spans="1:22" ht="24" x14ac:dyDescent="0.25">
      <c r="A45" s="1229" t="str">
        <f>B39</f>
        <v>urb.d.3</v>
      </c>
      <c r="B45" s="168">
        <v>1</v>
      </c>
      <c r="C45" s="190"/>
      <c r="D45" s="98"/>
      <c r="E45" s="98"/>
      <c r="F45" s="190"/>
      <c r="G45" s="619"/>
      <c r="H45" s="100" t="s">
        <v>392</v>
      </c>
      <c r="I45" s="620"/>
      <c r="J45" s="621"/>
      <c r="K45" s="622"/>
      <c r="L45" s="620"/>
      <c r="M45" s="622"/>
      <c r="N45" s="141"/>
      <c r="O45" s="141"/>
      <c r="P45" s="620"/>
      <c r="Q45" s="646"/>
      <c r="R45" s="646"/>
      <c r="S45" s="646"/>
      <c r="T45" s="647"/>
      <c r="U45" s="475"/>
    </row>
    <row r="46" spans="1:22" x14ac:dyDescent="0.25">
      <c r="A46" s="1229"/>
      <c r="B46" s="169">
        <v>2</v>
      </c>
      <c r="C46" s="95"/>
      <c r="D46" s="85"/>
      <c r="E46" s="85"/>
      <c r="F46" s="95"/>
      <c r="G46" s="624"/>
      <c r="H46" s="95" t="s">
        <v>393</v>
      </c>
      <c r="I46" s="625"/>
      <c r="J46" s="626"/>
      <c r="K46" s="627"/>
      <c r="L46" s="625"/>
      <c r="M46" s="627"/>
      <c r="N46" s="132"/>
      <c r="O46" s="132"/>
      <c r="P46" s="625"/>
      <c r="Q46" s="648" t="s">
        <v>372</v>
      </c>
      <c r="R46" s="648"/>
      <c r="S46" s="648"/>
      <c r="T46" s="649"/>
      <c r="U46" s="475"/>
    </row>
    <row r="47" spans="1:22" x14ac:dyDescent="0.25">
      <c r="A47" s="1229"/>
      <c r="B47" s="169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48"/>
      <c r="R47" s="648"/>
      <c r="S47" s="648"/>
      <c r="T47" s="649"/>
      <c r="U47" s="475"/>
    </row>
    <row r="48" spans="1:22" x14ac:dyDescent="0.25">
      <c r="A48" s="1229"/>
      <c r="B48" s="169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48"/>
      <c r="R48" s="648"/>
      <c r="S48" s="648"/>
      <c r="T48" s="649"/>
      <c r="U48" s="475"/>
    </row>
    <row r="49" spans="1:22" x14ac:dyDescent="0.25">
      <c r="A49" s="1229"/>
      <c r="B49" s="169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48"/>
      <c r="R49" s="648"/>
      <c r="S49" s="648"/>
      <c r="T49" s="649"/>
      <c r="U49" s="475"/>
    </row>
    <row r="50" spans="1:22" x14ac:dyDescent="0.25">
      <c r="A50" s="1229"/>
      <c r="B50" s="169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48"/>
      <c r="R50" s="648"/>
      <c r="S50" s="648"/>
      <c r="T50" s="649"/>
      <c r="U50" s="475"/>
    </row>
    <row r="51" spans="1:22" x14ac:dyDescent="0.25">
      <c r="A51" s="1229"/>
      <c r="B51" s="169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48"/>
      <c r="R51" s="648"/>
      <c r="S51" s="648"/>
      <c r="T51" s="649"/>
      <c r="U51" s="475"/>
    </row>
    <row r="52" spans="1:22" x14ac:dyDescent="0.25">
      <c r="A52" s="1229"/>
      <c r="B52" s="169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48"/>
      <c r="R52" s="648"/>
      <c r="S52" s="648"/>
      <c r="T52" s="649"/>
      <c r="U52" s="475"/>
    </row>
    <row r="53" spans="1:22" x14ac:dyDescent="0.25">
      <c r="A53" s="1229"/>
      <c r="B53" s="169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48"/>
      <c r="R53" s="648"/>
      <c r="S53" s="648"/>
      <c r="T53" s="649"/>
      <c r="U53" s="475"/>
    </row>
    <row r="54" spans="1:22" ht="15.75" thickBot="1" x14ac:dyDescent="0.3">
      <c r="A54" s="1230"/>
      <c r="B54" s="170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50"/>
      <c r="R54" s="650"/>
      <c r="S54" s="650"/>
      <c r="T54" s="651"/>
      <c r="U54" s="475"/>
    </row>
    <row r="55" spans="1:22" s="1" customFormat="1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48" t="s">
        <v>527</v>
      </c>
      <c r="M55" s="1049"/>
      <c r="N55" s="718">
        <f>SUM(N45:N54)</f>
        <v>0</v>
      </c>
      <c r="O55" s="719">
        <f>SUM(O45:O54)</f>
        <v>0</v>
      </c>
      <c r="P55" s="5"/>
      <c r="R55" s="5"/>
      <c r="S55" s="5"/>
      <c r="T55" s="111"/>
      <c r="U55" s="124"/>
      <c r="V55" s="111"/>
    </row>
    <row r="56" spans="1:22" s="1" customFormat="1" ht="35.25" customHeight="1" x14ac:dyDescent="0.25">
      <c r="A56" s="121"/>
      <c r="B56" s="86"/>
      <c r="C56" s="86"/>
      <c r="D56" s="86"/>
      <c r="E56" s="72"/>
      <c r="F56" s="573"/>
      <c r="G56" s="72"/>
      <c r="H56" s="634"/>
      <c r="I56" s="634"/>
      <c r="J56" s="635"/>
      <c r="K56" s="634"/>
      <c r="L56" s="1050" t="s">
        <v>528</v>
      </c>
      <c r="M56" s="1051"/>
      <c r="N56" s="720">
        <f>SUMIF(M45:M54,"&lt;=31/12/2025",N45:N54)</f>
        <v>0</v>
      </c>
      <c r="O56" s="721">
        <f>SUMIF(M45:M54,"&lt;=31/12/2025",O45:O54)</f>
        <v>0</v>
      </c>
      <c r="P56" s="5"/>
      <c r="R56" s="5"/>
      <c r="S56" s="5"/>
      <c r="T56" s="111"/>
      <c r="U56" s="124"/>
      <c r="V56" s="111"/>
    </row>
    <row r="57" spans="1:22" s="1" customFormat="1" ht="33.75" customHeight="1" thickBot="1" x14ac:dyDescent="0.3">
      <c r="A57" s="121"/>
      <c r="B57" s="86"/>
      <c r="C57" s="86"/>
      <c r="D57" s="86"/>
      <c r="E57" s="72"/>
      <c r="F57" s="573"/>
      <c r="G57" s="72"/>
      <c r="H57" s="72"/>
      <c r="I57" s="573"/>
      <c r="J57" s="573"/>
      <c r="K57" s="72"/>
      <c r="L57" s="1052" t="s">
        <v>565</v>
      </c>
      <c r="M57" s="1053"/>
      <c r="N57" s="722">
        <f>SUMIF(M45:M54,"&gt;31/12/2025",N45:N54)</f>
        <v>0</v>
      </c>
      <c r="O57" s="723">
        <f>SUMIF(M45:M54,"&gt;31/12/2025",O45:O54)</f>
        <v>0</v>
      </c>
      <c r="P57" s="5"/>
      <c r="R57" s="5"/>
      <c r="S57" s="5"/>
      <c r="T57" s="111"/>
      <c r="U57" s="124"/>
      <c r="V57" s="111"/>
    </row>
    <row r="58" spans="1:22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654"/>
      <c r="R58" s="654"/>
      <c r="S58" s="653"/>
      <c r="T58" s="654"/>
      <c r="U58" s="563"/>
    </row>
    <row r="59" spans="1:22" ht="15.75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643"/>
      <c r="R59" s="643"/>
      <c r="S59" s="643"/>
      <c r="T59" s="643"/>
      <c r="U59" s="473"/>
    </row>
    <row r="60" spans="1:22" ht="28.5" thickBot="1" x14ac:dyDescent="0.3">
      <c r="A60" s="162" t="s">
        <v>9</v>
      </c>
      <c r="B60" s="1057" t="s">
        <v>113</v>
      </c>
      <c r="C60" s="1058"/>
      <c r="E60" s="1231" t="s">
        <v>336</v>
      </c>
      <c r="F60" s="1232"/>
      <c r="G60" s="1031">
        <f>VLOOKUP(B60,'Urbano.Piano inv. forn'!D148:AB167,3,FALSE)</f>
        <v>0</v>
      </c>
      <c r="H60" s="1032"/>
      <c r="I60" s="72"/>
      <c r="J60" s="1231" t="s">
        <v>337</v>
      </c>
      <c r="K60" s="1232"/>
      <c r="L60" s="1031">
        <f>VLOOKUP(B60,'Urbano.Piano inv. forn'!$D$148:$H$167,4,FALSE)</f>
        <v>0</v>
      </c>
      <c r="M60" s="1032"/>
      <c r="O60" s="172" t="s">
        <v>338</v>
      </c>
      <c r="P60" s="616"/>
      <c r="R60" s="658" t="s">
        <v>339</v>
      </c>
      <c r="S60" s="1037"/>
      <c r="T60" s="1038"/>
      <c r="U60" s="475"/>
    </row>
    <row r="61" spans="1:22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90"/>
      <c r="S61" s="644"/>
      <c r="U61" s="122"/>
    </row>
    <row r="62" spans="1:22" ht="30.75" customHeight="1" thickBot="1" x14ac:dyDescent="0.3">
      <c r="A62" s="1233" t="s">
        <v>340</v>
      </c>
      <c r="B62" s="1234"/>
      <c r="C62" s="1234"/>
      <c r="D62" s="1235"/>
      <c r="E62" s="1039">
        <f>VLOOKUP(B60,'Urbano.Piano inv. forn'!$D$148:$V$167,17,FALSE)</f>
        <v>0</v>
      </c>
      <c r="F62" s="1040"/>
      <c r="G62" s="1040"/>
      <c r="H62" s="1041"/>
      <c r="I62" s="72"/>
      <c r="J62" s="1236" t="s">
        <v>61</v>
      </c>
      <c r="K62" s="1237"/>
      <c r="L62" s="1039">
        <f>VLOOKUP(B60,'Urbano.Piano inv. forn'!$D$148:$V$167,19,FALSE)</f>
        <v>0</v>
      </c>
      <c r="M62" s="1041"/>
      <c r="N62" s="110"/>
      <c r="O62" s="171" t="s">
        <v>341</v>
      </c>
      <c r="P62" s="127">
        <f>L62+E62</f>
        <v>0</v>
      </c>
      <c r="R62" s="658" t="s">
        <v>342</v>
      </c>
      <c r="S62" s="1037"/>
      <c r="T62" s="1038"/>
      <c r="U62" s="122"/>
    </row>
    <row r="63" spans="1:22" ht="15.75" thickBot="1" x14ac:dyDescent="0.3">
      <c r="A63" s="128"/>
      <c r="B63" s="129"/>
      <c r="C63" s="129"/>
      <c r="D63" s="129"/>
      <c r="E63" s="130"/>
      <c r="F63" s="130"/>
      <c r="G63" s="130"/>
      <c r="H63" s="130"/>
      <c r="I63" s="72"/>
      <c r="J63" s="88"/>
      <c r="K63" s="88"/>
      <c r="L63" s="130"/>
      <c r="M63" s="130"/>
      <c r="N63" s="110"/>
      <c r="O63" s="86"/>
      <c r="P63" s="110"/>
      <c r="R63" s="90"/>
      <c r="S63" s="645"/>
      <c r="T63" s="645"/>
      <c r="U63" s="475"/>
    </row>
    <row r="64" spans="1:22" ht="60" x14ac:dyDescent="0.25">
      <c r="A64" s="1225" t="s">
        <v>343</v>
      </c>
      <c r="B64" s="1227" t="s">
        <v>344</v>
      </c>
      <c r="C64" s="1227" t="s">
        <v>345</v>
      </c>
      <c r="D64" s="163" t="s">
        <v>346</v>
      </c>
      <c r="E64" s="164" t="s">
        <v>347</v>
      </c>
      <c r="F64" s="163" t="s">
        <v>348</v>
      </c>
      <c r="G64" s="163" t="s">
        <v>349</v>
      </c>
      <c r="H64" s="165" t="s">
        <v>306</v>
      </c>
      <c r="I64" s="165" t="s">
        <v>350</v>
      </c>
      <c r="J64" s="165" t="s">
        <v>351</v>
      </c>
      <c r="K64" s="165" t="s">
        <v>352</v>
      </c>
      <c r="L64" s="165" t="s">
        <v>353</v>
      </c>
      <c r="M64" s="165" t="s">
        <v>354</v>
      </c>
      <c r="N64" s="165" t="s">
        <v>355</v>
      </c>
      <c r="O64" s="165" t="s">
        <v>356</v>
      </c>
      <c r="P64" s="165" t="s">
        <v>357</v>
      </c>
      <c r="Q64" s="165" t="s">
        <v>358</v>
      </c>
      <c r="R64" s="165" t="s">
        <v>359</v>
      </c>
      <c r="S64" s="165" t="s">
        <v>360</v>
      </c>
      <c r="T64" s="1223" t="s">
        <v>361</v>
      </c>
      <c r="U64" s="617"/>
    </row>
    <row r="65" spans="1:22" ht="24.75" thickBot="1" x14ac:dyDescent="0.3">
      <c r="A65" s="1226"/>
      <c r="B65" s="1228"/>
      <c r="C65" s="1228"/>
      <c r="D65" s="167" t="s">
        <v>362</v>
      </c>
      <c r="E65" s="167" t="s">
        <v>363</v>
      </c>
      <c r="F65" s="167" t="s">
        <v>364</v>
      </c>
      <c r="G65" s="167" t="s">
        <v>364</v>
      </c>
      <c r="H65" s="167" t="s">
        <v>110</v>
      </c>
      <c r="I65" s="167" t="s">
        <v>33</v>
      </c>
      <c r="J65" s="167" t="s">
        <v>365</v>
      </c>
      <c r="K65" s="167" t="s">
        <v>366</v>
      </c>
      <c r="L65" s="167" t="s">
        <v>367</v>
      </c>
      <c r="M65" s="167" t="s">
        <v>366</v>
      </c>
      <c r="N65" s="167" t="s">
        <v>368</v>
      </c>
      <c r="O65" s="167" t="s">
        <v>335</v>
      </c>
      <c r="P65" s="167" t="s">
        <v>369</v>
      </c>
      <c r="Q65" s="167" t="s">
        <v>370</v>
      </c>
      <c r="R65" s="167" t="s">
        <v>371</v>
      </c>
      <c r="S65" s="167" t="s">
        <v>371</v>
      </c>
      <c r="T65" s="1224"/>
      <c r="U65" s="617"/>
    </row>
    <row r="66" spans="1:22" ht="24" x14ac:dyDescent="0.25">
      <c r="A66" s="1229" t="str">
        <f>B60</f>
        <v>urb.d.3</v>
      </c>
      <c r="B66" s="168">
        <v>1</v>
      </c>
      <c r="C66" s="190"/>
      <c r="D66" s="98"/>
      <c r="E66" s="98"/>
      <c r="F66" s="190"/>
      <c r="G66" s="619"/>
      <c r="H66" s="100" t="s">
        <v>392</v>
      </c>
      <c r="I66" s="620"/>
      <c r="J66" s="621"/>
      <c r="K66" s="622"/>
      <c r="L66" s="620"/>
      <c r="M66" s="622"/>
      <c r="N66" s="141"/>
      <c r="O66" s="141"/>
      <c r="P66" s="620"/>
      <c r="Q66" s="646"/>
      <c r="R66" s="646"/>
      <c r="S66" s="646"/>
      <c r="T66" s="647"/>
      <c r="U66" s="475"/>
    </row>
    <row r="67" spans="1:22" x14ac:dyDescent="0.25">
      <c r="A67" s="1229"/>
      <c r="B67" s="169">
        <v>2</v>
      </c>
      <c r="C67" s="95"/>
      <c r="D67" s="85"/>
      <c r="E67" s="85"/>
      <c r="F67" s="95"/>
      <c r="G67" s="624"/>
      <c r="H67" s="95" t="s">
        <v>393</v>
      </c>
      <c r="I67" s="625"/>
      <c r="J67" s="626"/>
      <c r="K67" s="627"/>
      <c r="L67" s="625"/>
      <c r="M67" s="627"/>
      <c r="N67" s="132"/>
      <c r="O67" s="132"/>
      <c r="P67" s="625"/>
      <c r="Q67" s="648" t="s">
        <v>372</v>
      </c>
      <c r="R67" s="648"/>
      <c r="S67" s="648"/>
      <c r="T67" s="649"/>
      <c r="U67" s="475"/>
    </row>
    <row r="68" spans="1:22" x14ac:dyDescent="0.25">
      <c r="A68" s="1229"/>
      <c r="B68" s="169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48"/>
      <c r="R68" s="648"/>
      <c r="S68" s="648"/>
      <c r="T68" s="649"/>
      <c r="U68" s="475"/>
    </row>
    <row r="69" spans="1:22" x14ac:dyDescent="0.25">
      <c r="A69" s="1229"/>
      <c r="B69" s="169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48"/>
      <c r="R69" s="648"/>
      <c r="S69" s="648"/>
      <c r="T69" s="649"/>
      <c r="U69" s="475"/>
    </row>
    <row r="70" spans="1:22" x14ac:dyDescent="0.25">
      <c r="A70" s="1229"/>
      <c r="B70" s="169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48"/>
      <c r="R70" s="648"/>
      <c r="S70" s="648"/>
      <c r="T70" s="649"/>
      <c r="U70" s="475"/>
    </row>
    <row r="71" spans="1:22" x14ac:dyDescent="0.25">
      <c r="A71" s="1229"/>
      <c r="B71" s="169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48"/>
      <c r="R71" s="648"/>
      <c r="S71" s="648"/>
      <c r="T71" s="649"/>
      <c r="U71" s="475"/>
    </row>
    <row r="72" spans="1:22" x14ac:dyDescent="0.25">
      <c r="A72" s="1229"/>
      <c r="B72" s="169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48"/>
      <c r="R72" s="648"/>
      <c r="S72" s="648"/>
      <c r="T72" s="649"/>
      <c r="U72" s="475"/>
    </row>
    <row r="73" spans="1:22" x14ac:dyDescent="0.25">
      <c r="A73" s="1229"/>
      <c r="B73" s="169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48"/>
      <c r="R73" s="648"/>
      <c r="S73" s="648"/>
      <c r="T73" s="649"/>
      <c r="U73" s="475"/>
    </row>
    <row r="74" spans="1:22" x14ac:dyDescent="0.25">
      <c r="A74" s="1229"/>
      <c r="B74" s="169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48"/>
      <c r="R74" s="648"/>
      <c r="S74" s="648"/>
      <c r="T74" s="649"/>
      <c r="U74" s="475"/>
    </row>
    <row r="75" spans="1:22" ht="15.75" thickBot="1" x14ac:dyDescent="0.3">
      <c r="A75" s="1230"/>
      <c r="B75" s="170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50"/>
      <c r="R75" s="650"/>
      <c r="S75" s="650"/>
      <c r="T75" s="651"/>
      <c r="U75" s="475"/>
    </row>
    <row r="76" spans="1:22" s="1" customFormat="1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48" t="s">
        <v>527</v>
      </c>
      <c r="M76" s="1049"/>
      <c r="N76" s="718">
        <f>SUM(N66:N75)</f>
        <v>0</v>
      </c>
      <c r="O76" s="719">
        <f>SUM(O66:O75)</f>
        <v>0</v>
      </c>
      <c r="P76" s="5"/>
      <c r="R76" s="5"/>
      <c r="S76" s="5"/>
      <c r="T76" s="111"/>
      <c r="U76" s="124"/>
      <c r="V76" s="111"/>
    </row>
    <row r="77" spans="1:22" s="1" customFormat="1" ht="35.25" customHeight="1" x14ac:dyDescent="0.25">
      <c r="A77" s="121"/>
      <c r="B77" s="86"/>
      <c r="C77" s="86"/>
      <c r="D77" s="86"/>
      <c r="E77" s="72"/>
      <c r="F77" s="573"/>
      <c r="G77" s="72"/>
      <c r="H77" s="634"/>
      <c r="I77" s="634"/>
      <c r="J77" s="635"/>
      <c r="K77" s="634"/>
      <c r="L77" s="1050" t="s">
        <v>528</v>
      </c>
      <c r="M77" s="1051"/>
      <c r="N77" s="720">
        <f>SUMIF(M66:M75,"&lt;=31/12/2025",N66:N75)</f>
        <v>0</v>
      </c>
      <c r="O77" s="721">
        <f>SUMIF(M66:M75,"&lt;=31/12/2025",O66:O75)</f>
        <v>0</v>
      </c>
      <c r="P77" s="5"/>
      <c r="R77" s="5"/>
      <c r="S77" s="5"/>
      <c r="T77" s="111"/>
      <c r="U77" s="124"/>
      <c r="V77" s="111"/>
    </row>
    <row r="78" spans="1:22" s="1" customFormat="1" ht="33.75" customHeight="1" thickBot="1" x14ac:dyDescent="0.3">
      <c r="A78" s="121"/>
      <c r="B78" s="86"/>
      <c r="C78" s="86"/>
      <c r="D78" s="86"/>
      <c r="E78" s="72"/>
      <c r="F78" s="573"/>
      <c r="G78" s="72"/>
      <c r="H78" s="72"/>
      <c r="I78" s="573"/>
      <c r="J78" s="573"/>
      <c r="K78" s="72"/>
      <c r="L78" s="1052" t="s">
        <v>565</v>
      </c>
      <c r="M78" s="1053"/>
      <c r="N78" s="722">
        <f>SUMIF(M66:M75,"&gt;31/12/2025",N66:N75)</f>
        <v>0</v>
      </c>
      <c r="O78" s="723">
        <f>SUMIF(M66:M75,"&gt;31/12/2025",O66:O75)</f>
        <v>0</v>
      </c>
      <c r="P78" s="5"/>
      <c r="R78" s="5"/>
      <c r="S78" s="5"/>
      <c r="T78" s="111"/>
      <c r="U78" s="124"/>
      <c r="V78" s="111"/>
    </row>
    <row r="79" spans="1:22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654"/>
      <c r="R79" s="654"/>
      <c r="S79" s="653"/>
      <c r="T79" s="654"/>
      <c r="U79" s="563"/>
    </row>
    <row r="80" spans="1:22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643"/>
      <c r="R80" s="643"/>
      <c r="S80" s="643"/>
      <c r="T80" s="643"/>
      <c r="U80" s="473"/>
    </row>
    <row r="81" spans="1:21" ht="28.5" thickBot="1" x14ac:dyDescent="0.3">
      <c r="A81" s="162" t="s">
        <v>9</v>
      </c>
      <c r="B81" s="1057" t="s">
        <v>113</v>
      </c>
      <c r="C81" s="1058"/>
      <c r="E81" s="1231" t="s">
        <v>336</v>
      </c>
      <c r="F81" s="1232"/>
      <c r="G81" s="1031">
        <f>VLOOKUP(B81,'Urbano.Piano inv. forn'!D148:AB167,3,FALSE)</f>
        <v>0</v>
      </c>
      <c r="H81" s="1032"/>
      <c r="I81" s="72"/>
      <c r="J81" s="1231" t="s">
        <v>337</v>
      </c>
      <c r="K81" s="1232"/>
      <c r="L81" s="1031">
        <f>VLOOKUP(B81,'Urbano.Piano inv. forn'!$D$148:$H$167,4,FALSE)</f>
        <v>0</v>
      </c>
      <c r="M81" s="1032"/>
      <c r="O81" s="172" t="s">
        <v>338</v>
      </c>
      <c r="P81" s="616"/>
      <c r="R81" s="658" t="s">
        <v>339</v>
      </c>
      <c r="S81" s="1037"/>
      <c r="T81" s="1038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90"/>
      <c r="S82" s="644"/>
      <c r="U82" s="122"/>
    </row>
    <row r="83" spans="1:21" ht="29.25" customHeight="1" thickBot="1" x14ac:dyDescent="0.3">
      <c r="A83" s="1233" t="s">
        <v>340</v>
      </c>
      <c r="B83" s="1234"/>
      <c r="C83" s="1234"/>
      <c r="D83" s="1235"/>
      <c r="E83" s="1039">
        <f>VLOOKUP(B81,'Urbano.Piano inv. forn'!$D$148:$V$167,17,FALSE)</f>
        <v>0</v>
      </c>
      <c r="F83" s="1040"/>
      <c r="G83" s="1040"/>
      <c r="H83" s="1041"/>
      <c r="I83" s="72"/>
      <c r="J83" s="1236" t="s">
        <v>61</v>
      </c>
      <c r="K83" s="1237"/>
      <c r="L83" s="1039">
        <f>VLOOKUP(B81,'Urbano.Piano inv. forn'!$D$148:$V$167,19,FALSE)</f>
        <v>0</v>
      </c>
      <c r="M83" s="1041"/>
      <c r="N83" s="110"/>
      <c r="O83" s="171" t="s">
        <v>341</v>
      </c>
      <c r="P83" s="127">
        <f>L83+E83</f>
        <v>0</v>
      </c>
      <c r="R83" s="658" t="s">
        <v>342</v>
      </c>
      <c r="S83" s="1037"/>
      <c r="T83" s="1038"/>
      <c r="U83" s="122"/>
    </row>
    <row r="84" spans="1:21" ht="15.75" thickBot="1" x14ac:dyDescent="0.3">
      <c r="A84" s="128"/>
      <c r="B84" s="129"/>
      <c r="C84" s="129"/>
      <c r="D84" s="129"/>
      <c r="E84" s="130"/>
      <c r="F84" s="130"/>
      <c r="G84" s="130"/>
      <c r="H84" s="130"/>
      <c r="I84" s="72"/>
      <c r="J84" s="88"/>
      <c r="K84" s="88"/>
      <c r="L84" s="130"/>
      <c r="M84" s="130"/>
      <c r="N84" s="110"/>
      <c r="O84" s="86"/>
      <c r="P84" s="110"/>
      <c r="R84" s="90"/>
      <c r="S84" s="645"/>
      <c r="T84" s="645"/>
      <c r="U84" s="475"/>
    </row>
    <row r="85" spans="1:21" ht="60" x14ac:dyDescent="0.25">
      <c r="A85" s="1225" t="s">
        <v>343</v>
      </c>
      <c r="B85" s="1227" t="s">
        <v>344</v>
      </c>
      <c r="C85" s="1227" t="s">
        <v>345</v>
      </c>
      <c r="D85" s="163" t="s">
        <v>346</v>
      </c>
      <c r="E85" s="164" t="s">
        <v>347</v>
      </c>
      <c r="F85" s="163" t="s">
        <v>348</v>
      </c>
      <c r="G85" s="163" t="s">
        <v>349</v>
      </c>
      <c r="H85" s="165" t="s">
        <v>306</v>
      </c>
      <c r="I85" s="165" t="s">
        <v>350</v>
      </c>
      <c r="J85" s="165" t="s">
        <v>351</v>
      </c>
      <c r="K85" s="165" t="s">
        <v>352</v>
      </c>
      <c r="L85" s="165" t="s">
        <v>353</v>
      </c>
      <c r="M85" s="165" t="s">
        <v>354</v>
      </c>
      <c r="N85" s="165" t="s">
        <v>355</v>
      </c>
      <c r="O85" s="165" t="s">
        <v>356</v>
      </c>
      <c r="P85" s="165" t="s">
        <v>357</v>
      </c>
      <c r="Q85" s="165" t="s">
        <v>358</v>
      </c>
      <c r="R85" s="165" t="s">
        <v>359</v>
      </c>
      <c r="S85" s="165" t="s">
        <v>360</v>
      </c>
      <c r="T85" s="1223" t="s">
        <v>361</v>
      </c>
      <c r="U85" s="617"/>
    </row>
    <row r="86" spans="1:21" ht="24.75" thickBot="1" x14ac:dyDescent="0.3">
      <c r="A86" s="1226"/>
      <c r="B86" s="1228"/>
      <c r="C86" s="1228"/>
      <c r="D86" s="167" t="s">
        <v>362</v>
      </c>
      <c r="E86" s="167" t="s">
        <v>363</v>
      </c>
      <c r="F86" s="167" t="s">
        <v>364</v>
      </c>
      <c r="G86" s="167" t="s">
        <v>364</v>
      </c>
      <c r="H86" s="167" t="s">
        <v>110</v>
      </c>
      <c r="I86" s="167" t="s">
        <v>33</v>
      </c>
      <c r="J86" s="167" t="s">
        <v>365</v>
      </c>
      <c r="K86" s="167" t="s">
        <v>366</v>
      </c>
      <c r="L86" s="167" t="s">
        <v>367</v>
      </c>
      <c r="M86" s="167" t="s">
        <v>366</v>
      </c>
      <c r="N86" s="167" t="s">
        <v>368</v>
      </c>
      <c r="O86" s="167" t="s">
        <v>335</v>
      </c>
      <c r="P86" s="167" t="s">
        <v>369</v>
      </c>
      <c r="Q86" s="167" t="s">
        <v>370</v>
      </c>
      <c r="R86" s="167" t="s">
        <v>371</v>
      </c>
      <c r="S86" s="167" t="s">
        <v>371</v>
      </c>
      <c r="T86" s="1224"/>
      <c r="U86" s="617"/>
    </row>
    <row r="87" spans="1:21" x14ac:dyDescent="0.25">
      <c r="A87" s="1229" t="str">
        <f>B81</f>
        <v>urb.d.3</v>
      </c>
      <c r="B87" s="168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46"/>
      <c r="R87" s="646"/>
      <c r="S87" s="646"/>
      <c r="T87" s="647"/>
      <c r="U87" s="475"/>
    </row>
    <row r="88" spans="1:21" x14ac:dyDescent="0.25">
      <c r="A88" s="1229"/>
      <c r="B88" s="169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48" t="s">
        <v>372</v>
      </c>
      <c r="R88" s="648"/>
      <c r="S88" s="648"/>
      <c r="T88" s="649"/>
      <c r="U88" s="475"/>
    </row>
    <row r="89" spans="1:21" x14ac:dyDescent="0.25">
      <c r="A89" s="1229"/>
      <c r="B89" s="169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48"/>
      <c r="R89" s="648"/>
      <c r="S89" s="648"/>
      <c r="T89" s="649"/>
      <c r="U89" s="475"/>
    </row>
    <row r="90" spans="1:21" x14ac:dyDescent="0.25">
      <c r="A90" s="1229"/>
      <c r="B90" s="169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48"/>
      <c r="R90" s="648"/>
      <c r="S90" s="648"/>
      <c r="T90" s="649"/>
      <c r="U90" s="475"/>
    </row>
    <row r="91" spans="1:21" x14ac:dyDescent="0.25">
      <c r="A91" s="1229"/>
      <c r="B91" s="169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48"/>
      <c r="R91" s="648"/>
      <c r="S91" s="648"/>
      <c r="T91" s="649"/>
      <c r="U91" s="475"/>
    </row>
    <row r="92" spans="1:21" x14ac:dyDescent="0.25">
      <c r="A92" s="1229"/>
      <c r="B92" s="169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48"/>
      <c r="R92" s="648"/>
      <c r="S92" s="648"/>
      <c r="T92" s="649"/>
      <c r="U92" s="475"/>
    </row>
    <row r="93" spans="1:21" x14ac:dyDescent="0.25">
      <c r="A93" s="1229"/>
      <c r="B93" s="169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48"/>
      <c r="R93" s="648"/>
      <c r="S93" s="648"/>
      <c r="T93" s="649"/>
      <c r="U93" s="475"/>
    </row>
    <row r="94" spans="1:21" x14ac:dyDescent="0.25">
      <c r="A94" s="1229"/>
      <c r="B94" s="169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48"/>
      <c r="R94" s="648"/>
      <c r="S94" s="648"/>
      <c r="T94" s="649"/>
      <c r="U94" s="475"/>
    </row>
    <row r="95" spans="1:21" x14ac:dyDescent="0.25">
      <c r="A95" s="1229"/>
      <c r="B95" s="169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48"/>
      <c r="R95" s="648"/>
      <c r="S95" s="648"/>
      <c r="T95" s="649"/>
      <c r="U95" s="475"/>
    </row>
    <row r="96" spans="1:21" ht="15.75" thickBot="1" x14ac:dyDescent="0.3">
      <c r="A96" s="1230"/>
      <c r="B96" s="170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50"/>
      <c r="R96" s="650"/>
      <c r="S96" s="650"/>
      <c r="T96" s="651"/>
      <c r="U96" s="475"/>
    </row>
    <row r="97" spans="1:22" s="1" customFormat="1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48" t="s">
        <v>527</v>
      </c>
      <c r="M97" s="1049"/>
      <c r="N97" s="718">
        <f>SUM(N87:N96)</f>
        <v>0</v>
      </c>
      <c r="O97" s="719">
        <f>SUM(O87:O96)</f>
        <v>0</v>
      </c>
      <c r="P97" s="5"/>
      <c r="R97" s="5"/>
      <c r="S97" s="5"/>
      <c r="T97" s="111"/>
      <c r="U97" s="124"/>
      <c r="V97" s="111"/>
    </row>
    <row r="98" spans="1:22" s="1" customFormat="1" ht="35.25" customHeight="1" x14ac:dyDescent="0.25">
      <c r="A98" s="121"/>
      <c r="B98" s="86"/>
      <c r="C98" s="86"/>
      <c r="D98" s="86"/>
      <c r="E98" s="72"/>
      <c r="F98" s="573"/>
      <c r="G98" s="72"/>
      <c r="H98" s="634"/>
      <c r="I98" s="634"/>
      <c r="J98" s="635"/>
      <c r="K98" s="634"/>
      <c r="L98" s="1050" t="s">
        <v>528</v>
      </c>
      <c r="M98" s="1051"/>
      <c r="N98" s="720">
        <f>SUMIF(M87:M96,"&lt;=31/12/2025",N87:N96)</f>
        <v>0</v>
      </c>
      <c r="O98" s="721">
        <f>SUMIF(M87:M96,"&lt;=31/12/2025",O87:O96)</f>
        <v>0</v>
      </c>
      <c r="P98" s="5"/>
      <c r="R98" s="5"/>
      <c r="S98" s="5"/>
      <c r="T98" s="111"/>
      <c r="U98" s="124"/>
      <c r="V98" s="111"/>
    </row>
    <row r="99" spans="1:22" s="1" customFormat="1" ht="33.75" customHeight="1" thickBot="1" x14ac:dyDescent="0.3">
      <c r="A99" s="121"/>
      <c r="B99" s="86"/>
      <c r="C99" s="86"/>
      <c r="D99" s="86"/>
      <c r="E99" s="72"/>
      <c r="F99" s="573"/>
      <c r="G99" s="72"/>
      <c r="H99" s="72"/>
      <c r="I99" s="573"/>
      <c r="J99" s="573"/>
      <c r="K99" s="72"/>
      <c r="L99" s="1052" t="s">
        <v>565</v>
      </c>
      <c r="M99" s="1053"/>
      <c r="N99" s="722">
        <f>SUMIF(M87:M96,"&gt;31/12/2025",N87:N96)</f>
        <v>0</v>
      </c>
      <c r="O99" s="723">
        <f>SUMIF(M87:M96,"&gt;31/12/2025",O87:O96)</f>
        <v>0</v>
      </c>
      <c r="P99" s="5"/>
      <c r="R99" s="5"/>
      <c r="S99" s="5"/>
      <c r="T99" s="111"/>
      <c r="U99" s="124"/>
      <c r="V99" s="111"/>
    </row>
    <row r="100" spans="1:22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654"/>
      <c r="R100" s="654"/>
      <c r="S100" s="653"/>
      <c r="T100" s="654"/>
      <c r="U100" s="563"/>
    </row>
    <row r="101" spans="1:22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643"/>
      <c r="R101" s="643"/>
      <c r="S101" s="643"/>
      <c r="T101" s="643"/>
      <c r="U101" s="473"/>
    </row>
    <row r="102" spans="1:22" ht="28.5" thickBot="1" x14ac:dyDescent="0.3">
      <c r="A102" s="162" t="s">
        <v>9</v>
      </c>
      <c r="B102" s="1057" t="s">
        <v>113</v>
      </c>
      <c r="C102" s="1058"/>
      <c r="E102" s="1231" t="s">
        <v>336</v>
      </c>
      <c r="F102" s="1232"/>
      <c r="G102" s="1031">
        <f>VLOOKUP(B102,'Urbano.Piano inv. forn'!D148:AB167,3,FALSE)</f>
        <v>0</v>
      </c>
      <c r="H102" s="1032"/>
      <c r="I102" s="72"/>
      <c r="J102" s="1231" t="s">
        <v>337</v>
      </c>
      <c r="K102" s="1232"/>
      <c r="L102" s="1031">
        <f>VLOOKUP(B102,'Urbano.Piano inv. forn'!$D$148:$H$167,4,FALSE)</f>
        <v>0</v>
      </c>
      <c r="M102" s="1032"/>
      <c r="O102" s="172" t="s">
        <v>338</v>
      </c>
      <c r="P102" s="616"/>
      <c r="R102" s="658" t="s">
        <v>339</v>
      </c>
      <c r="S102" s="1037"/>
      <c r="T102" s="1038"/>
      <c r="U102" s="475"/>
    </row>
    <row r="103" spans="1:22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90"/>
      <c r="S103" s="644"/>
      <c r="U103" s="122"/>
    </row>
    <row r="104" spans="1:22" ht="38.25" customHeight="1" thickBot="1" x14ac:dyDescent="0.3">
      <c r="A104" s="1233" t="s">
        <v>340</v>
      </c>
      <c r="B104" s="1234"/>
      <c r="C104" s="1234"/>
      <c r="D104" s="1235"/>
      <c r="E104" s="1039">
        <f>VLOOKUP(B102,'Urbano.Piano inv. forn'!$D$148:$V$167,17,FALSE)</f>
        <v>0</v>
      </c>
      <c r="F104" s="1040"/>
      <c r="G104" s="1040"/>
      <c r="H104" s="1041"/>
      <c r="I104" s="72"/>
      <c r="J104" s="1236" t="s">
        <v>61</v>
      </c>
      <c r="K104" s="1237"/>
      <c r="L104" s="1039">
        <f>VLOOKUP(B102,'Urbano.Piano inv. forn'!$D$148:$V$167,19,FALSE)</f>
        <v>0</v>
      </c>
      <c r="M104" s="1041"/>
      <c r="N104" s="110"/>
      <c r="O104" s="171" t="s">
        <v>341</v>
      </c>
      <c r="P104" s="127">
        <f>L104+E104</f>
        <v>0</v>
      </c>
      <c r="R104" s="658" t="s">
        <v>342</v>
      </c>
      <c r="S104" s="1037"/>
      <c r="T104" s="1038"/>
      <c r="U104" s="122"/>
    </row>
    <row r="105" spans="1:22" ht="15.75" thickBot="1" x14ac:dyDescent="0.3">
      <c r="A105" s="128"/>
      <c r="B105" s="129"/>
      <c r="C105" s="129"/>
      <c r="D105" s="129"/>
      <c r="E105" s="130"/>
      <c r="F105" s="130"/>
      <c r="G105" s="130"/>
      <c r="H105" s="130"/>
      <c r="I105" s="72"/>
      <c r="J105" s="88"/>
      <c r="K105" s="88"/>
      <c r="L105" s="130"/>
      <c r="M105" s="130"/>
      <c r="N105" s="110"/>
      <c r="O105" s="86"/>
      <c r="P105" s="110"/>
      <c r="R105" s="90"/>
      <c r="S105" s="645"/>
      <c r="T105" s="645"/>
      <c r="U105" s="475"/>
    </row>
    <row r="106" spans="1:22" ht="60" x14ac:dyDescent="0.25">
      <c r="A106" s="1225" t="s">
        <v>343</v>
      </c>
      <c r="B106" s="1227" t="s">
        <v>344</v>
      </c>
      <c r="C106" s="1227" t="s">
        <v>345</v>
      </c>
      <c r="D106" s="163" t="s">
        <v>346</v>
      </c>
      <c r="E106" s="164" t="s">
        <v>347</v>
      </c>
      <c r="F106" s="163" t="s">
        <v>348</v>
      </c>
      <c r="G106" s="163" t="s">
        <v>349</v>
      </c>
      <c r="H106" s="165" t="s">
        <v>306</v>
      </c>
      <c r="I106" s="165" t="s">
        <v>350</v>
      </c>
      <c r="J106" s="165" t="s">
        <v>351</v>
      </c>
      <c r="K106" s="165" t="s">
        <v>352</v>
      </c>
      <c r="L106" s="165" t="s">
        <v>353</v>
      </c>
      <c r="M106" s="165" t="s">
        <v>354</v>
      </c>
      <c r="N106" s="165" t="s">
        <v>355</v>
      </c>
      <c r="O106" s="165" t="s">
        <v>356</v>
      </c>
      <c r="P106" s="165" t="s">
        <v>357</v>
      </c>
      <c r="Q106" s="165" t="s">
        <v>358</v>
      </c>
      <c r="R106" s="165" t="s">
        <v>359</v>
      </c>
      <c r="S106" s="165" t="s">
        <v>360</v>
      </c>
      <c r="T106" s="1223" t="s">
        <v>361</v>
      </c>
      <c r="U106" s="617"/>
    </row>
    <row r="107" spans="1:22" ht="24.75" thickBot="1" x14ac:dyDescent="0.3">
      <c r="A107" s="1226"/>
      <c r="B107" s="1228"/>
      <c r="C107" s="1228"/>
      <c r="D107" s="167" t="s">
        <v>362</v>
      </c>
      <c r="E107" s="167" t="s">
        <v>363</v>
      </c>
      <c r="F107" s="167" t="s">
        <v>364</v>
      </c>
      <c r="G107" s="167" t="s">
        <v>364</v>
      </c>
      <c r="H107" s="167" t="s">
        <v>110</v>
      </c>
      <c r="I107" s="167" t="s">
        <v>33</v>
      </c>
      <c r="J107" s="167" t="s">
        <v>365</v>
      </c>
      <c r="K107" s="167" t="s">
        <v>366</v>
      </c>
      <c r="L107" s="167" t="s">
        <v>367</v>
      </c>
      <c r="M107" s="167" t="s">
        <v>366</v>
      </c>
      <c r="N107" s="167" t="s">
        <v>368</v>
      </c>
      <c r="O107" s="167" t="s">
        <v>335</v>
      </c>
      <c r="P107" s="167" t="s">
        <v>369</v>
      </c>
      <c r="Q107" s="167" t="s">
        <v>370</v>
      </c>
      <c r="R107" s="167" t="s">
        <v>371</v>
      </c>
      <c r="S107" s="167" t="s">
        <v>371</v>
      </c>
      <c r="T107" s="1224"/>
      <c r="U107" s="617"/>
    </row>
    <row r="108" spans="1:22" x14ac:dyDescent="0.25">
      <c r="A108" s="1229" t="str">
        <f>B102</f>
        <v>urb.d.3</v>
      </c>
      <c r="B108" s="168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46"/>
      <c r="R108" s="646"/>
      <c r="S108" s="646"/>
      <c r="T108" s="647"/>
      <c r="U108" s="475"/>
    </row>
    <row r="109" spans="1:22" x14ac:dyDescent="0.25">
      <c r="A109" s="1229"/>
      <c r="B109" s="169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48" t="s">
        <v>372</v>
      </c>
      <c r="R109" s="648"/>
      <c r="S109" s="648"/>
      <c r="T109" s="649"/>
      <c r="U109" s="475"/>
    </row>
    <row r="110" spans="1:22" x14ac:dyDescent="0.25">
      <c r="A110" s="1229"/>
      <c r="B110" s="169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48"/>
      <c r="R110" s="648"/>
      <c r="S110" s="648"/>
      <c r="T110" s="649"/>
      <c r="U110" s="475"/>
    </row>
    <row r="111" spans="1:22" x14ac:dyDescent="0.25">
      <c r="A111" s="1229"/>
      <c r="B111" s="169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48"/>
      <c r="R111" s="648"/>
      <c r="S111" s="648"/>
      <c r="T111" s="649"/>
      <c r="U111" s="475"/>
    </row>
    <row r="112" spans="1:22" x14ac:dyDescent="0.25">
      <c r="A112" s="1229"/>
      <c r="B112" s="169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48"/>
      <c r="R112" s="648"/>
      <c r="S112" s="648"/>
      <c r="T112" s="649"/>
      <c r="U112" s="475"/>
    </row>
    <row r="113" spans="1:22" x14ac:dyDescent="0.25">
      <c r="A113" s="1229"/>
      <c r="B113" s="169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48"/>
      <c r="R113" s="648"/>
      <c r="S113" s="648"/>
      <c r="T113" s="649"/>
      <c r="U113" s="475"/>
    </row>
    <row r="114" spans="1:22" x14ac:dyDescent="0.25">
      <c r="A114" s="1229"/>
      <c r="B114" s="169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48"/>
      <c r="R114" s="648"/>
      <c r="S114" s="648"/>
      <c r="T114" s="649"/>
      <c r="U114" s="475"/>
    </row>
    <row r="115" spans="1:22" x14ac:dyDescent="0.25">
      <c r="A115" s="1229"/>
      <c r="B115" s="169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48"/>
      <c r="R115" s="648"/>
      <c r="S115" s="648"/>
      <c r="T115" s="649"/>
      <c r="U115" s="475"/>
    </row>
    <row r="116" spans="1:22" x14ac:dyDescent="0.25">
      <c r="A116" s="1229"/>
      <c r="B116" s="169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48"/>
      <c r="R116" s="648"/>
      <c r="S116" s="648"/>
      <c r="T116" s="649"/>
      <c r="U116" s="475"/>
    </row>
    <row r="117" spans="1:22" ht="15.75" thickBot="1" x14ac:dyDescent="0.3">
      <c r="A117" s="1230"/>
      <c r="B117" s="170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50"/>
      <c r="R117" s="650"/>
      <c r="S117" s="650"/>
      <c r="T117" s="651"/>
      <c r="U117" s="475"/>
    </row>
    <row r="118" spans="1:22" s="1" customFormat="1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48" t="s">
        <v>527</v>
      </c>
      <c r="M118" s="1049"/>
      <c r="N118" s="718">
        <f>SUM(N108:N117)</f>
        <v>0</v>
      </c>
      <c r="O118" s="719">
        <f>SUM(O108:O117)</f>
        <v>0</v>
      </c>
      <c r="P118" s="5"/>
      <c r="R118" s="5"/>
      <c r="S118" s="5"/>
      <c r="T118" s="111"/>
      <c r="U118" s="124"/>
      <c r="V118" s="111"/>
    </row>
    <row r="119" spans="1:22" s="1" customFormat="1" ht="35.25" customHeight="1" x14ac:dyDescent="0.25">
      <c r="A119" s="121"/>
      <c r="B119" s="86"/>
      <c r="C119" s="86"/>
      <c r="D119" s="86"/>
      <c r="E119" s="72"/>
      <c r="F119" s="573"/>
      <c r="G119" s="72"/>
      <c r="H119" s="634"/>
      <c r="I119" s="634"/>
      <c r="J119" s="635"/>
      <c r="K119" s="634"/>
      <c r="L119" s="1050" t="s">
        <v>528</v>
      </c>
      <c r="M119" s="1051"/>
      <c r="N119" s="720">
        <f>SUMIF(M108:M117,"&lt;=31/12/2025",N108:N117)</f>
        <v>0</v>
      </c>
      <c r="O119" s="721">
        <f>SUMIF(M108:M117,"&lt;=31/12/2025",O108:O117)</f>
        <v>0</v>
      </c>
      <c r="P119" s="5"/>
      <c r="R119" s="5"/>
      <c r="S119" s="5"/>
      <c r="T119" s="111"/>
      <c r="U119" s="124"/>
      <c r="V119" s="111"/>
    </row>
    <row r="120" spans="1:22" s="1" customFormat="1" ht="33.75" customHeight="1" thickBot="1" x14ac:dyDescent="0.3">
      <c r="A120" s="121"/>
      <c r="B120" s="86"/>
      <c r="C120" s="86"/>
      <c r="D120" s="86"/>
      <c r="E120" s="72"/>
      <c r="F120" s="573"/>
      <c r="G120" s="72"/>
      <c r="H120" s="72"/>
      <c r="I120" s="573"/>
      <c r="J120" s="573"/>
      <c r="K120" s="72"/>
      <c r="L120" s="1052" t="s">
        <v>565</v>
      </c>
      <c r="M120" s="1053"/>
      <c r="N120" s="722">
        <f>SUMIF(M108:M117,"&gt;31/12/2025",N108:N117)</f>
        <v>0</v>
      </c>
      <c r="O120" s="723">
        <f>SUMIF(M108:M117,"&gt;31/12/2025",O108:O117)</f>
        <v>0</v>
      </c>
      <c r="P120" s="5"/>
      <c r="R120" s="5"/>
      <c r="S120" s="5"/>
      <c r="T120" s="111"/>
      <c r="U120" s="124"/>
      <c r="V120" s="111"/>
    </row>
    <row r="121" spans="1:22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654"/>
      <c r="R121" s="654"/>
      <c r="S121" s="653"/>
      <c r="T121" s="654"/>
      <c r="U121" s="563"/>
    </row>
    <row r="122" spans="1:22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643"/>
      <c r="R122" s="643"/>
      <c r="S122" s="643"/>
      <c r="T122" s="643"/>
      <c r="U122" s="473"/>
    </row>
    <row r="123" spans="1:22" ht="28.5" thickBot="1" x14ac:dyDescent="0.3">
      <c r="A123" s="162" t="s">
        <v>9</v>
      </c>
      <c r="B123" s="1057" t="s">
        <v>113</v>
      </c>
      <c r="C123" s="1058"/>
      <c r="E123" s="1231" t="s">
        <v>336</v>
      </c>
      <c r="F123" s="1232"/>
      <c r="G123" s="1031">
        <f>VLOOKUP(B123,'Urbano.Piano inv. forn'!D148:AB167,3,FALSE)</f>
        <v>0</v>
      </c>
      <c r="H123" s="1032"/>
      <c r="I123" s="72"/>
      <c r="J123" s="1231" t="s">
        <v>337</v>
      </c>
      <c r="K123" s="1232"/>
      <c r="L123" s="1031">
        <f>VLOOKUP(B123,'Urbano.Piano inv. forn'!$D$148:$H$167,4,FALSE)</f>
        <v>0</v>
      </c>
      <c r="M123" s="1032"/>
      <c r="O123" s="172" t="s">
        <v>338</v>
      </c>
      <c r="P123" s="616"/>
      <c r="R123" s="658" t="s">
        <v>339</v>
      </c>
      <c r="S123" s="1037"/>
      <c r="T123" s="1038"/>
      <c r="U123" s="475"/>
    </row>
    <row r="124" spans="1:22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90"/>
      <c r="S124" s="644"/>
      <c r="U124" s="122"/>
    </row>
    <row r="125" spans="1:22" ht="30.75" customHeight="1" thickBot="1" x14ac:dyDescent="0.3">
      <c r="A125" s="1233" t="s">
        <v>340</v>
      </c>
      <c r="B125" s="1234"/>
      <c r="C125" s="1234"/>
      <c r="D125" s="1235"/>
      <c r="E125" s="1039">
        <f>VLOOKUP(B123,'Urbano.Piano inv. forn'!$D$148:$V$167,17,FALSE)</f>
        <v>0</v>
      </c>
      <c r="F125" s="1040"/>
      <c r="G125" s="1040"/>
      <c r="H125" s="1041"/>
      <c r="I125" s="72"/>
      <c r="J125" s="1236" t="s">
        <v>61</v>
      </c>
      <c r="K125" s="1237"/>
      <c r="L125" s="1039">
        <f>VLOOKUP(B123,'Urbano.Piano inv. forn'!$D$148:$V$167,19,FALSE)</f>
        <v>0</v>
      </c>
      <c r="M125" s="1041"/>
      <c r="N125" s="110"/>
      <c r="O125" s="171" t="s">
        <v>341</v>
      </c>
      <c r="P125" s="127">
        <f>L125+E125</f>
        <v>0</v>
      </c>
      <c r="R125" s="658" t="s">
        <v>342</v>
      </c>
      <c r="S125" s="1037"/>
      <c r="T125" s="1038"/>
      <c r="U125" s="122"/>
    </row>
    <row r="126" spans="1:22" ht="15.75" thickBot="1" x14ac:dyDescent="0.3">
      <c r="A126" s="128"/>
      <c r="B126" s="129"/>
      <c r="C126" s="129"/>
      <c r="D126" s="129"/>
      <c r="E126" s="130"/>
      <c r="F126" s="130"/>
      <c r="G126" s="130"/>
      <c r="H126" s="130"/>
      <c r="I126" s="72"/>
      <c r="J126" s="88"/>
      <c r="K126" s="88"/>
      <c r="L126" s="130"/>
      <c r="M126" s="130"/>
      <c r="N126" s="110"/>
      <c r="O126" s="86"/>
      <c r="P126" s="110"/>
      <c r="R126" s="90"/>
      <c r="S126" s="645"/>
      <c r="T126" s="645"/>
      <c r="U126" s="475"/>
    </row>
    <row r="127" spans="1:22" ht="60" x14ac:dyDescent="0.25">
      <c r="A127" s="1225" t="s">
        <v>343</v>
      </c>
      <c r="B127" s="1227" t="s">
        <v>344</v>
      </c>
      <c r="C127" s="1227" t="s">
        <v>345</v>
      </c>
      <c r="D127" s="163" t="s">
        <v>346</v>
      </c>
      <c r="E127" s="164" t="s">
        <v>347</v>
      </c>
      <c r="F127" s="163" t="s">
        <v>348</v>
      </c>
      <c r="G127" s="163" t="s">
        <v>349</v>
      </c>
      <c r="H127" s="165" t="s">
        <v>306</v>
      </c>
      <c r="I127" s="165" t="s">
        <v>350</v>
      </c>
      <c r="J127" s="165" t="s">
        <v>351</v>
      </c>
      <c r="K127" s="165" t="s">
        <v>352</v>
      </c>
      <c r="L127" s="165" t="s">
        <v>353</v>
      </c>
      <c r="M127" s="165" t="s">
        <v>354</v>
      </c>
      <c r="N127" s="165" t="s">
        <v>355</v>
      </c>
      <c r="O127" s="165" t="s">
        <v>356</v>
      </c>
      <c r="P127" s="165" t="s">
        <v>357</v>
      </c>
      <c r="Q127" s="165" t="s">
        <v>358</v>
      </c>
      <c r="R127" s="165" t="s">
        <v>359</v>
      </c>
      <c r="S127" s="165" t="s">
        <v>360</v>
      </c>
      <c r="T127" s="1223" t="s">
        <v>361</v>
      </c>
      <c r="U127" s="617"/>
    </row>
    <row r="128" spans="1:22" ht="24.75" thickBot="1" x14ac:dyDescent="0.3">
      <c r="A128" s="1226"/>
      <c r="B128" s="1228"/>
      <c r="C128" s="1228"/>
      <c r="D128" s="167" t="s">
        <v>362</v>
      </c>
      <c r="E128" s="167" t="s">
        <v>363</v>
      </c>
      <c r="F128" s="167" t="s">
        <v>364</v>
      </c>
      <c r="G128" s="167" t="s">
        <v>364</v>
      </c>
      <c r="H128" s="167" t="s">
        <v>110</v>
      </c>
      <c r="I128" s="167" t="s">
        <v>33</v>
      </c>
      <c r="J128" s="167" t="s">
        <v>365</v>
      </c>
      <c r="K128" s="167" t="s">
        <v>366</v>
      </c>
      <c r="L128" s="167" t="s">
        <v>367</v>
      </c>
      <c r="M128" s="167" t="s">
        <v>366</v>
      </c>
      <c r="N128" s="167" t="s">
        <v>368</v>
      </c>
      <c r="O128" s="167" t="s">
        <v>335</v>
      </c>
      <c r="P128" s="167" t="s">
        <v>369</v>
      </c>
      <c r="Q128" s="167" t="s">
        <v>370</v>
      </c>
      <c r="R128" s="167" t="s">
        <v>371</v>
      </c>
      <c r="S128" s="167" t="s">
        <v>371</v>
      </c>
      <c r="T128" s="1224"/>
      <c r="U128" s="617"/>
    </row>
    <row r="129" spans="1:22" x14ac:dyDescent="0.25">
      <c r="A129" s="1229" t="str">
        <f>B123</f>
        <v>urb.d.3</v>
      </c>
      <c r="B129" s="168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46"/>
      <c r="R129" s="646"/>
      <c r="S129" s="646"/>
      <c r="T129" s="647"/>
      <c r="U129" s="475"/>
    </row>
    <row r="130" spans="1:22" x14ac:dyDescent="0.25">
      <c r="A130" s="1229"/>
      <c r="B130" s="169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48" t="s">
        <v>372</v>
      </c>
      <c r="R130" s="648"/>
      <c r="S130" s="648"/>
      <c r="T130" s="649"/>
      <c r="U130" s="475"/>
    </row>
    <row r="131" spans="1:22" x14ac:dyDescent="0.25">
      <c r="A131" s="1229"/>
      <c r="B131" s="169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48"/>
      <c r="R131" s="648"/>
      <c r="S131" s="648"/>
      <c r="T131" s="649"/>
      <c r="U131" s="475"/>
    </row>
    <row r="132" spans="1:22" x14ac:dyDescent="0.25">
      <c r="A132" s="1229"/>
      <c r="B132" s="169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48"/>
      <c r="R132" s="648"/>
      <c r="S132" s="648"/>
      <c r="T132" s="649"/>
      <c r="U132" s="475"/>
    </row>
    <row r="133" spans="1:22" x14ac:dyDescent="0.25">
      <c r="A133" s="1229"/>
      <c r="B133" s="169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48"/>
      <c r="R133" s="648"/>
      <c r="S133" s="648"/>
      <c r="T133" s="649"/>
      <c r="U133" s="475"/>
    </row>
    <row r="134" spans="1:22" x14ac:dyDescent="0.25">
      <c r="A134" s="1229"/>
      <c r="B134" s="169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48"/>
      <c r="R134" s="648"/>
      <c r="S134" s="648"/>
      <c r="T134" s="649"/>
      <c r="U134" s="475"/>
    </row>
    <row r="135" spans="1:22" x14ac:dyDescent="0.25">
      <c r="A135" s="1229"/>
      <c r="B135" s="169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48"/>
      <c r="R135" s="648"/>
      <c r="S135" s="648"/>
      <c r="T135" s="649"/>
      <c r="U135" s="475"/>
    </row>
    <row r="136" spans="1:22" x14ac:dyDescent="0.25">
      <c r="A136" s="1229"/>
      <c r="B136" s="169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48"/>
      <c r="R136" s="648"/>
      <c r="S136" s="648"/>
      <c r="T136" s="649"/>
      <c r="U136" s="475"/>
    </row>
    <row r="137" spans="1:22" x14ac:dyDescent="0.25">
      <c r="A137" s="1229"/>
      <c r="B137" s="169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48"/>
      <c r="R137" s="648"/>
      <c r="S137" s="648"/>
      <c r="T137" s="649"/>
      <c r="U137" s="475"/>
    </row>
    <row r="138" spans="1:22" ht="15.75" thickBot="1" x14ac:dyDescent="0.3">
      <c r="A138" s="1230"/>
      <c r="B138" s="170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50"/>
      <c r="R138" s="650"/>
      <c r="S138" s="650"/>
      <c r="T138" s="651"/>
      <c r="U138" s="475"/>
    </row>
    <row r="139" spans="1:22" s="1" customFormat="1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48" t="s">
        <v>527</v>
      </c>
      <c r="M139" s="1049"/>
      <c r="N139" s="718">
        <f>SUM(N129:N138)</f>
        <v>0</v>
      </c>
      <c r="O139" s="719">
        <f>SUM(O129:O138)</f>
        <v>0</v>
      </c>
      <c r="P139" s="5"/>
      <c r="R139" s="5"/>
      <c r="S139" s="5"/>
      <c r="T139" s="111"/>
      <c r="U139" s="124"/>
      <c r="V139" s="111"/>
    </row>
    <row r="140" spans="1:22" s="1" customFormat="1" ht="35.25" customHeight="1" x14ac:dyDescent="0.25">
      <c r="A140" s="121"/>
      <c r="B140" s="86"/>
      <c r="C140" s="86"/>
      <c r="D140" s="86"/>
      <c r="E140" s="72"/>
      <c r="F140" s="573"/>
      <c r="G140" s="72"/>
      <c r="H140" s="634"/>
      <c r="I140" s="634"/>
      <c r="J140" s="635"/>
      <c r="K140" s="634"/>
      <c r="L140" s="1050" t="s">
        <v>528</v>
      </c>
      <c r="M140" s="1051"/>
      <c r="N140" s="720">
        <f>SUMIF(M129:M138,"&lt;=31/12/2025",N129:N138)</f>
        <v>0</v>
      </c>
      <c r="O140" s="721">
        <f>SUMIF(M129:M138,"&lt;=31/12/2025",O129:O138)</f>
        <v>0</v>
      </c>
      <c r="P140" s="5"/>
      <c r="R140" s="5"/>
      <c r="S140" s="5"/>
      <c r="T140" s="111"/>
      <c r="U140" s="124"/>
      <c r="V140" s="111"/>
    </row>
    <row r="141" spans="1:22" s="1" customFormat="1" ht="33.75" customHeight="1" thickBot="1" x14ac:dyDescent="0.3">
      <c r="A141" s="121"/>
      <c r="B141" s="86"/>
      <c r="C141" s="86"/>
      <c r="D141" s="86"/>
      <c r="E141" s="72"/>
      <c r="F141" s="573"/>
      <c r="G141" s="72"/>
      <c r="H141" s="72"/>
      <c r="I141" s="573"/>
      <c r="J141" s="573"/>
      <c r="K141" s="72"/>
      <c r="L141" s="1052" t="s">
        <v>565</v>
      </c>
      <c r="M141" s="1053"/>
      <c r="N141" s="722">
        <f>SUMIF(M129:M138,"&gt;31/12/2025",N129:N138)</f>
        <v>0</v>
      </c>
      <c r="O141" s="723">
        <f>SUMIF(M129:M138,"&gt;31/12/2025",O129:O138)</f>
        <v>0</v>
      </c>
      <c r="P141" s="5"/>
      <c r="R141" s="5"/>
      <c r="S141" s="5"/>
      <c r="T141" s="111"/>
      <c r="U141" s="124"/>
      <c r="V141" s="111"/>
    </row>
    <row r="142" spans="1:22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654"/>
      <c r="R142" s="654"/>
      <c r="S142" s="653"/>
      <c r="T142" s="654"/>
      <c r="U142" s="563"/>
    </row>
    <row r="143" spans="1:22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643"/>
      <c r="R143" s="643"/>
      <c r="S143" s="643"/>
      <c r="T143" s="643"/>
      <c r="U143" s="473"/>
    </row>
    <row r="144" spans="1:22" ht="28.5" thickBot="1" x14ac:dyDescent="0.3">
      <c r="A144" s="162" t="s">
        <v>9</v>
      </c>
      <c r="B144" s="1057" t="s">
        <v>113</v>
      </c>
      <c r="C144" s="1058"/>
      <c r="E144" s="1231" t="s">
        <v>336</v>
      </c>
      <c r="F144" s="1232"/>
      <c r="G144" s="1031">
        <f>VLOOKUP(B144,'Urbano.Piano inv. forn'!D148:AB167,3,FALSE)</f>
        <v>0</v>
      </c>
      <c r="H144" s="1032"/>
      <c r="I144" s="72"/>
      <c r="J144" s="1231" t="s">
        <v>337</v>
      </c>
      <c r="K144" s="1232"/>
      <c r="L144" s="1031">
        <f>VLOOKUP(B144,'Urbano.Piano inv. forn'!$D$148:$H$167,4,FALSE)</f>
        <v>0</v>
      </c>
      <c r="M144" s="1032"/>
      <c r="O144" s="172" t="s">
        <v>338</v>
      </c>
      <c r="P144" s="616"/>
      <c r="R144" s="658" t="s">
        <v>339</v>
      </c>
      <c r="S144" s="1037"/>
      <c r="T144" s="1038"/>
      <c r="U144" s="475"/>
    </row>
    <row r="145" spans="1:22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90"/>
      <c r="S145" s="644"/>
      <c r="U145" s="122"/>
    </row>
    <row r="146" spans="1:22" ht="30.75" customHeight="1" thickBot="1" x14ac:dyDescent="0.3">
      <c r="A146" s="1233" t="s">
        <v>340</v>
      </c>
      <c r="B146" s="1234"/>
      <c r="C146" s="1234"/>
      <c r="D146" s="1235"/>
      <c r="E146" s="1039">
        <f>VLOOKUP(B144,'Urbano.Piano inv. forn'!$D$148:$V$167,17,FALSE)</f>
        <v>0</v>
      </c>
      <c r="F146" s="1040"/>
      <c r="G146" s="1040"/>
      <c r="H146" s="1041"/>
      <c r="I146" s="72"/>
      <c r="J146" s="1236" t="s">
        <v>61</v>
      </c>
      <c r="K146" s="1237"/>
      <c r="L146" s="1039">
        <f>VLOOKUP(B144,'Urbano.Piano inv. forn'!$D$148:$V$167,19,FALSE)</f>
        <v>0</v>
      </c>
      <c r="M146" s="1041"/>
      <c r="N146" s="110"/>
      <c r="O146" s="171" t="s">
        <v>341</v>
      </c>
      <c r="P146" s="127">
        <f>L146+E146</f>
        <v>0</v>
      </c>
      <c r="R146" s="658" t="s">
        <v>342</v>
      </c>
      <c r="S146" s="1037"/>
      <c r="T146" s="1038"/>
      <c r="U146" s="122"/>
    </row>
    <row r="147" spans="1:22" ht="15.75" thickBot="1" x14ac:dyDescent="0.3">
      <c r="A147" s="128"/>
      <c r="B147" s="129"/>
      <c r="C147" s="129"/>
      <c r="D147" s="129"/>
      <c r="E147" s="130"/>
      <c r="F147" s="130"/>
      <c r="G147" s="130"/>
      <c r="H147" s="130"/>
      <c r="I147" s="72"/>
      <c r="J147" s="88"/>
      <c r="K147" s="88"/>
      <c r="L147" s="130"/>
      <c r="M147" s="130"/>
      <c r="N147" s="110"/>
      <c r="O147" s="86"/>
      <c r="P147" s="110"/>
      <c r="R147" s="90"/>
      <c r="S147" s="645"/>
      <c r="T147" s="645"/>
      <c r="U147" s="475"/>
    </row>
    <row r="148" spans="1:22" ht="60" x14ac:dyDescent="0.25">
      <c r="A148" s="1225" t="s">
        <v>343</v>
      </c>
      <c r="B148" s="1227" t="s">
        <v>344</v>
      </c>
      <c r="C148" s="1227" t="s">
        <v>345</v>
      </c>
      <c r="D148" s="163" t="s">
        <v>346</v>
      </c>
      <c r="E148" s="164" t="s">
        <v>347</v>
      </c>
      <c r="F148" s="163" t="s">
        <v>348</v>
      </c>
      <c r="G148" s="163" t="s">
        <v>349</v>
      </c>
      <c r="H148" s="165" t="s">
        <v>306</v>
      </c>
      <c r="I148" s="165" t="s">
        <v>350</v>
      </c>
      <c r="J148" s="165" t="s">
        <v>351</v>
      </c>
      <c r="K148" s="165" t="s">
        <v>352</v>
      </c>
      <c r="L148" s="165" t="s">
        <v>353</v>
      </c>
      <c r="M148" s="165" t="s">
        <v>354</v>
      </c>
      <c r="N148" s="165" t="s">
        <v>355</v>
      </c>
      <c r="O148" s="165" t="s">
        <v>356</v>
      </c>
      <c r="P148" s="165" t="s">
        <v>357</v>
      </c>
      <c r="Q148" s="165" t="s">
        <v>358</v>
      </c>
      <c r="R148" s="165" t="s">
        <v>359</v>
      </c>
      <c r="S148" s="165" t="s">
        <v>360</v>
      </c>
      <c r="T148" s="1223" t="s">
        <v>361</v>
      </c>
      <c r="U148" s="617"/>
    </row>
    <row r="149" spans="1:22" ht="24.75" thickBot="1" x14ac:dyDescent="0.3">
      <c r="A149" s="1226"/>
      <c r="B149" s="1228"/>
      <c r="C149" s="1228"/>
      <c r="D149" s="167" t="s">
        <v>362</v>
      </c>
      <c r="E149" s="167" t="s">
        <v>363</v>
      </c>
      <c r="F149" s="167" t="s">
        <v>364</v>
      </c>
      <c r="G149" s="167" t="s">
        <v>364</v>
      </c>
      <c r="H149" s="167" t="s">
        <v>110</v>
      </c>
      <c r="I149" s="167" t="s">
        <v>33</v>
      </c>
      <c r="J149" s="167" t="s">
        <v>365</v>
      </c>
      <c r="K149" s="167" t="s">
        <v>366</v>
      </c>
      <c r="L149" s="167" t="s">
        <v>367</v>
      </c>
      <c r="M149" s="167" t="s">
        <v>366</v>
      </c>
      <c r="N149" s="167" t="s">
        <v>368</v>
      </c>
      <c r="O149" s="167" t="s">
        <v>335</v>
      </c>
      <c r="P149" s="167" t="s">
        <v>369</v>
      </c>
      <c r="Q149" s="167" t="s">
        <v>370</v>
      </c>
      <c r="R149" s="167" t="s">
        <v>371</v>
      </c>
      <c r="S149" s="167" t="s">
        <v>371</v>
      </c>
      <c r="T149" s="1224"/>
      <c r="U149" s="617"/>
    </row>
    <row r="150" spans="1:22" x14ac:dyDescent="0.25">
      <c r="A150" s="1229" t="str">
        <f>B144</f>
        <v>urb.d.3</v>
      </c>
      <c r="B150" s="168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46"/>
      <c r="R150" s="646"/>
      <c r="S150" s="646"/>
      <c r="T150" s="647"/>
      <c r="U150" s="475"/>
    </row>
    <row r="151" spans="1:22" x14ac:dyDescent="0.25">
      <c r="A151" s="1229"/>
      <c r="B151" s="169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48" t="s">
        <v>372</v>
      </c>
      <c r="R151" s="648"/>
      <c r="S151" s="648"/>
      <c r="T151" s="649"/>
      <c r="U151" s="475"/>
    </row>
    <row r="152" spans="1:22" x14ac:dyDescent="0.25">
      <c r="A152" s="1229"/>
      <c r="B152" s="169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48"/>
      <c r="R152" s="648"/>
      <c r="S152" s="648"/>
      <c r="T152" s="649"/>
      <c r="U152" s="475"/>
    </row>
    <row r="153" spans="1:22" x14ac:dyDescent="0.25">
      <c r="A153" s="1229"/>
      <c r="B153" s="169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48"/>
      <c r="R153" s="648"/>
      <c r="S153" s="648"/>
      <c r="T153" s="649"/>
      <c r="U153" s="475"/>
    </row>
    <row r="154" spans="1:22" x14ac:dyDescent="0.25">
      <c r="A154" s="1229"/>
      <c r="B154" s="169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48"/>
      <c r="R154" s="648"/>
      <c r="S154" s="648"/>
      <c r="T154" s="649"/>
      <c r="U154" s="475"/>
    </row>
    <row r="155" spans="1:22" x14ac:dyDescent="0.25">
      <c r="A155" s="1229"/>
      <c r="B155" s="169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48"/>
      <c r="R155" s="648"/>
      <c r="S155" s="648"/>
      <c r="T155" s="649"/>
      <c r="U155" s="475"/>
    </row>
    <row r="156" spans="1:22" x14ac:dyDescent="0.25">
      <c r="A156" s="1229"/>
      <c r="B156" s="169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48"/>
      <c r="R156" s="648"/>
      <c r="S156" s="648"/>
      <c r="T156" s="649"/>
      <c r="U156" s="475"/>
    </row>
    <row r="157" spans="1:22" x14ac:dyDescent="0.25">
      <c r="A157" s="1229"/>
      <c r="B157" s="169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48"/>
      <c r="R157" s="648"/>
      <c r="S157" s="648"/>
      <c r="T157" s="649"/>
      <c r="U157" s="475"/>
    </row>
    <row r="158" spans="1:22" x14ac:dyDescent="0.25">
      <c r="A158" s="1229"/>
      <c r="B158" s="169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48"/>
      <c r="R158" s="648"/>
      <c r="S158" s="648"/>
      <c r="T158" s="649"/>
      <c r="U158" s="475"/>
    </row>
    <row r="159" spans="1:22" ht="15.75" thickBot="1" x14ac:dyDescent="0.3">
      <c r="A159" s="1230"/>
      <c r="B159" s="170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50"/>
      <c r="R159" s="650"/>
      <c r="S159" s="650"/>
      <c r="T159" s="651"/>
      <c r="U159" s="475"/>
    </row>
    <row r="160" spans="1:22" s="1" customFormat="1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48" t="s">
        <v>527</v>
      </c>
      <c r="M160" s="1049"/>
      <c r="N160" s="718">
        <f>SUM(N150:N159)</f>
        <v>0</v>
      </c>
      <c r="O160" s="719">
        <f>SUM(O150:O159)</f>
        <v>0</v>
      </c>
      <c r="P160" s="5"/>
      <c r="R160" s="5"/>
      <c r="S160" s="5"/>
      <c r="T160" s="111"/>
      <c r="U160" s="124"/>
      <c r="V160" s="111"/>
    </row>
    <row r="161" spans="1:22" s="1" customFormat="1" ht="35.25" customHeight="1" x14ac:dyDescent="0.25">
      <c r="A161" s="121"/>
      <c r="B161" s="86"/>
      <c r="C161" s="86"/>
      <c r="D161" s="86"/>
      <c r="E161" s="72"/>
      <c r="F161" s="573"/>
      <c r="G161" s="72"/>
      <c r="H161" s="634"/>
      <c r="I161" s="634"/>
      <c r="J161" s="635"/>
      <c r="K161" s="634"/>
      <c r="L161" s="1050" t="s">
        <v>528</v>
      </c>
      <c r="M161" s="1051"/>
      <c r="N161" s="720">
        <f>SUMIF(M150:M159,"&lt;=31/12/2025",N150:N159)</f>
        <v>0</v>
      </c>
      <c r="O161" s="721">
        <f>SUMIF(M150:M159,"&lt;=31/12/2025",O150:O159)</f>
        <v>0</v>
      </c>
      <c r="P161" s="5"/>
      <c r="R161" s="5"/>
      <c r="S161" s="5"/>
      <c r="T161" s="111"/>
      <c r="U161" s="124"/>
      <c r="V161" s="111"/>
    </row>
    <row r="162" spans="1:22" s="1" customFormat="1" ht="33.75" customHeight="1" thickBot="1" x14ac:dyDescent="0.3">
      <c r="A162" s="121"/>
      <c r="B162" s="86"/>
      <c r="C162" s="86"/>
      <c r="D162" s="86"/>
      <c r="E162" s="72"/>
      <c r="F162" s="573"/>
      <c r="G162" s="72"/>
      <c r="H162" s="72"/>
      <c r="I162" s="573"/>
      <c r="J162" s="573"/>
      <c r="K162" s="72"/>
      <c r="L162" s="1052" t="s">
        <v>565</v>
      </c>
      <c r="M162" s="1053"/>
      <c r="N162" s="722">
        <f>SUMIF(M150:M159,"&gt;31/12/2025",N150:N159)</f>
        <v>0</v>
      </c>
      <c r="O162" s="723">
        <f>SUMIF(M150:M159,"&gt;31/12/2025",O150:O159)</f>
        <v>0</v>
      </c>
      <c r="P162" s="5"/>
      <c r="R162" s="5"/>
      <c r="S162" s="5"/>
      <c r="T162" s="111"/>
      <c r="U162" s="124"/>
      <c r="V162" s="111"/>
    </row>
    <row r="163" spans="1:22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654"/>
      <c r="R163" s="654"/>
      <c r="S163" s="653"/>
      <c r="T163" s="654"/>
      <c r="U163" s="563"/>
    </row>
    <row r="164" spans="1:22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643"/>
      <c r="R164" s="643"/>
      <c r="S164" s="643"/>
      <c r="T164" s="643"/>
      <c r="U164" s="473"/>
    </row>
    <row r="165" spans="1:22" ht="28.5" thickBot="1" x14ac:dyDescent="0.3">
      <c r="A165" s="162" t="s">
        <v>9</v>
      </c>
      <c r="B165" s="1057" t="s">
        <v>113</v>
      </c>
      <c r="C165" s="1058"/>
      <c r="E165" s="1231" t="s">
        <v>336</v>
      </c>
      <c r="F165" s="1232"/>
      <c r="G165" s="1031">
        <f>VLOOKUP(B165,'Urbano.Piano inv. forn'!D148:AB167,3,FALSE)</f>
        <v>0</v>
      </c>
      <c r="H165" s="1032"/>
      <c r="I165" s="72"/>
      <c r="J165" s="1231" t="s">
        <v>337</v>
      </c>
      <c r="K165" s="1232"/>
      <c r="L165" s="1031">
        <f>VLOOKUP(B165,'Urbano.Piano inv. forn'!$D$148:$H$167,4,FALSE)</f>
        <v>0</v>
      </c>
      <c r="M165" s="1032"/>
      <c r="O165" s="172" t="s">
        <v>338</v>
      </c>
      <c r="P165" s="616"/>
      <c r="R165" s="658" t="s">
        <v>339</v>
      </c>
      <c r="S165" s="1037"/>
      <c r="T165" s="1038"/>
      <c r="U165" s="475"/>
    </row>
    <row r="166" spans="1:22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90"/>
      <c r="S166" s="644"/>
      <c r="U166" s="122"/>
    </row>
    <row r="167" spans="1:22" ht="36" customHeight="1" thickBot="1" x14ac:dyDescent="0.3">
      <c r="A167" s="1233" t="s">
        <v>340</v>
      </c>
      <c r="B167" s="1234"/>
      <c r="C167" s="1234"/>
      <c r="D167" s="1235"/>
      <c r="E167" s="1039">
        <f>VLOOKUP(B165,'Urbano.Piano inv. forn'!$D$148:$V$167,17,FALSE)</f>
        <v>0</v>
      </c>
      <c r="F167" s="1040"/>
      <c r="G167" s="1040"/>
      <c r="H167" s="1041"/>
      <c r="I167" s="72"/>
      <c r="J167" s="1236" t="s">
        <v>61</v>
      </c>
      <c r="K167" s="1237"/>
      <c r="L167" s="1039">
        <f>VLOOKUP(B165,'Urbano.Piano inv. forn'!$D$148:$V$167,19,FALSE)</f>
        <v>0</v>
      </c>
      <c r="M167" s="1041"/>
      <c r="N167" s="110"/>
      <c r="O167" s="171" t="s">
        <v>341</v>
      </c>
      <c r="P167" s="127">
        <f>L167+E167</f>
        <v>0</v>
      </c>
      <c r="R167" s="658" t="s">
        <v>342</v>
      </c>
      <c r="S167" s="1037"/>
      <c r="T167" s="1038"/>
      <c r="U167" s="122"/>
    </row>
    <row r="168" spans="1:22" ht="15.75" thickBot="1" x14ac:dyDescent="0.3">
      <c r="A168" s="128"/>
      <c r="B168" s="129"/>
      <c r="C168" s="129"/>
      <c r="D168" s="129"/>
      <c r="E168" s="130"/>
      <c r="F168" s="130"/>
      <c r="G168" s="130"/>
      <c r="H168" s="130"/>
      <c r="I168" s="72"/>
      <c r="J168" s="88"/>
      <c r="K168" s="88"/>
      <c r="L168" s="130"/>
      <c r="M168" s="130"/>
      <c r="N168" s="110"/>
      <c r="O168" s="86"/>
      <c r="P168" s="110"/>
      <c r="R168" s="90"/>
      <c r="S168" s="645"/>
      <c r="T168" s="645"/>
      <c r="U168" s="475"/>
    </row>
    <row r="169" spans="1:22" ht="60" x14ac:dyDescent="0.25">
      <c r="A169" s="1225" t="s">
        <v>343</v>
      </c>
      <c r="B169" s="1227" t="s">
        <v>344</v>
      </c>
      <c r="C169" s="1227" t="s">
        <v>345</v>
      </c>
      <c r="D169" s="163" t="s">
        <v>346</v>
      </c>
      <c r="E169" s="164" t="s">
        <v>347</v>
      </c>
      <c r="F169" s="163" t="s">
        <v>348</v>
      </c>
      <c r="G169" s="163" t="s">
        <v>349</v>
      </c>
      <c r="H169" s="165" t="s">
        <v>306</v>
      </c>
      <c r="I169" s="165" t="s">
        <v>350</v>
      </c>
      <c r="J169" s="165" t="s">
        <v>351</v>
      </c>
      <c r="K169" s="165" t="s">
        <v>352</v>
      </c>
      <c r="L169" s="165" t="s">
        <v>353</v>
      </c>
      <c r="M169" s="165" t="s">
        <v>354</v>
      </c>
      <c r="N169" s="165" t="s">
        <v>355</v>
      </c>
      <c r="O169" s="165" t="s">
        <v>356</v>
      </c>
      <c r="P169" s="165" t="s">
        <v>357</v>
      </c>
      <c r="Q169" s="165" t="s">
        <v>358</v>
      </c>
      <c r="R169" s="165" t="s">
        <v>359</v>
      </c>
      <c r="S169" s="165" t="s">
        <v>360</v>
      </c>
      <c r="T169" s="1223" t="s">
        <v>361</v>
      </c>
      <c r="U169" s="617"/>
    </row>
    <row r="170" spans="1:22" ht="24.75" thickBot="1" x14ac:dyDescent="0.3">
      <c r="A170" s="1226"/>
      <c r="B170" s="1228"/>
      <c r="C170" s="1228"/>
      <c r="D170" s="167" t="s">
        <v>362</v>
      </c>
      <c r="E170" s="167" t="s">
        <v>363</v>
      </c>
      <c r="F170" s="167" t="s">
        <v>364</v>
      </c>
      <c r="G170" s="167" t="s">
        <v>364</v>
      </c>
      <c r="H170" s="167" t="s">
        <v>110</v>
      </c>
      <c r="I170" s="167" t="s">
        <v>33</v>
      </c>
      <c r="J170" s="167" t="s">
        <v>365</v>
      </c>
      <c r="K170" s="167" t="s">
        <v>366</v>
      </c>
      <c r="L170" s="167" t="s">
        <v>367</v>
      </c>
      <c r="M170" s="167" t="s">
        <v>366</v>
      </c>
      <c r="N170" s="167" t="s">
        <v>368</v>
      </c>
      <c r="O170" s="167" t="s">
        <v>335</v>
      </c>
      <c r="P170" s="167" t="s">
        <v>369</v>
      </c>
      <c r="Q170" s="167" t="s">
        <v>370</v>
      </c>
      <c r="R170" s="167" t="s">
        <v>371</v>
      </c>
      <c r="S170" s="167" t="s">
        <v>371</v>
      </c>
      <c r="T170" s="1224"/>
      <c r="U170" s="617"/>
    </row>
    <row r="171" spans="1:22" x14ac:dyDescent="0.25">
      <c r="A171" s="1229" t="str">
        <f>B165</f>
        <v>urb.d.3</v>
      </c>
      <c r="B171" s="168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46"/>
      <c r="R171" s="646"/>
      <c r="S171" s="646"/>
      <c r="T171" s="647"/>
      <c r="U171" s="475"/>
    </row>
    <row r="172" spans="1:22" x14ac:dyDescent="0.25">
      <c r="A172" s="1229"/>
      <c r="B172" s="169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48" t="s">
        <v>372</v>
      </c>
      <c r="R172" s="648"/>
      <c r="S172" s="648"/>
      <c r="T172" s="649"/>
      <c r="U172" s="475"/>
    </row>
    <row r="173" spans="1:22" x14ac:dyDescent="0.25">
      <c r="A173" s="1229"/>
      <c r="B173" s="169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48"/>
      <c r="R173" s="648"/>
      <c r="S173" s="648"/>
      <c r="T173" s="649"/>
      <c r="U173" s="475"/>
    </row>
    <row r="174" spans="1:22" x14ac:dyDescent="0.25">
      <c r="A174" s="1229"/>
      <c r="B174" s="169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48"/>
      <c r="R174" s="648"/>
      <c r="S174" s="648"/>
      <c r="T174" s="649"/>
      <c r="U174" s="475"/>
    </row>
    <row r="175" spans="1:22" x14ac:dyDescent="0.25">
      <c r="A175" s="1229"/>
      <c r="B175" s="169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48"/>
      <c r="R175" s="648"/>
      <c r="S175" s="648"/>
      <c r="T175" s="649"/>
      <c r="U175" s="475"/>
    </row>
    <row r="176" spans="1:22" x14ac:dyDescent="0.25">
      <c r="A176" s="1229"/>
      <c r="B176" s="169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48"/>
      <c r="R176" s="648"/>
      <c r="S176" s="648"/>
      <c r="T176" s="649"/>
      <c r="U176" s="475"/>
    </row>
    <row r="177" spans="1:22" x14ac:dyDescent="0.25">
      <c r="A177" s="1229"/>
      <c r="B177" s="169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48"/>
      <c r="R177" s="648"/>
      <c r="S177" s="648"/>
      <c r="T177" s="649"/>
      <c r="U177" s="475"/>
    </row>
    <row r="178" spans="1:22" x14ac:dyDescent="0.25">
      <c r="A178" s="1229"/>
      <c r="B178" s="169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48"/>
      <c r="R178" s="648"/>
      <c r="S178" s="648"/>
      <c r="T178" s="649"/>
      <c r="U178" s="475"/>
    </row>
    <row r="179" spans="1:22" x14ac:dyDescent="0.25">
      <c r="A179" s="1229"/>
      <c r="B179" s="169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48"/>
      <c r="R179" s="648"/>
      <c r="S179" s="648"/>
      <c r="T179" s="649"/>
      <c r="U179" s="475"/>
    </row>
    <row r="180" spans="1:22" ht="15.75" thickBot="1" x14ac:dyDescent="0.3">
      <c r="A180" s="1230"/>
      <c r="B180" s="170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50"/>
      <c r="R180" s="650"/>
      <c r="S180" s="650"/>
      <c r="T180" s="651"/>
      <c r="U180" s="475"/>
    </row>
    <row r="181" spans="1:22" s="1" customFormat="1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48" t="s">
        <v>527</v>
      </c>
      <c r="M181" s="1049"/>
      <c r="N181" s="718">
        <f>SUM(N171:N180)</f>
        <v>0</v>
      </c>
      <c r="O181" s="719">
        <f>SUM(O171:O180)</f>
        <v>0</v>
      </c>
      <c r="P181" s="5"/>
      <c r="R181" s="5"/>
      <c r="S181" s="5"/>
      <c r="T181" s="111"/>
      <c r="U181" s="124"/>
      <c r="V181" s="111"/>
    </row>
    <row r="182" spans="1:22" s="1" customFormat="1" ht="35.25" customHeight="1" x14ac:dyDescent="0.25">
      <c r="A182" s="121"/>
      <c r="B182" s="86"/>
      <c r="C182" s="86"/>
      <c r="D182" s="86"/>
      <c r="E182" s="72"/>
      <c r="F182" s="573"/>
      <c r="G182" s="72"/>
      <c r="H182" s="634"/>
      <c r="I182" s="634"/>
      <c r="J182" s="635"/>
      <c r="K182" s="634"/>
      <c r="L182" s="1050" t="s">
        <v>528</v>
      </c>
      <c r="M182" s="1051"/>
      <c r="N182" s="720">
        <f>SUMIF(M171:M180,"&lt;=31/12/2025",N171:N180)</f>
        <v>0</v>
      </c>
      <c r="O182" s="721">
        <f>SUMIF(M171:M180,"&lt;=31/12/2025",O171:O180)</f>
        <v>0</v>
      </c>
      <c r="P182" s="5"/>
      <c r="R182" s="5"/>
      <c r="S182" s="5"/>
      <c r="T182" s="111"/>
      <c r="U182" s="124"/>
      <c r="V182" s="111"/>
    </row>
    <row r="183" spans="1:22" s="1" customFormat="1" ht="33.75" customHeight="1" thickBot="1" x14ac:dyDescent="0.3">
      <c r="A183" s="121"/>
      <c r="B183" s="86"/>
      <c r="C183" s="86"/>
      <c r="D183" s="86"/>
      <c r="E183" s="72"/>
      <c r="F183" s="573"/>
      <c r="G183" s="72"/>
      <c r="H183" s="72"/>
      <c r="I183" s="573"/>
      <c r="J183" s="573"/>
      <c r="K183" s="72"/>
      <c r="L183" s="1052" t="s">
        <v>565</v>
      </c>
      <c r="M183" s="1053"/>
      <c r="N183" s="722">
        <f>SUMIF(M171:M180,"&gt;31/12/2025",N171:N180)</f>
        <v>0</v>
      </c>
      <c r="O183" s="723">
        <f>SUMIF(M171:M180,"&gt;31/12/2025",O171:O180)</f>
        <v>0</v>
      </c>
      <c r="P183" s="5"/>
      <c r="R183" s="5"/>
      <c r="S183" s="5"/>
      <c r="T183" s="111"/>
      <c r="U183" s="124"/>
      <c r="V183" s="111"/>
    </row>
    <row r="184" spans="1:22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654"/>
      <c r="R184" s="654"/>
      <c r="S184" s="653"/>
      <c r="T184" s="654"/>
      <c r="U184" s="563"/>
    </row>
    <row r="185" spans="1:22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643"/>
      <c r="R185" s="643"/>
      <c r="S185" s="643"/>
      <c r="T185" s="643"/>
      <c r="U185" s="473"/>
    </row>
    <row r="186" spans="1:22" ht="28.5" thickBot="1" x14ac:dyDescent="0.3">
      <c r="A186" s="162" t="s">
        <v>9</v>
      </c>
      <c r="B186" s="1057" t="s">
        <v>113</v>
      </c>
      <c r="C186" s="1058"/>
      <c r="E186" s="1231" t="s">
        <v>336</v>
      </c>
      <c r="F186" s="1232"/>
      <c r="G186" s="1031">
        <f>VLOOKUP(B186,'Urbano.Piano inv. forn'!D148:AB167,3,FALSE)</f>
        <v>0</v>
      </c>
      <c r="H186" s="1032"/>
      <c r="I186" s="72"/>
      <c r="J186" s="1231" t="s">
        <v>337</v>
      </c>
      <c r="K186" s="1232"/>
      <c r="L186" s="1031">
        <f>VLOOKUP(B186,'Urbano.Piano inv. forn'!$D$148:$H$167,4,FALSE)</f>
        <v>0</v>
      </c>
      <c r="M186" s="1032"/>
      <c r="O186" s="172" t="s">
        <v>338</v>
      </c>
      <c r="P186" s="616"/>
      <c r="R186" s="658" t="s">
        <v>339</v>
      </c>
      <c r="S186" s="1037"/>
      <c r="T186" s="1038"/>
      <c r="U186" s="475"/>
    </row>
    <row r="187" spans="1:22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90"/>
      <c r="S187" s="644"/>
      <c r="U187" s="122"/>
    </row>
    <row r="188" spans="1:22" ht="29.25" customHeight="1" thickBot="1" x14ac:dyDescent="0.3">
      <c r="A188" s="1233" t="s">
        <v>340</v>
      </c>
      <c r="B188" s="1234"/>
      <c r="C188" s="1234"/>
      <c r="D188" s="1235"/>
      <c r="E188" s="1039">
        <f>VLOOKUP(B186,'Urbano.Piano inv. forn'!$D$148:$V$167,17,FALSE)</f>
        <v>0</v>
      </c>
      <c r="F188" s="1040"/>
      <c r="G188" s="1040"/>
      <c r="H188" s="1041"/>
      <c r="I188" s="72"/>
      <c r="J188" s="1236" t="s">
        <v>61</v>
      </c>
      <c r="K188" s="1237"/>
      <c r="L188" s="1039">
        <f>VLOOKUP(B186,'Urbano.Piano inv. forn'!$D$148:$V$167,19,FALSE)</f>
        <v>0</v>
      </c>
      <c r="M188" s="1041"/>
      <c r="N188" s="110"/>
      <c r="O188" s="171" t="s">
        <v>341</v>
      </c>
      <c r="P188" s="127">
        <f>L188+E188</f>
        <v>0</v>
      </c>
      <c r="R188" s="658" t="s">
        <v>342</v>
      </c>
      <c r="S188" s="1037"/>
      <c r="T188" s="1038"/>
      <c r="U188" s="122"/>
    </row>
    <row r="189" spans="1:22" ht="15.75" thickBot="1" x14ac:dyDescent="0.3">
      <c r="A189" s="128"/>
      <c r="B189" s="129"/>
      <c r="C189" s="129"/>
      <c r="D189" s="129"/>
      <c r="E189" s="130"/>
      <c r="F189" s="130"/>
      <c r="G189" s="130"/>
      <c r="H189" s="130"/>
      <c r="I189" s="72"/>
      <c r="J189" s="88"/>
      <c r="K189" s="88"/>
      <c r="L189" s="130"/>
      <c r="M189" s="130"/>
      <c r="N189" s="110"/>
      <c r="O189" s="86"/>
      <c r="P189" s="110"/>
      <c r="R189" s="90"/>
      <c r="S189" s="645"/>
      <c r="T189" s="645"/>
      <c r="U189" s="475"/>
    </row>
    <row r="190" spans="1:22" ht="60" x14ac:dyDescent="0.25">
      <c r="A190" s="1225" t="s">
        <v>343</v>
      </c>
      <c r="B190" s="1227" t="s">
        <v>344</v>
      </c>
      <c r="C190" s="1227" t="s">
        <v>345</v>
      </c>
      <c r="D190" s="163" t="s">
        <v>346</v>
      </c>
      <c r="E190" s="164" t="s">
        <v>347</v>
      </c>
      <c r="F190" s="163" t="s">
        <v>348</v>
      </c>
      <c r="G190" s="163" t="s">
        <v>349</v>
      </c>
      <c r="H190" s="165" t="s">
        <v>306</v>
      </c>
      <c r="I190" s="165" t="s">
        <v>350</v>
      </c>
      <c r="J190" s="165" t="s">
        <v>351</v>
      </c>
      <c r="K190" s="165" t="s">
        <v>352</v>
      </c>
      <c r="L190" s="165" t="s">
        <v>353</v>
      </c>
      <c r="M190" s="165" t="s">
        <v>354</v>
      </c>
      <c r="N190" s="165" t="s">
        <v>355</v>
      </c>
      <c r="O190" s="165" t="s">
        <v>356</v>
      </c>
      <c r="P190" s="165" t="s">
        <v>357</v>
      </c>
      <c r="Q190" s="165" t="s">
        <v>358</v>
      </c>
      <c r="R190" s="165" t="s">
        <v>359</v>
      </c>
      <c r="S190" s="165" t="s">
        <v>360</v>
      </c>
      <c r="T190" s="1223" t="s">
        <v>361</v>
      </c>
      <c r="U190" s="617"/>
    </row>
    <row r="191" spans="1:22" ht="24.75" thickBot="1" x14ac:dyDescent="0.3">
      <c r="A191" s="1226"/>
      <c r="B191" s="1228"/>
      <c r="C191" s="1228"/>
      <c r="D191" s="167" t="s">
        <v>362</v>
      </c>
      <c r="E191" s="167" t="s">
        <v>363</v>
      </c>
      <c r="F191" s="167" t="s">
        <v>364</v>
      </c>
      <c r="G191" s="167" t="s">
        <v>364</v>
      </c>
      <c r="H191" s="167" t="s">
        <v>110</v>
      </c>
      <c r="I191" s="167" t="s">
        <v>33</v>
      </c>
      <c r="J191" s="167" t="s">
        <v>365</v>
      </c>
      <c r="K191" s="167" t="s">
        <v>366</v>
      </c>
      <c r="L191" s="167" t="s">
        <v>367</v>
      </c>
      <c r="M191" s="167" t="s">
        <v>366</v>
      </c>
      <c r="N191" s="167" t="s">
        <v>368</v>
      </c>
      <c r="O191" s="167" t="s">
        <v>335</v>
      </c>
      <c r="P191" s="167" t="s">
        <v>369</v>
      </c>
      <c r="Q191" s="167" t="s">
        <v>370</v>
      </c>
      <c r="R191" s="167" t="s">
        <v>371</v>
      </c>
      <c r="S191" s="167" t="s">
        <v>371</v>
      </c>
      <c r="T191" s="1224"/>
      <c r="U191" s="617"/>
    </row>
    <row r="192" spans="1:22" x14ac:dyDescent="0.25">
      <c r="A192" s="1229" t="str">
        <f>B186</f>
        <v>urb.d.3</v>
      </c>
      <c r="B192" s="168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46"/>
      <c r="R192" s="646"/>
      <c r="S192" s="646"/>
      <c r="T192" s="647"/>
      <c r="U192" s="475"/>
    </row>
    <row r="193" spans="1:22" x14ac:dyDescent="0.25">
      <c r="A193" s="1229"/>
      <c r="B193" s="169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48" t="s">
        <v>372</v>
      </c>
      <c r="R193" s="648"/>
      <c r="S193" s="648"/>
      <c r="T193" s="649"/>
      <c r="U193" s="475"/>
    </row>
    <row r="194" spans="1:22" x14ac:dyDescent="0.25">
      <c r="A194" s="1229"/>
      <c r="B194" s="169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48"/>
      <c r="R194" s="648"/>
      <c r="S194" s="648"/>
      <c r="T194" s="649"/>
      <c r="U194" s="475"/>
    </row>
    <row r="195" spans="1:22" x14ac:dyDescent="0.25">
      <c r="A195" s="1229"/>
      <c r="B195" s="169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48"/>
      <c r="R195" s="648"/>
      <c r="S195" s="648"/>
      <c r="T195" s="649"/>
      <c r="U195" s="475"/>
    </row>
    <row r="196" spans="1:22" x14ac:dyDescent="0.25">
      <c r="A196" s="1229"/>
      <c r="B196" s="169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48"/>
      <c r="R196" s="648"/>
      <c r="S196" s="648"/>
      <c r="T196" s="649"/>
      <c r="U196" s="475"/>
    </row>
    <row r="197" spans="1:22" x14ac:dyDescent="0.25">
      <c r="A197" s="1229"/>
      <c r="B197" s="169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48"/>
      <c r="R197" s="648"/>
      <c r="S197" s="648"/>
      <c r="T197" s="649"/>
      <c r="U197" s="475"/>
    </row>
    <row r="198" spans="1:22" x14ac:dyDescent="0.25">
      <c r="A198" s="1229"/>
      <c r="B198" s="169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48"/>
      <c r="R198" s="648"/>
      <c r="S198" s="648"/>
      <c r="T198" s="649"/>
      <c r="U198" s="475"/>
    </row>
    <row r="199" spans="1:22" x14ac:dyDescent="0.25">
      <c r="A199" s="1229"/>
      <c r="B199" s="169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48"/>
      <c r="R199" s="648"/>
      <c r="S199" s="648"/>
      <c r="T199" s="649"/>
      <c r="U199" s="475"/>
    </row>
    <row r="200" spans="1:22" x14ac:dyDescent="0.25">
      <c r="A200" s="1229"/>
      <c r="B200" s="169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48"/>
      <c r="R200" s="648"/>
      <c r="S200" s="648"/>
      <c r="T200" s="649"/>
      <c r="U200" s="475"/>
    </row>
    <row r="201" spans="1:22" ht="15.75" thickBot="1" x14ac:dyDescent="0.3">
      <c r="A201" s="1230"/>
      <c r="B201" s="170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50"/>
      <c r="R201" s="650"/>
      <c r="S201" s="650"/>
      <c r="T201" s="651"/>
      <c r="U201" s="475"/>
    </row>
    <row r="202" spans="1:22" s="1" customFormat="1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48" t="s">
        <v>527</v>
      </c>
      <c r="M202" s="1049"/>
      <c r="N202" s="718">
        <f>SUM(N192:N201)</f>
        <v>0</v>
      </c>
      <c r="O202" s="719">
        <f>SUM(O192:O201)</f>
        <v>0</v>
      </c>
      <c r="P202" s="5"/>
      <c r="R202" s="5"/>
      <c r="S202" s="5"/>
      <c r="T202" s="111"/>
      <c r="U202" s="124"/>
      <c r="V202" s="111"/>
    </row>
    <row r="203" spans="1:22" s="1" customFormat="1" ht="35.25" customHeight="1" x14ac:dyDescent="0.25">
      <c r="A203" s="121"/>
      <c r="B203" s="86"/>
      <c r="C203" s="86"/>
      <c r="D203" s="86"/>
      <c r="E203" s="72"/>
      <c r="F203" s="573"/>
      <c r="G203" s="72"/>
      <c r="H203" s="634"/>
      <c r="I203" s="634"/>
      <c r="J203" s="635"/>
      <c r="K203" s="634"/>
      <c r="L203" s="1050" t="s">
        <v>528</v>
      </c>
      <c r="M203" s="1051"/>
      <c r="N203" s="720">
        <f>SUMIF(M192:M201,"&lt;=31/12/2025",N192:N201)</f>
        <v>0</v>
      </c>
      <c r="O203" s="721">
        <f>SUMIF(M192:M201,"&lt;=31/12/2025",O192:O201)</f>
        <v>0</v>
      </c>
      <c r="P203" s="5"/>
      <c r="R203" s="5"/>
      <c r="S203" s="5"/>
      <c r="T203" s="111"/>
      <c r="U203" s="124"/>
      <c r="V203" s="111"/>
    </row>
    <row r="204" spans="1:22" s="1" customFormat="1" ht="33.75" customHeight="1" thickBot="1" x14ac:dyDescent="0.3">
      <c r="A204" s="121"/>
      <c r="B204" s="86"/>
      <c r="C204" s="86"/>
      <c r="D204" s="86"/>
      <c r="E204" s="72"/>
      <c r="F204" s="573"/>
      <c r="G204" s="72"/>
      <c r="H204" s="72"/>
      <c r="I204" s="573"/>
      <c r="J204" s="573"/>
      <c r="K204" s="72"/>
      <c r="L204" s="1052" t="s">
        <v>565</v>
      </c>
      <c r="M204" s="1053"/>
      <c r="N204" s="722">
        <f>SUMIF(M192:M201,"&gt;31/12/2025",N192:N201)</f>
        <v>0</v>
      </c>
      <c r="O204" s="723">
        <f>SUMIF(M192:M201,"&gt;31/12/2025",O192:O201)</f>
        <v>0</v>
      </c>
      <c r="P204" s="5"/>
      <c r="R204" s="5"/>
      <c r="S204" s="5"/>
      <c r="T204" s="111"/>
      <c r="U204" s="124"/>
      <c r="V204" s="111"/>
    </row>
    <row r="205" spans="1:22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654"/>
      <c r="R205" s="654"/>
      <c r="S205" s="653"/>
      <c r="T205" s="654"/>
      <c r="U205" s="563"/>
    </row>
    <row r="206" spans="1:22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643"/>
      <c r="R206" s="643"/>
      <c r="S206" s="643"/>
      <c r="T206" s="643"/>
      <c r="U206" s="473"/>
    </row>
    <row r="207" spans="1:22" ht="28.5" thickBot="1" x14ac:dyDescent="0.3">
      <c r="A207" s="162" t="s">
        <v>9</v>
      </c>
      <c r="B207" s="1057" t="s">
        <v>113</v>
      </c>
      <c r="C207" s="1058"/>
      <c r="E207" s="1231" t="s">
        <v>336</v>
      </c>
      <c r="F207" s="1232"/>
      <c r="G207" s="1031">
        <f>VLOOKUP(B207,'Urbano.Piano inv. forn'!D148:AB167,3,FALSE)</f>
        <v>0</v>
      </c>
      <c r="H207" s="1032"/>
      <c r="I207" s="72"/>
      <c r="J207" s="1231" t="s">
        <v>337</v>
      </c>
      <c r="K207" s="1232"/>
      <c r="L207" s="1031">
        <f>VLOOKUP(B207,'Urbano.Piano inv. forn'!$D$148:$H$167,4,FALSE)</f>
        <v>0</v>
      </c>
      <c r="M207" s="1032"/>
      <c r="O207" s="172" t="s">
        <v>338</v>
      </c>
      <c r="P207" s="616"/>
      <c r="R207" s="658" t="s">
        <v>339</v>
      </c>
      <c r="S207" s="1037"/>
      <c r="T207" s="1038"/>
      <c r="U207" s="475"/>
    </row>
    <row r="208" spans="1:22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90"/>
      <c r="S208" s="644"/>
      <c r="U208" s="122"/>
    </row>
    <row r="209" spans="1:22" ht="27" customHeight="1" thickBot="1" x14ac:dyDescent="0.3">
      <c r="A209" s="1233" t="s">
        <v>340</v>
      </c>
      <c r="B209" s="1234"/>
      <c r="C209" s="1234"/>
      <c r="D209" s="1235"/>
      <c r="E209" s="1039">
        <f>VLOOKUP(B207,'Urbano.Piano inv. forn'!$D$148:$V$167,17,FALSE)</f>
        <v>0</v>
      </c>
      <c r="F209" s="1040"/>
      <c r="G209" s="1040"/>
      <c r="H209" s="1041"/>
      <c r="I209" s="72"/>
      <c r="J209" s="1236" t="s">
        <v>61</v>
      </c>
      <c r="K209" s="1237"/>
      <c r="L209" s="1039">
        <f>VLOOKUP(B207,'Urbano.Piano inv. forn'!$D$148:$V$167,19,FALSE)</f>
        <v>0</v>
      </c>
      <c r="M209" s="1041"/>
      <c r="N209" s="110"/>
      <c r="O209" s="171" t="s">
        <v>341</v>
      </c>
      <c r="P209" s="127">
        <f>L209+E209</f>
        <v>0</v>
      </c>
      <c r="R209" s="658" t="s">
        <v>342</v>
      </c>
      <c r="S209" s="1037"/>
      <c r="T209" s="1038"/>
      <c r="U209" s="122"/>
    </row>
    <row r="210" spans="1:22" ht="15.75" thickBot="1" x14ac:dyDescent="0.3">
      <c r="A210" s="128"/>
      <c r="B210" s="129"/>
      <c r="C210" s="129"/>
      <c r="D210" s="129"/>
      <c r="E210" s="130"/>
      <c r="F210" s="130"/>
      <c r="G210" s="130"/>
      <c r="H210" s="130"/>
      <c r="I210" s="72"/>
      <c r="J210" s="88"/>
      <c r="K210" s="88"/>
      <c r="L210" s="130"/>
      <c r="M210" s="130"/>
      <c r="N210" s="110"/>
      <c r="O210" s="86"/>
      <c r="P210" s="110"/>
      <c r="R210" s="90"/>
      <c r="S210" s="645"/>
      <c r="T210" s="645"/>
      <c r="U210" s="475"/>
    </row>
    <row r="211" spans="1:22" ht="60" x14ac:dyDescent="0.25">
      <c r="A211" s="1225" t="s">
        <v>343</v>
      </c>
      <c r="B211" s="1227" t="s">
        <v>344</v>
      </c>
      <c r="C211" s="1227" t="s">
        <v>345</v>
      </c>
      <c r="D211" s="163" t="s">
        <v>346</v>
      </c>
      <c r="E211" s="164" t="s">
        <v>347</v>
      </c>
      <c r="F211" s="163" t="s">
        <v>348</v>
      </c>
      <c r="G211" s="163" t="s">
        <v>349</v>
      </c>
      <c r="H211" s="165" t="s">
        <v>306</v>
      </c>
      <c r="I211" s="165" t="s">
        <v>350</v>
      </c>
      <c r="J211" s="165" t="s">
        <v>351</v>
      </c>
      <c r="K211" s="165" t="s">
        <v>352</v>
      </c>
      <c r="L211" s="165" t="s">
        <v>353</v>
      </c>
      <c r="M211" s="165" t="s">
        <v>354</v>
      </c>
      <c r="N211" s="165" t="s">
        <v>355</v>
      </c>
      <c r="O211" s="165" t="s">
        <v>356</v>
      </c>
      <c r="P211" s="165" t="s">
        <v>357</v>
      </c>
      <c r="Q211" s="165" t="s">
        <v>358</v>
      </c>
      <c r="R211" s="165" t="s">
        <v>359</v>
      </c>
      <c r="S211" s="165" t="s">
        <v>360</v>
      </c>
      <c r="T211" s="1223" t="s">
        <v>361</v>
      </c>
      <c r="U211" s="617"/>
    </row>
    <row r="212" spans="1:22" ht="24.75" thickBot="1" x14ac:dyDescent="0.3">
      <c r="A212" s="1226"/>
      <c r="B212" s="1228"/>
      <c r="C212" s="1228"/>
      <c r="D212" s="167" t="s">
        <v>362</v>
      </c>
      <c r="E212" s="167" t="s">
        <v>363</v>
      </c>
      <c r="F212" s="167" t="s">
        <v>364</v>
      </c>
      <c r="G212" s="167" t="s">
        <v>364</v>
      </c>
      <c r="H212" s="167" t="s">
        <v>110</v>
      </c>
      <c r="I212" s="167" t="s">
        <v>33</v>
      </c>
      <c r="J212" s="167" t="s">
        <v>365</v>
      </c>
      <c r="K212" s="167" t="s">
        <v>366</v>
      </c>
      <c r="L212" s="167" t="s">
        <v>367</v>
      </c>
      <c r="M212" s="167" t="s">
        <v>366</v>
      </c>
      <c r="N212" s="167" t="s">
        <v>368</v>
      </c>
      <c r="O212" s="167" t="s">
        <v>335</v>
      </c>
      <c r="P212" s="167" t="s">
        <v>369</v>
      </c>
      <c r="Q212" s="167" t="s">
        <v>370</v>
      </c>
      <c r="R212" s="167" t="s">
        <v>371</v>
      </c>
      <c r="S212" s="167" t="s">
        <v>371</v>
      </c>
      <c r="T212" s="1224"/>
      <c r="U212" s="617"/>
    </row>
    <row r="213" spans="1:22" x14ac:dyDescent="0.25">
      <c r="A213" s="1229" t="str">
        <f>B207</f>
        <v>urb.d.3</v>
      </c>
      <c r="B213" s="168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46"/>
      <c r="R213" s="646"/>
      <c r="S213" s="646"/>
      <c r="T213" s="647"/>
      <c r="U213" s="475"/>
    </row>
    <row r="214" spans="1:22" x14ac:dyDescent="0.25">
      <c r="A214" s="1229"/>
      <c r="B214" s="169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48" t="s">
        <v>372</v>
      </c>
      <c r="R214" s="648"/>
      <c r="S214" s="648"/>
      <c r="T214" s="649"/>
      <c r="U214" s="475"/>
    </row>
    <row r="215" spans="1:22" x14ac:dyDescent="0.25">
      <c r="A215" s="1229"/>
      <c r="B215" s="169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48"/>
      <c r="R215" s="648"/>
      <c r="S215" s="648"/>
      <c r="T215" s="649"/>
      <c r="U215" s="475"/>
    </row>
    <row r="216" spans="1:22" x14ac:dyDescent="0.25">
      <c r="A216" s="1229"/>
      <c r="B216" s="169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48"/>
      <c r="R216" s="648"/>
      <c r="S216" s="648"/>
      <c r="T216" s="649"/>
      <c r="U216" s="475"/>
    </row>
    <row r="217" spans="1:22" x14ac:dyDescent="0.25">
      <c r="A217" s="1229"/>
      <c r="B217" s="169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48"/>
      <c r="R217" s="648"/>
      <c r="S217" s="648"/>
      <c r="T217" s="649"/>
      <c r="U217" s="475"/>
    </row>
    <row r="218" spans="1:22" x14ac:dyDescent="0.25">
      <c r="A218" s="1229"/>
      <c r="B218" s="169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48"/>
      <c r="R218" s="648"/>
      <c r="S218" s="648"/>
      <c r="T218" s="649"/>
      <c r="U218" s="475"/>
    </row>
    <row r="219" spans="1:22" x14ac:dyDescent="0.25">
      <c r="A219" s="1229"/>
      <c r="B219" s="169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48"/>
      <c r="R219" s="648"/>
      <c r="S219" s="648"/>
      <c r="T219" s="649"/>
      <c r="U219" s="475"/>
    </row>
    <row r="220" spans="1:22" x14ac:dyDescent="0.25">
      <c r="A220" s="1229"/>
      <c r="B220" s="169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48"/>
      <c r="R220" s="648"/>
      <c r="S220" s="648"/>
      <c r="T220" s="649"/>
      <c r="U220" s="475"/>
    </row>
    <row r="221" spans="1:22" x14ac:dyDescent="0.25">
      <c r="A221" s="1229"/>
      <c r="B221" s="169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48"/>
      <c r="R221" s="648"/>
      <c r="S221" s="648"/>
      <c r="T221" s="649"/>
      <c r="U221" s="475"/>
    </row>
    <row r="222" spans="1:22" ht="15.75" thickBot="1" x14ac:dyDescent="0.3">
      <c r="A222" s="1230"/>
      <c r="B222" s="170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50"/>
      <c r="R222" s="650"/>
      <c r="S222" s="650"/>
      <c r="T222" s="651"/>
      <c r="U222" s="475"/>
    </row>
    <row r="223" spans="1:22" s="1" customFormat="1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48" t="s">
        <v>527</v>
      </c>
      <c r="M223" s="1049"/>
      <c r="N223" s="718">
        <f>SUM(N213:N222)</f>
        <v>0</v>
      </c>
      <c r="O223" s="719">
        <f>SUM(O213:O222)</f>
        <v>0</v>
      </c>
      <c r="P223" s="5"/>
      <c r="R223" s="5"/>
      <c r="S223" s="5"/>
      <c r="T223" s="111"/>
      <c r="U223" s="124"/>
      <c r="V223" s="111"/>
    </row>
    <row r="224" spans="1:22" s="1" customFormat="1" ht="35.25" customHeight="1" x14ac:dyDescent="0.25">
      <c r="A224" s="121"/>
      <c r="B224" s="86"/>
      <c r="C224" s="86"/>
      <c r="D224" s="86"/>
      <c r="E224" s="72"/>
      <c r="F224" s="573"/>
      <c r="G224" s="72"/>
      <c r="H224" s="634"/>
      <c r="I224" s="634"/>
      <c r="J224" s="635"/>
      <c r="K224" s="634"/>
      <c r="L224" s="1050" t="s">
        <v>528</v>
      </c>
      <c r="M224" s="1051"/>
      <c r="N224" s="720">
        <f>SUMIF(M213:M222,"&lt;=31/12/2025",N213:N222)</f>
        <v>0</v>
      </c>
      <c r="O224" s="721">
        <f>SUMIF(M213:M222,"&lt;=31/12/2025",O213:O222)</f>
        <v>0</v>
      </c>
      <c r="P224" s="5"/>
      <c r="R224" s="5"/>
      <c r="S224" s="5"/>
      <c r="T224" s="111"/>
      <c r="U224" s="124"/>
      <c r="V224" s="111"/>
    </row>
    <row r="225" spans="1:22" s="1" customFormat="1" ht="33.75" customHeight="1" thickBot="1" x14ac:dyDescent="0.3">
      <c r="A225" s="121"/>
      <c r="B225" s="86"/>
      <c r="C225" s="86"/>
      <c r="D225" s="86"/>
      <c r="E225" s="72"/>
      <c r="F225" s="573"/>
      <c r="G225" s="72"/>
      <c r="H225" s="72"/>
      <c r="I225" s="573"/>
      <c r="J225" s="573"/>
      <c r="K225" s="72"/>
      <c r="L225" s="1052" t="s">
        <v>565</v>
      </c>
      <c r="M225" s="1053"/>
      <c r="N225" s="722">
        <f>SUMIF(M213:M222,"&gt;31/12/2025",N213:N222)</f>
        <v>0</v>
      </c>
      <c r="O225" s="723">
        <f>SUMIF(M213:M222,"&gt;31/12/2025",O213:O222)</f>
        <v>0</v>
      </c>
      <c r="P225" s="5"/>
      <c r="R225" s="5"/>
      <c r="S225" s="5"/>
      <c r="T225" s="111"/>
      <c r="U225" s="124"/>
      <c r="V225" s="111"/>
    </row>
    <row r="226" spans="1:22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654"/>
      <c r="R226" s="654"/>
      <c r="S226" s="653"/>
      <c r="T226" s="654"/>
      <c r="U226" s="563"/>
    </row>
    <row r="227" spans="1:22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643"/>
      <c r="R227" s="643"/>
      <c r="S227" s="643"/>
      <c r="T227" s="643"/>
      <c r="U227" s="473"/>
    </row>
    <row r="228" spans="1:22" ht="28.5" thickBot="1" x14ac:dyDescent="0.3">
      <c r="A228" s="162" t="s">
        <v>9</v>
      </c>
      <c r="B228" s="1057" t="s">
        <v>113</v>
      </c>
      <c r="C228" s="1058"/>
      <c r="E228" s="1231" t="s">
        <v>336</v>
      </c>
      <c r="F228" s="1232"/>
      <c r="G228" s="1031">
        <f>VLOOKUP(B228,'Urbano.Piano inv. forn'!D148:AB167,3,FALSE)</f>
        <v>0</v>
      </c>
      <c r="H228" s="1032"/>
      <c r="I228" s="72"/>
      <c r="J228" s="1231" t="s">
        <v>337</v>
      </c>
      <c r="K228" s="1232"/>
      <c r="L228" s="1031">
        <f>VLOOKUP(B228,'Urbano.Piano inv. forn'!$D$148:$H$167,4,FALSE)</f>
        <v>0</v>
      </c>
      <c r="M228" s="1032"/>
      <c r="O228" s="172" t="s">
        <v>338</v>
      </c>
      <c r="P228" s="616"/>
      <c r="R228" s="658" t="s">
        <v>339</v>
      </c>
      <c r="S228" s="1037"/>
      <c r="T228" s="1038"/>
      <c r="U228" s="475"/>
    </row>
    <row r="229" spans="1:22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90"/>
      <c r="S229" s="644"/>
      <c r="U229" s="122"/>
    </row>
    <row r="230" spans="1:22" ht="35.25" customHeight="1" thickBot="1" x14ac:dyDescent="0.3">
      <c r="A230" s="1233" t="s">
        <v>340</v>
      </c>
      <c r="B230" s="1234"/>
      <c r="C230" s="1234"/>
      <c r="D230" s="1235"/>
      <c r="E230" s="1039">
        <f>VLOOKUP(B228,'Urbano.Piano inv. forn'!$D$148:$V$167,17,FALSE)</f>
        <v>0</v>
      </c>
      <c r="F230" s="1040"/>
      <c r="G230" s="1040"/>
      <c r="H230" s="1041"/>
      <c r="I230" s="72"/>
      <c r="J230" s="1236" t="s">
        <v>61</v>
      </c>
      <c r="K230" s="1237"/>
      <c r="L230" s="1039">
        <f>VLOOKUP(B228,'Urbano.Piano inv. forn'!$D$148:$V$167,19,FALSE)</f>
        <v>0</v>
      </c>
      <c r="M230" s="1041"/>
      <c r="N230" s="110"/>
      <c r="O230" s="171" t="s">
        <v>341</v>
      </c>
      <c r="P230" s="127">
        <f>L230+E230</f>
        <v>0</v>
      </c>
      <c r="R230" s="658" t="s">
        <v>342</v>
      </c>
      <c r="S230" s="1037"/>
      <c r="T230" s="1038"/>
      <c r="U230" s="122"/>
    </row>
    <row r="231" spans="1:22" ht="15.75" thickBot="1" x14ac:dyDescent="0.3">
      <c r="A231" s="128"/>
      <c r="B231" s="129"/>
      <c r="C231" s="129"/>
      <c r="D231" s="129"/>
      <c r="E231" s="130"/>
      <c r="F231" s="130"/>
      <c r="G231" s="130"/>
      <c r="H231" s="130"/>
      <c r="I231" s="72"/>
      <c r="J231" s="88"/>
      <c r="K231" s="88"/>
      <c r="L231" s="130"/>
      <c r="M231" s="130"/>
      <c r="N231" s="110"/>
      <c r="O231" s="86"/>
      <c r="P231" s="110"/>
      <c r="R231" s="90"/>
      <c r="S231" s="645"/>
      <c r="T231" s="645"/>
      <c r="U231" s="475"/>
    </row>
    <row r="232" spans="1:22" ht="60" x14ac:dyDescent="0.25">
      <c r="A232" s="1225" t="s">
        <v>343</v>
      </c>
      <c r="B232" s="1227" t="s">
        <v>344</v>
      </c>
      <c r="C232" s="1227" t="s">
        <v>345</v>
      </c>
      <c r="D232" s="163" t="s">
        <v>346</v>
      </c>
      <c r="E232" s="164" t="s">
        <v>347</v>
      </c>
      <c r="F232" s="163" t="s">
        <v>348</v>
      </c>
      <c r="G232" s="163" t="s">
        <v>349</v>
      </c>
      <c r="H232" s="165" t="s">
        <v>306</v>
      </c>
      <c r="I232" s="165" t="s">
        <v>350</v>
      </c>
      <c r="J232" s="165" t="s">
        <v>351</v>
      </c>
      <c r="K232" s="165" t="s">
        <v>352</v>
      </c>
      <c r="L232" s="165" t="s">
        <v>353</v>
      </c>
      <c r="M232" s="165" t="s">
        <v>354</v>
      </c>
      <c r="N232" s="165" t="s">
        <v>355</v>
      </c>
      <c r="O232" s="165" t="s">
        <v>356</v>
      </c>
      <c r="P232" s="165" t="s">
        <v>357</v>
      </c>
      <c r="Q232" s="165" t="s">
        <v>358</v>
      </c>
      <c r="R232" s="165" t="s">
        <v>359</v>
      </c>
      <c r="S232" s="165" t="s">
        <v>360</v>
      </c>
      <c r="T232" s="1223" t="s">
        <v>361</v>
      </c>
      <c r="U232" s="617"/>
    </row>
    <row r="233" spans="1:22" ht="24.75" thickBot="1" x14ac:dyDescent="0.3">
      <c r="A233" s="1226"/>
      <c r="B233" s="1228"/>
      <c r="C233" s="1228"/>
      <c r="D233" s="167" t="s">
        <v>362</v>
      </c>
      <c r="E233" s="167" t="s">
        <v>363</v>
      </c>
      <c r="F233" s="167" t="s">
        <v>364</v>
      </c>
      <c r="G233" s="167" t="s">
        <v>364</v>
      </c>
      <c r="H233" s="167" t="s">
        <v>110</v>
      </c>
      <c r="I233" s="167" t="s">
        <v>33</v>
      </c>
      <c r="J233" s="167" t="s">
        <v>365</v>
      </c>
      <c r="K233" s="167" t="s">
        <v>366</v>
      </c>
      <c r="L233" s="167" t="s">
        <v>367</v>
      </c>
      <c r="M233" s="167" t="s">
        <v>366</v>
      </c>
      <c r="N233" s="167" t="s">
        <v>368</v>
      </c>
      <c r="O233" s="167" t="s">
        <v>335</v>
      </c>
      <c r="P233" s="167" t="s">
        <v>369</v>
      </c>
      <c r="Q233" s="167" t="s">
        <v>370</v>
      </c>
      <c r="R233" s="167" t="s">
        <v>371</v>
      </c>
      <c r="S233" s="167" t="s">
        <v>371</v>
      </c>
      <c r="T233" s="1224"/>
      <c r="U233" s="617"/>
    </row>
    <row r="234" spans="1:22" x14ac:dyDescent="0.25">
      <c r="A234" s="1229" t="str">
        <f>B228</f>
        <v>urb.d.3</v>
      </c>
      <c r="B234" s="168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46"/>
      <c r="R234" s="646"/>
      <c r="S234" s="646"/>
      <c r="T234" s="647"/>
      <c r="U234" s="475"/>
    </row>
    <row r="235" spans="1:22" x14ac:dyDescent="0.25">
      <c r="A235" s="1229"/>
      <c r="B235" s="169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48" t="s">
        <v>372</v>
      </c>
      <c r="R235" s="648"/>
      <c r="S235" s="648"/>
      <c r="T235" s="649"/>
      <c r="U235" s="475"/>
    </row>
    <row r="236" spans="1:22" x14ac:dyDescent="0.25">
      <c r="A236" s="1229"/>
      <c r="B236" s="169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48"/>
      <c r="R236" s="648"/>
      <c r="S236" s="648"/>
      <c r="T236" s="649"/>
      <c r="U236" s="475"/>
    </row>
    <row r="237" spans="1:22" x14ac:dyDescent="0.25">
      <c r="A237" s="1229"/>
      <c r="B237" s="169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48"/>
      <c r="R237" s="648"/>
      <c r="S237" s="648"/>
      <c r="T237" s="649"/>
      <c r="U237" s="475"/>
    </row>
    <row r="238" spans="1:22" x14ac:dyDescent="0.25">
      <c r="A238" s="1229"/>
      <c r="B238" s="169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48"/>
      <c r="R238" s="648"/>
      <c r="S238" s="648"/>
      <c r="T238" s="649"/>
      <c r="U238" s="475"/>
    </row>
    <row r="239" spans="1:22" x14ac:dyDescent="0.25">
      <c r="A239" s="1229"/>
      <c r="B239" s="169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48"/>
      <c r="R239" s="648"/>
      <c r="S239" s="648"/>
      <c r="T239" s="649"/>
      <c r="U239" s="475"/>
    </row>
    <row r="240" spans="1:22" x14ac:dyDescent="0.25">
      <c r="A240" s="1229"/>
      <c r="B240" s="169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48"/>
      <c r="R240" s="648"/>
      <c r="S240" s="648"/>
      <c r="T240" s="649"/>
      <c r="U240" s="475"/>
    </row>
    <row r="241" spans="1:22" x14ac:dyDescent="0.25">
      <c r="A241" s="1229"/>
      <c r="B241" s="169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48"/>
      <c r="R241" s="648"/>
      <c r="S241" s="648"/>
      <c r="T241" s="649"/>
      <c r="U241" s="475"/>
    </row>
    <row r="242" spans="1:22" x14ac:dyDescent="0.25">
      <c r="A242" s="1229"/>
      <c r="B242" s="169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48"/>
      <c r="R242" s="648"/>
      <c r="S242" s="648"/>
      <c r="T242" s="649"/>
      <c r="U242" s="475"/>
    </row>
    <row r="243" spans="1:22" ht="15.75" thickBot="1" x14ac:dyDescent="0.3">
      <c r="A243" s="1230"/>
      <c r="B243" s="170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50"/>
      <c r="R243" s="650"/>
      <c r="S243" s="650"/>
      <c r="T243" s="651"/>
      <c r="U243" s="475"/>
    </row>
    <row r="244" spans="1:22" s="1" customFormat="1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48" t="s">
        <v>527</v>
      </c>
      <c r="M244" s="1049"/>
      <c r="N244" s="718">
        <f>SUM(N234:N243)</f>
        <v>0</v>
      </c>
      <c r="O244" s="719">
        <f>SUM(O234:O243)</f>
        <v>0</v>
      </c>
      <c r="P244" s="5"/>
      <c r="R244" s="5"/>
      <c r="S244" s="5"/>
      <c r="T244" s="111"/>
      <c r="U244" s="124"/>
      <c r="V244" s="111"/>
    </row>
    <row r="245" spans="1:22" s="1" customFormat="1" ht="35.25" customHeight="1" x14ac:dyDescent="0.25">
      <c r="A245" s="121"/>
      <c r="B245" s="86"/>
      <c r="C245" s="86"/>
      <c r="D245" s="86"/>
      <c r="E245" s="72"/>
      <c r="F245" s="573"/>
      <c r="G245" s="72"/>
      <c r="H245" s="634"/>
      <c r="I245" s="634"/>
      <c r="J245" s="635"/>
      <c r="K245" s="634"/>
      <c r="L245" s="1050" t="s">
        <v>528</v>
      </c>
      <c r="M245" s="1051"/>
      <c r="N245" s="720">
        <f>SUMIF(M234:M243,"&lt;=31/12/2025",N234:N243)</f>
        <v>0</v>
      </c>
      <c r="O245" s="721">
        <f>SUMIF(M234:M243,"&lt;=31/12/2025",O234:O243)</f>
        <v>0</v>
      </c>
      <c r="P245" s="5"/>
      <c r="R245" s="5"/>
      <c r="S245" s="5"/>
      <c r="T245" s="111"/>
      <c r="U245" s="124"/>
      <c r="V245" s="111"/>
    </row>
    <row r="246" spans="1:22" s="1" customFormat="1" ht="33.75" customHeight="1" thickBot="1" x14ac:dyDescent="0.3">
      <c r="A246" s="121"/>
      <c r="B246" s="86"/>
      <c r="C246" s="86"/>
      <c r="D246" s="86"/>
      <c r="E246" s="72"/>
      <c r="F246" s="573"/>
      <c r="G246" s="72"/>
      <c r="H246" s="72"/>
      <c r="I246" s="573"/>
      <c r="J246" s="573"/>
      <c r="K246" s="72"/>
      <c r="L246" s="1052" t="s">
        <v>565</v>
      </c>
      <c r="M246" s="1053"/>
      <c r="N246" s="722">
        <f>SUMIF(M234:M243,"&gt;31/12/2025",N234:N243)</f>
        <v>0</v>
      </c>
      <c r="O246" s="723">
        <f>SUMIF(M234:M243,"&gt;31/12/2025",O234:O243)</f>
        <v>0</v>
      </c>
      <c r="P246" s="5"/>
      <c r="R246" s="5"/>
      <c r="S246" s="5"/>
      <c r="T246" s="111"/>
      <c r="U246" s="124"/>
      <c r="V246" s="111"/>
    </row>
    <row r="247" spans="1:22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654"/>
      <c r="R247" s="654"/>
      <c r="S247" s="653"/>
      <c r="T247" s="654"/>
      <c r="U247" s="563"/>
    </row>
  </sheetData>
  <sheetProtection algorithmName="SHA-512" hashValue="j7u7O/vrab+uEI5FkfPcRcHrTd0lOESPRDEPBMQ0YHJnKEJBVTMph6JiZJK7xmpH7ibHza/HxejVue7wHZ2Hug==" saltValue="N22UyE+zLknNSyWzrriSgQ==" spinCount="100000" sheet="1" objects="1" scenarios="1"/>
  <mergeCells count="233">
    <mergeCell ref="A3:T3"/>
    <mergeCell ref="A1:T1"/>
    <mergeCell ref="A8:T8"/>
    <mergeCell ref="A10:D11"/>
    <mergeCell ref="E10:H11"/>
    <mergeCell ref="J10:N10"/>
    <mergeCell ref="O10:P11"/>
    <mergeCell ref="J11:N11"/>
    <mergeCell ref="A6:D6"/>
    <mergeCell ref="E6:J6"/>
    <mergeCell ref="L6:N6"/>
    <mergeCell ref="O6:T6"/>
    <mergeCell ref="R10:S11"/>
    <mergeCell ref="T10:T11"/>
    <mergeCell ref="S20:T20"/>
    <mergeCell ref="A22:A23"/>
    <mergeCell ref="B22:B23"/>
    <mergeCell ref="C22:C23"/>
    <mergeCell ref="B18:C18"/>
    <mergeCell ref="E18:F18"/>
    <mergeCell ref="G18:H18"/>
    <mergeCell ref="J18:K18"/>
    <mergeCell ref="L18:M18"/>
    <mergeCell ref="S18:T18"/>
    <mergeCell ref="T22:T23"/>
    <mergeCell ref="A24:A33"/>
    <mergeCell ref="B39:C39"/>
    <mergeCell ref="E39:F39"/>
    <mergeCell ref="G39:H39"/>
    <mergeCell ref="J39:K39"/>
    <mergeCell ref="L39:M39"/>
    <mergeCell ref="A20:D20"/>
    <mergeCell ref="E20:H20"/>
    <mergeCell ref="J20:K20"/>
    <mergeCell ref="L20:M20"/>
    <mergeCell ref="L34:M34"/>
    <mergeCell ref="L35:M35"/>
    <mergeCell ref="L36:M36"/>
    <mergeCell ref="A43:A44"/>
    <mergeCell ref="B43:B44"/>
    <mergeCell ref="C43:C44"/>
    <mergeCell ref="A45:A54"/>
    <mergeCell ref="B60:C60"/>
    <mergeCell ref="E60:F60"/>
    <mergeCell ref="S39:T39"/>
    <mergeCell ref="A41:D41"/>
    <mergeCell ref="E41:H41"/>
    <mergeCell ref="J41:K41"/>
    <mergeCell ref="L41:M41"/>
    <mergeCell ref="S41:T41"/>
    <mergeCell ref="G60:H60"/>
    <mergeCell ref="J60:K60"/>
    <mergeCell ref="L60:M60"/>
    <mergeCell ref="S60:T60"/>
    <mergeCell ref="T43:T44"/>
    <mergeCell ref="L55:M55"/>
    <mergeCell ref="L56:M56"/>
    <mergeCell ref="L57:M57"/>
    <mergeCell ref="A62:D62"/>
    <mergeCell ref="E62:H62"/>
    <mergeCell ref="J62:K62"/>
    <mergeCell ref="L62:M62"/>
    <mergeCell ref="S62:T62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A66:A75"/>
    <mergeCell ref="B81:C81"/>
    <mergeCell ref="E81:F81"/>
    <mergeCell ref="L76:M76"/>
    <mergeCell ref="L77:M77"/>
    <mergeCell ref="L78:M78"/>
    <mergeCell ref="A85:A86"/>
    <mergeCell ref="B85:B86"/>
    <mergeCell ref="C85:C86"/>
    <mergeCell ref="A87:A96"/>
    <mergeCell ref="B102:C102"/>
    <mergeCell ref="E102:F102"/>
    <mergeCell ref="G81:H81"/>
    <mergeCell ref="J81:K81"/>
    <mergeCell ref="L81:M81"/>
    <mergeCell ref="G102:H102"/>
    <mergeCell ref="J102:K102"/>
    <mergeCell ref="L102:M102"/>
    <mergeCell ref="L97:M97"/>
    <mergeCell ref="L98:M98"/>
    <mergeCell ref="L99:M99"/>
    <mergeCell ref="S102:T102"/>
    <mergeCell ref="A104:D104"/>
    <mergeCell ref="E104:H104"/>
    <mergeCell ref="J104:K104"/>
    <mergeCell ref="L104:M104"/>
    <mergeCell ref="S104:T104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T106:T107"/>
    <mergeCell ref="L118:M118"/>
    <mergeCell ref="L119:M119"/>
    <mergeCell ref="L120:M120"/>
    <mergeCell ref="A127:A128"/>
    <mergeCell ref="B127:B128"/>
    <mergeCell ref="C127:C128"/>
    <mergeCell ref="A129:A138"/>
    <mergeCell ref="B144:C144"/>
    <mergeCell ref="E144:F144"/>
    <mergeCell ref="G123:H123"/>
    <mergeCell ref="J123:K123"/>
    <mergeCell ref="L123:M123"/>
    <mergeCell ref="G144:H144"/>
    <mergeCell ref="J144:K144"/>
    <mergeCell ref="L144:M144"/>
    <mergeCell ref="L139:M139"/>
    <mergeCell ref="L140:M140"/>
    <mergeCell ref="L141:M141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T148:T149"/>
    <mergeCell ref="L160:M160"/>
    <mergeCell ref="L161:M161"/>
    <mergeCell ref="L162:M162"/>
    <mergeCell ref="S209:T209"/>
    <mergeCell ref="A190:A191"/>
    <mergeCell ref="B190:B191"/>
    <mergeCell ref="C190:C191"/>
    <mergeCell ref="A192:A201"/>
    <mergeCell ref="B207:C207"/>
    <mergeCell ref="E207:F207"/>
    <mergeCell ref="J207:K207"/>
    <mergeCell ref="L207:M207"/>
    <mergeCell ref="S207:T207"/>
    <mergeCell ref="T85:T86"/>
    <mergeCell ref="T64:T65"/>
    <mergeCell ref="A169:A170"/>
    <mergeCell ref="B169:B170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S144:T144"/>
    <mergeCell ref="A146:D146"/>
    <mergeCell ref="E146:H146"/>
    <mergeCell ref="J146:K146"/>
    <mergeCell ref="L146:M146"/>
    <mergeCell ref="S146:T146"/>
    <mergeCell ref="S165:T165"/>
    <mergeCell ref="A167:D167"/>
    <mergeCell ref="E167:H167"/>
    <mergeCell ref="T127:T128"/>
    <mergeCell ref="A234:A243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  <mergeCell ref="T169:T170"/>
    <mergeCell ref="T190:T191"/>
    <mergeCell ref="T211:T212"/>
    <mergeCell ref="T232:T233"/>
    <mergeCell ref="A211:A212"/>
    <mergeCell ref="B211:B212"/>
    <mergeCell ref="C211:C212"/>
    <mergeCell ref="A213:A222"/>
    <mergeCell ref="B228:C228"/>
    <mergeCell ref="E228:F228"/>
    <mergeCell ref="G207:H207"/>
    <mergeCell ref="A232:A233"/>
    <mergeCell ref="B232:B233"/>
    <mergeCell ref="C232:C233"/>
    <mergeCell ref="A209:D209"/>
    <mergeCell ref="E209:H209"/>
    <mergeCell ref="S186:T186"/>
    <mergeCell ref="A188:D188"/>
    <mergeCell ref="E188:H188"/>
    <mergeCell ref="J188:K188"/>
    <mergeCell ref="L188:M188"/>
    <mergeCell ref="S188:T188"/>
    <mergeCell ref="J209:K209"/>
    <mergeCell ref="L209:M209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L244:M244"/>
    <mergeCell ref="L245:M245"/>
    <mergeCell ref="L246:M246"/>
    <mergeCell ref="L181:M181"/>
    <mergeCell ref="L182:M182"/>
    <mergeCell ref="L183:M183"/>
    <mergeCell ref="L202:M202"/>
    <mergeCell ref="L203:M203"/>
    <mergeCell ref="L204:M204"/>
    <mergeCell ref="L223:M223"/>
    <mergeCell ref="L224:M224"/>
    <mergeCell ref="L225:M225"/>
  </mergeCells>
  <dataValidations count="9"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A00-000000000000}"/>
    <dataValidation type="list" allowBlank="1" showInputMessage="1" showErrorMessage="1" sqref="E24:E34 E192:E202 E213:E223 E45:E55 E66:E76 E87:E97 E108:E118 E129:E139 E150:E160 E171:E181 E234:E244" xr:uid="{00000000-0002-0000-0A00-000001000000}">
      <formula1>"urbano,suburbano"</formula1>
    </dataValidation>
    <dataValidation type="list" allowBlank="1" showInputMessage="1" showErrorMessage="1" sqref="R171:S180 R192:S201 R234:S243 R108:S117 R87:S96 R129:S138 R150:S159 R213:S222 R45:S54 R66:S75 R24:S33" xr:uid="{00000000-0002-0000-0A00-000002000000}">
      <formula1>"si,"</formula1>
    </dataValidation>
    <dataValidation type="list" allowBlank="1" showInputMessage="1" showErrorMessage="1" sqref="H24:H33 H45:H54 H66:H75 H87:H96 H108:H117 H129:H138 H150:H159 H234:H243 H192:H201 H213:H222 H171:H180" xr:uid="{00000000-0002-0000-0A00-000003000000}">
      <formula1>"Diesel (euro 6), Ibrido (diesel-elettr.), "</formula1>
    </dataValidation>
    <dataValidation type="list" allowBlank="1" showInputMessage="1" showErrorMessage="1" sqref="B19:C19 B208:C208 B40:C40 B61:C61 B82:C82 B103:C103 B124:C124 B145:C145 B166:C166 B187:C187 B229:C229" xr:uid="{00000000-0002-0000-0A00-000004000000}">
      <formula1>$D$22:$D$43</formula1>
    </dataValidation>
    <dataValidation type="list" allowBlank="1" showInputMessage="1" showErrorMessage="1" sqref="I87:I96 I66:I75 I45:I54 I24:I33 I108:I117 I129:I138 I150:I159 I171:I180 I192:I201 I213:I222 I234:I243" xr:uid="{00000000-0002-0000-0A00-000005000000}">
      <formula1>"classe I, classe A"</formula1>
    </dataValidation>
    <dataValidation type="date" operator="lessThanOrEqual" allowBlank="1" showInputMessage="1" showErrorMessage="1" promptTitle="Attenzione:" prompt="OGV entro il 31/12/2025" sqref="P228 P207 P186 P165 P144 P123 P102 P81 P60 P39 P18" xr:uid="{6287B807-9381-4EF9-A1CE-68005FFCDB52}">
      <formula1>46022</formula1>
    </dataValidation>
    <dataValidation type="list" allowBlank="1" showInputMessage="1" showErrorMessage="1" sqref="H34 H55 H76 H97 H118 H139 H160 H181 H202 H223 H244" xr:uid="{5D039810-FECB-4420-8007-73CB4D8128F4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I34 I55 I76 I97 I118 I139 I160 I181 I202 I223 I244" xr:uid="{B41D747B-7A93-4376-BA7D-DB27935FA777}">
      <formula1>"classe I,classe A"</formula1>
    </dataValidation>
  </dataValidations>
  <pageMargins left="0.7" right="0.7" top="0.75" bottom="0.75" header="0.3" footer="0.3"/>
  <pageSetup paperSize="8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A00-000006000000}">
          <x14:formula1>
            <xm:f>'Urbano.Piano inv. forn'!$D$148:$D$167</xm:f>
          </x14:formula1>
          <xm:sqref>B18:C18 B39:C39 B60:C60 B81:C81 B102:C102 B123:C123 B144:C144 B165:C165 B186:C186 B207:C207 B228:C228</xm:sqref>
        </x14:dataValidation>
        <x14:dataValidation type="list" allowBlank="1" showInputMessage="1" showErrorMessage="1" prompt="Scegliere la Città Metropolitana beneficiaria dal menù a tendina_x000a_" xr:uid="{00000000-0002-0000-0A00-000007000000}">
          <x14:formula1>
            <xm:f>'DATI EROGAZIONI'!$A$2:$A$15</xm:f>
          </x14:formula1>
          <xm:sqref>E6:J6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>
    <tabColor rgb="FFFFCC99"/>
    <pageSetUpPr fitToPage="1"/>
  </sheetPr>
  <dimension ref="A1:X247"/>
  <sheetViews>
    <sheetView zoomScale="53" zoomScaleNormal="53" workbookViewId="0">
      <selection sqref="A1:U247"/>
    </sheetView>
  </sheetViews>
  <sheetFormatPr defaultColWidth="8.7109375" defaultRowHeight="15" x14ac:dyDescent="0.25"/>
  <cols>
    <col min="1" max="1" width="14.7109375" style="86" customWidth="1"/>
    <col min="2" max="2" width="7.140625" style="573" customWidth="1"/>
    <col min="3" max="3" width="10.2851562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0.85546875" style="72" customWidth="1"/>
    <col min="8" max="8" width="11.85546875" style="72" customWidth="1"/>
    <col min="9" max="9" width="11.7109375" style="573" bestFit="1" customWidth="1"/>
    <col min="10" max="10" width="28.570312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72" bestFit="1" customWidth="1"/>
    <col min="18" max="18" width="22.140625" style="72" customWidth="1"/>
    <col min="19" max="19" width="13.42578125" style="72" customWidth="1"/>
    <col min="20" max="20" width="18.7109375" style="72" customWidth="1"/>
    <col min="21" max="21" width="9.5703125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35.25" customHeight="1" thickBot="1" x14ac:dyDescent="0.3">
      <c r="A1" s="772" t="s">
        <v>0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4"/>
      <c r="U1" s="74"/>
      <c r="V1" s="74"/>
      <c r="W1" s="74"/>
      <c r="X1" s="74"/>
    </row>
    <row r="2" spans="1:24" ht="23.25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</row>
    <row r="3" spans="1:24" ht="21.75" customHeight="1" thickBot="1" x14ac:dyDescent="0.3">
      <c r="A3" s="909" t="s">
        <v>380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1061"/>
      <c r="U3" s="75"/>
      <c r="V3" s="75"/>
      <c r="W3" s="75"/>
      <c r="X3" s="75"/>
    </row>
    <row r="4" spans="1:24" ht="18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27.75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6.25" customHeight="1" thickBot="1" x14ac:dyDescent="0.3">
      <c r="A6" s="814" t="s">
        <v>330</v>
      </c>
      <c r="B6" s="815"/>
      <c r="C6" s="815"/>
      <c r="D6" s="816"/>
      <c r="E6" s="817" t="s">
        <v>394</v>
      </c>
      <c r="F6" s="818"/>
      <c r="G6" s="818"/>
      <c r="H6" s="818"/>
      <c r="I6" s="818"/>
      <c r="J6" s="819"/>
      <c r="L6" s="899" t="s">
        <v>4</v>
      </c>
      <c r="M6" s="900"/>
      <c r="N6" s="900"/>
      <c r="O6" s="1081"/>
      <c r="P6" s="1082"/>
      <c r="Q6" s="1082"/>
      <c r="R6" s="1082"/>
      <c r="S6" s="1082"/>
      <c r="T6" s="1083"/>
      <c r="U6" s="329"/>
      <c r="V6" s="329"/>
      <c r="W6" s="329"/>
      <c r="X6" s="329"/>
    </row>
    <row r="7" spans="1:24" ht="15.75" thickBot="1" x14ac:dyDescent="0.3"/>
    <row r="8" spans="1:24" ht="28.5" customHeight="1" thickBot="1" x14ac:dyDescent="0.3">
      <c r="A8" s="1238" t="s">
        <v>395</v>
      </c>
      <c r="B8" s="1239"/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40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4" x14ac:dyDescent="0.25">
      <c r="A10" s="1241" t="s">
        <v>391</v>
      </c>
      <c r="B10" s="1242"/>
      <c r="C10" s="1242"/>
      <c r="D10" s="1243"/>
      <c r="E10" s="1136">
        <f>N34+N55+N76+N97+N118+N139+N160+N181+N202+N223+N244</f>
        <v>0</v>
      </c>
      <c r="F10" s="1137"/>
      <c r="G10" s="1137"/>
      <c r="H10" s="1138"/>
      <c r="I10" s="72"/>
      <c r="J10" s="1225" t="s">
        <v>379</v>
      </c>
      <c r="K10" s="1227"/>
      <c r="L10" s="1227"/>
      <c r="M10" s="1227"/>
      <c r="N10" s="1227"/>
      <c r="O10" s="1065">
        <f>O34+O55+O76+O97+O118+O139+O160+O181+O202+O223+O244</f>
        <v>0</v>
      </c>
      <c r="P10" s="1066"/>
      <c r="R10" s="1241" t="s">
        <v>334</v>
      </c>
      <c r="S10" s="1249"/>
      <c r="T10" s="1149">
        <f>F34+F55+F76+F97+F118+F139+F160+F181+F202+F223+F244</f>
        <v>0</v>
      </c>
    </row>
    <row r="11" spans="1:24" ht="15.75" thickBot="1" x14ac:dyDescent="0.3">
      <c r="A11" s="1244"/>
      <c r="B11" s="1245"/>
      <c r="C11" s="1245"/>
      <c r="D11" s="1246"/>
      <c r="E11" s="1139"/>
      <c r="F11" s="1140"/>
      <c r="G11" s="1140"/>
      <c r="H11" s="1141"/>
      <c r="I11" s="72"/>
      <c r="J11" s="1247" t="s">
        <v>335</v>
      </c>
      <c r="K11" s="1248"/>
      <c r="L11" s="1248"/>
      <c r="M11" s="1248"/>
      <c r="N11" s="1248"/>
      <c r="O11" s="1067"/>
      <c r="P11" s="1068"/>
      <c r="R11" s="1244"/>
      <c r="S11" s="1250"/>
      <c r="T11" s="1150"/>
    </row>
    <row r="12" spans="1:24" s="1" customFormat="1" x14ac:dyDescent="0.25">
      <c r="A12" s="1211" t="s">
        <v>543</v>
      </c>
      <c r="B12" s="1212"/>
      <c r="C12" s="1212"/>
      <c r="D12" s="1213"/>
      <c r="E12" s="1075">
        <f>N35+N56+N77+N98+N119+N140+N161+N182+N203+N224+N245</f>
        <v>0</v>
      </c>
      <c r="F12" s="1065"/>
      <c r="G12" s="1065"/>
      <c r="H12" s="1066"/>
      <c r="I12" s="72"/>
      <c r="J12" s="1217" t="s">
        <v>524</v>
      </c>
      <c r="K12" s="1218"/>
      <c r="L12" s="1218"/>
      <c r="M12" s="1218"/>
      <c r="N12" s="1219"/>
      <c r="O12" s="1065">
        <f>O35+O56+O77+O98+O119+O140+O161+O182+O203+O224+O245</f>
        <v>0</v>
      </c>
      <c r="P12" s="1066"/>
      <c r="Q12" s="72"/>
      <c r="R12" s="635"/>
      <c r="S12" s="635"/>
      <c r="T12" s="754"/>
    </row>
    <row r="13" spans="1:24" s="1" customFormat="1" ht="15.75" thickBot="1" x14ac:dyDescent="0.3">
      <c r="A13" s="1214"/>
      <c r="B13" s="1215"/>
      <c r="C13" s="1215"/>
      <c r="D13" s="1216"/>
      <c r="E13" s="1076"/>
      <c r="F13" s="1067"/>
      <c r="G13" s="1067"/>
      <c r="H13" s="1068"/>
      <c r="I13" s="72"/>
      <c r="J13" s="1220" t="s">
        <v>335</v>
      </c>
      <c r="K13" s="1221"/>
      <c r="L13" s="1221"/>
      <c r="M13" s="1221"/>
      <c r="N13" s="1222"/>
      <c r="O13" s="1067"/>
      <c r="P13" s="1068"/>
      <c r="Q13" s="72"/>
      <c r="R13" s="635"/>
      <c r="S13" s="635"/>
      <c r="T13" s="754"/>
    </row>
    <row r="14" spans="1:24" s="1" customFormat="1" x14ac:dyDescent="0.25">
      <c r="A14" s="1211" t="s">
        <v>544</v>
      </c>
      <c r="B14" s="1212"/>
      <c r="C14" s="1212"/>
      <c r="D14" s="1213"/>
      <c r="E14" s="1075">
        <f>N36+N57+N78+N99+N120+N141+N162+N183+N204+N225+N246</f>
        <v>0</v>
      </c>
      <c r="F14" s="1065"/>
      <c r="G14" s="1065"/>
      <c r="H14" s="1066"/>
      <c r="I14" s="72"/>
      <c r="J14" s="1217" t="s">
        <v>530</v>
      </c>
      <c r="K14" s="1218"/>
      <c r="L14" s="1218"/>
      <c r="M14" s="1218"/>
      <c r="N14" s="1219"/>
      <c r="O14" s="1065">
        <f>O36+O57+O78+O99+O120+O141+O162+O183+O204+O225+O246</f>
        <v>0</v>
      </c>
      <c r="P14" s="1066"/>
      <c r="Q14" s="72"/>
      <c r="R14" s="635"/>
      <c r="S14" s="635"/>
      <c r="T14" s="754"/>
    </row>
    <row r="15" spans="1:24" s="1" customFormat="1" ht="15.75" thickBot="1" x14ac:dyDescent="0.3">
      <c r="A15" s="1214"/>
      <c r="B15" s="1215"/>
      <c r="C15" s="1215"/>
      <c r="D15" s="1216"/>
      <c r="E15" s="1076"/>
      <c r="F15" s="1067"/>
      <c r="G15" s="1067"/>
      <c r="H15" s="1068"/>
      <c r="I15" s="72"/>
      <c r="J15" s="1220" t="s">
        <v>335</v>
      </c>
      <c r="K15" s="1221"/>
      <c r="L15" s="1221"/>
      <c r="M15" s="1221"/>
      <c r="N15" s="1222"/>
      <c r="O15" s="1067"/>
      <c r="P15" s="1068"/>
      <c r="Q15" s="72"/>
      <c r="R15" s="635"/>
      <c r="S15" s="635"/>
      <c r="T15" s="754"/>
    </row>
    <row r="16" spans="1:24" ht="15.75" thickBot="1" x14ac:dyDescent="0.3">
      <c r="A16" s="158"/>
      <c r="B16" s="159"/>
      <c r="C16" s="159"/>
      <c r="D16" s="159"/>
      <c r="E16" s="160"/>
      <c r="F16" s="160"/>
      <c r="G16" s="160"/>
      <c r="H16" s="160"/>
      <c r="I16" s="72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473"/>
    </row>
    <row r="18" spans="1:22" ht="33.75" customHeight="1" thickBot="1" x14ac:dyDescent="0.3">
      <c r="A18" s="162" t="s">
        <v>9</v>
      </c>
      <c r="B18" s="1057" t="s">
        <v>174</v>
      </c>
      <c r="C18" s="1058"/>
      <c r="E18" s="1231" t="s">
        <v>336</v>
      </c>
      <c r="F18" s="1232"/>
      <c r="G18" s="1031">
        <f>VLOOKUP(B18,'EXTRAUrbano.Piano inv. forn '!$D$105:$AB$124,3,FALSE)</f>
        <v>0</v>
      </c>
      <c r="H18" s="1032"/>
      <c r="I18" s="72"/>
      <c r="J18" s="1231" t="s">
        <v>337</v>
      </c>
      <c r="K18" s="1232"/>
      <c r="L18" s="1031">
        <f>VLOOKUP(B18,'EXTRAUrbano.Piano inv. forn '!$D$105:$AB$124,4,N20)</f>
        <v>0</v>
      </c>
      <c r="M18" s="1032"/>
      <c r="O18" s="172" t="s">
        <v>338</v>
      </c>
      <c r="P18" s="616"/>
      <c r="R18" s="171" t="s">
        <v>339</v>
      </c>
      <c r="S18" s="1112"/>
      <c r="T18" s="1113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86"/>
      <c r="S19" s="614"/>
      <c r="U19" s="122"/>
      <c r="V19" s="614"/>
    </row>
    <row r="20" spans="1:22" ht="33.75" customHeight="1" thickBot="1" x14ac:dyDescent="0.3">
      <c r="A20" s="1233" t="s">
        <v>340</v>
      </c>
      <c r="B20" s="1234"/>
      <c r="C20" s="1234"/>
      <c r="D20" s="1235"/>
      <c r="E20" s="1039">
        <f>VLOOKUP(B18,'EXTRAUrbano.Piano inv. forn '!$D$105:$AB$124,17,FALSE)</f>
        <v>0</v>
      </c>
      <c r="F20" s="1040"/>
      <c r="G20" s="1040"/>
      <c r="H20" s="1041"/>
      <c r="I20" s="72"/>
      <c r="J20" s="1236" t="s">
        <v>61</v>
      </c>
      <c r="K20" s="1237"/>
      <c r="L20" s="1039">
        <f>VLOOKUP(B18,'EXTRAUrbano.Piano inv. forn '!$D$105:$AB$124,19,FALSE)</f>
        <v>0</v>
      </c>
      <c r="M20" s="1041"/>
      <c r="N20" s="110"/>
      <c r="O20" s="171" t="s">
        <v>341</v>
      </c>
      <c r="P20" s="127">
        <f>L20+E20</f>
        <v>0</v>
      </c>
      <c r="R20" s="171" t="s">
        <v>342</v>
      </c>
      <c r="S20" s="1112"/>
      <c r="T20" s="1113"/>
      <c r="U20" s="122"/>
      <c r="V20" s="614"/>
    </row>
    <row r="21" spans="1:22" ht="21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86"/>
      <c r="S21" s="87"/>
      <c r="T21" s="87"/>
      <c r="U21" s="122"/>
      <c r="V21" s="614"/>
    </row>
    <row r="22" spans="1:22" s="159" customFormat="1" ht="72" customHeight="1" x14ac:dyDescent="0.25">
      <c r="A22" s="1225" t="s">
        <v>343</v>
      </c>
      <c r="B22" s="1227" t="s">
        <v>344</v>
      </c>
      <c r="C22" s="1227" t="s">
        <v>345</v>
      </c>
      <c r="D22" s="163" t="s">
        <v>346</v>
      </c>
      <c r="E22" s="164" t="s">
        <v>347</v>
      </c>
      <c r="F22" s="163" t="s">
        <v>348</v>
      </c>
      <c r="G22" s="163" t="s">
        <v>349</v>
      </c>
      <c r="H22" s="165" t="s">
        <v>306</v>
      </c>
      <c r="I22" s="165" t="s">
        <v>350</v>
      </c>
      <c r="J22" s="165" t="s">
        <v>351</v>
      </c>
      <c r="K22" s="165" t="s">
        <v>352</v>
      </c>
      <c r="L22" s="165" t="s">
        <v>353</v>
      </c>
      <c r="M22" s="165" t="s">
        <v>354</v>
      </c>
      <c r="N22" s="165" t="s">
        <v>355</v>
      </c>
      <c r="O22" s="165" t="s">
        <v>356</v>
      </c>
      <c r="P22" s="165" t="s">
        <v>357</v>
      </c>
      <c r="Q22" s="165" t="s">
        <v>358</v>
      </c>
      <c r="R22" s="165" t="s">
        <v>359</v>
      </c>
      <c r="S22" s="165" t="s">
        <v>388</v>
      </c>
      <c r="T22" s="1223" t="s">
        <v>361</v>
      </c>
      <c r="U22" s="617"/>
    </row>
    <row r="23" spans="1:22" s="159" customFormat="1" ht="28.5" customHeight="1" thickBot="1" x14ac:dyDescent="0.3">
      <c r="A23" s="1226"/>
      <c r="B23" s="1228"/>
      <c r="C23" s="1228"/>
      <c r="D23" s="167" t="s">
        <v>362</v>
      </c>
      <c r="E23" s="167" t="s">
        <v>375</v>
      </c>
      <c r="F23" s="167" t="s">
        <v>364</v>
      </c>
      <c r="G23" s="167" t="s">
        <v>364</v>
      </c>
      <c r="H23" s="167" t="s">
        <v>110</v>
      </c>
      <c r="I23" s="167" t="s">
        <v>133</v>
      </c>
      <c r="J23" s="167" t="s">
        <v>365</v>
      </c>
      <c r="K23" s="167" t="s">
        <v>366</v>
      </c>
      <c r="L23" s="167" t="s">
        <v>367</v>
      </c>
      <c r="M23" s="167" t="s">
        <v>366</v>
      </c>
      <c r="N23" s="167" t="s">
        <v>368</v>
      </c>
      <c r="O23" s="167" t="s">
        <v>335</v>
      </c>
      <c r="P23" s="167" t="s">
        <v>369</v>
      </c>
      <c r="Q23" s="167" t="s">
        <v>370</v>
      </c>
      <c r="R23" s="167" t="s">
        <v>371</v>
      </c>
      <c r="S23" s="167" t="s">
        <v>371</v>
      </c>
      <c r="T23" s="1224"/>
      <c r="U23" s="617"/>
    </row>
    <row r="24" spans="1:22" ht="15" customHeight="1" x14ac:dyDescent="0.25">
      <c r="A24" s="1229" t="str">
        <f>B18</f>
        <v>EXTRA-urb.d.1</v>
      </c>
      <c r="B24" s="168">
        <v>1</v>
      </c>
      <c r="C24" s="190"/>
      <c r="D24" s="98"/>
      <c r="E24" s="98"/>
      <c r="F24" s="190"/>
      <c r="G24" s="619"/>
      <c r="H24" s="100"/>
      <c r="I24" s="620"/>
      <c r="J24" s="621"/>
      <c r="K24" s="622"/>
      <c r="L24" s="620"/>
      <c r="M24" s="622"/>
      <c r="N24" s="141"/>
      <c r="O24" s="141">
        <v>0</v>
      </c>
      <c r="P24" s="620"/>
      <c r="Q24" s="620"/>
      <c r="R24" s="620"/>
      <c r="S24" s="620"/>
      <c r="T24" s="623"/>
      <c r="U24" s="475"/>
    </row>
    <row r="25" spans="1:22" x14ac:dyDescent="0.25">
      <c r="A25" s="1229"/>
      <c r="B25" s="169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25" t="s">
        <v>372</v>
      </c>
      <c r="R25" s="625"/>
      <c r="S25" s="625"/>
      <c r="T25" s="628"/>
      <c r="U25" s="475"/>
    </row>
    <row r="26" spans="1:22" x14ac:dyDescent="0.25">
      <c r="A26" s="1229"/>
      <c r="B26" s="169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25"/>
      <c r="R26" s="625"/>
      <c r="S26" s="625"/>
      <c r="T26" s="628"/>
      <c r="U26" s="475"/>
    </row>
    <row r="27" spans="1:22" x14ac:dyDescent="0.25">
      <c r="A27" s="1229"/>
      <c r="B27" s="169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25"/>
      <c r="R27" s="625"/>
      <c r="S27" s="625"/>
      <c r="T27" s="628"/>
      <c r="U27" s="475"/>
    </row>
    <row r="28" spans="1:22" x14ac:dyDescent="0.25">
      <c r="A28" s="1229"/>
      <c r="B28" s="169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25"/>
      <c r="R28" s="625"/>
      <c r="S28" s="625"/>
      <c r="T28" s="628"/>
      <c r="U28" s="475"/>
    </row>
    <row r="29" spans="1:22" x14ac:dyDescent="0.25">
      <c r="A29" s="1229"/>
      <c r="B29" s="169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25"/>
      <c r="R29" s="625"/>
      <c r="S29" s="625"/>
      <c r="T29" s="628"/>
      <c r="U29" s="475"/>
    </row>
    <row r="30" spans="1:22" x14ac:dyDescent="0.25">
      <c r="A30" s="1229"/>
      <c r="B30" s="169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25"/>
      <c r="R30" s="625"/>
      <c r="S30" s="625"/>
      <c r="T30" s="628"/>
      <c r="U30" s="475"/>
    </row>
    <row r="31" spans="1:22" x14ac:dyDescent="0.25">
      <c r="A31" s="1229"/>
      <c r="B31" s="169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25"/>
      <c r="R31" s="625"/>
      <c r="S31" s="625"/>
      <c r="T31" s="628"/>
      <c r="U31" s="475"/>
    </row>
    <row r="32" spans="1:22" x14ac:dyDescent="0.25">
      <c r="A32" s="1229"/>
      <c r="B32" s="169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25"/>
      <c r="R32" s="625"/>
      <c r="S32" s="625"/>
      <c r="T32" s="628"/>
      <c r="U32" s="475"/>
    </row>
    <row r="33" spans="1:22" ht="15.75" thickBot="1" x14ac:dyDescent="0.3">
      <c r="A33" s="1230"/>
      <c r="B33" s="170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30"/>
      <c r="R33" s="630"/>
      <c r="S33" s="630"/>
      <c r="T33" s="633"/>
      <c r="U33" s="475"/>
    </row>
    <row r="34" spans="1:22" s="1" customFormat="1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48" t="s">
        <v>527</v>
      </c>
      <c r="M34" s="1049"/>
      <c r="N34" s="718">
        <f>SUM(N24:N33)</f>
        <v>0</v>
      </c>
      <c r="O34" s="719">
        <f>SUM(O24:O33)</f>
        <v>0</v>
      </c>
      <c r="P34" s="5"/>
      <c r="R34" s="5"/>
      <c r="S34" s="5"/>
      <c r="T34" s="111"/>
      <c r="U34" s="124"/>
      <c r="V34" s="111"/>
    </row>
    <row r="35" spans="1:22" s="1" customFormat="1" ht="35.25" customHeight="1" x14ac:dyDescent="0.25">
      <c r="A35" s="121"/>
      <c r="B35" s="86"/>
      <c r="C35" s="86"/>
      <c r="D35" s="86"/>
      <c r="E35" s="72"/>
      <c r="F35" s="573"/>
      <c r="G35" s="72"/>
      <c r="H35" s="634"/>
      <c r="I35" s="634"/>
      <c r="J35" s="635"/>
      <c r="K35" s="634"/>
      <c r="L35" s="1050" t="s">
        <v>528</v>
      </c>
      <c r="M35" s="1051"/>
      <c r="N35" s="720">
        <f>SUMIF(M24:M33,"&lt;=31/12/2025",N24:N33)</f>
        <v>0</v>
      </c>
      <c r="O35" s="721">
        <f>SUMIF(M24:M33,"&lt;=31/12/2025",O24:O33)</f>
        <v>0</v>
      </c>
      <c r="P35" s="5"/>
      <c r="R35" s="5"/>
      <c r="S35" s="5"/>
      <c r="T35" s="111"/>
      <c r="U35" s="124"/>
      <c r="V35" s="111"/>
    </row>
    <row r="36" spans="1:22" s="1" customFormat="1" ht="33.75" customHeight="1" thickBot="1" x14ac:dyDescent="0.3">
      <c r="A36" s="121"/>
      <c r="B36" s="86"/>
      <c r="C36" s="86"/>
      <c r="D36" s="86"/>
      <c r="E36" s="72"/>
      <c r="F36" s="573"/>
      <c r="G36" s="72"/>
      <c r="H36" s="72"/>
      <c r="I36" s="573"/>
      <c r="J36" s="573"/>
      <c r="K36" s="72"/>
      <c r="L36" s="1052" t="s">
        <v>566</v>
      </c>
      <c r="M36" s="1053"/>
      <c r="N36" s="722">
        <f>SUMIF(M24:M33,"&gt;31/12/2025",N24:N33)</f>
        <v>0</v>
      </c>
      <c r="O36" s="723">
        <f>SUMIF(M24:M33,"&gt;31/12/2025",O24:O33)</f>
        <v>0</v>
      </c>
      <c r="P36" s="5"/>
      <c r="R36" s="5"/>
      <c r="S36" s="5"/>
      <c r="T36" s="111"/>
      <c r="U36" s="124"/>
      <c r="V36" s="111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557"/>
      <c r="R37" s="557"/>
      <c r="S37" s="639"/>
      <c r="T37" s="557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473"/>
    </row>
    <row r="39" spans="1:22" ht="28.5" thickBot="1" x14ac:dyDescent="0.3">
      <c r="A39" s="162" t="s">
        <v>9</v>
      </c>
      <c r="B39" s="1057" t="s">
        <v>174</v>
      </c>
      <c r="C39" s="1058"/>
      <c r="E39" s="1231" t="s">
        <v>336</v>
      </c>
      <c r="F39" s="1232"/>
      <c r="G39" s="1031">
        <f>VLOOKUP(B39,'EXTRAUrbano.Piano inv. forn '!$D$105:$AB$124,3,FALSE)</f>
        <v>0</v>
      </c>
      <c r="H39" s="1032"/>
      <c r="I39" s="72"/>
      <c r="J39" s="1231" t="s">
        <v>337</v>
      </c>
      <c r="K39" s="1232"/>
      <c r="L39" s="1031">
        <f>VLOOKUP(B39,'EXTRAUrbano.Piano inv. forn '!$D$105:$AB$124,4,N41)</f>
        <v>0</v>
      </c>
      <c r="M39" s="1032"/>
      <c r="O39" s="172" t="s">
        <v>338</v>
      </c>
      <c r="P39" s="616"/>
      <c r="R39" s="171" t="s">
        <v>339</v>
      </c>
      <c r="S39" s="1112"/>
      <c r="T39" s="1113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86"/>
      <c r="S40" s="614"/>
      <c r="U40" s="122"/>
    </row>
    <row r="41" spans="1:22" ht="31.5" customHeight="1" thickBot="1" x14ac:dyDescent="0.3">
      <c r="A41" s="1233" t="s">
        <v>340</v>
      </c>
      <c r="B41" s="1234"/>
      <c r="C41" s="1234"/>
      <c r="D41" s="1235"/>
      <c r="E41" s="1039">
        <f>VLOOKUP(B39,'EXTRAUrbano.Piano inv. forn '!$D$105:$AB$124,17,FALSE)</f>
        <v>0</v>
      </c>
      <c r="F41" s="1040"/>
      <c r="G41" s="1040"/>
      <c r="H41" s="1041"/>
      <c r="I41" s="72"/>
      <c r="J41" s="1236" t="s">
        <v>61</v>
      </c>
      <c r="K41" s="1237"/>
      <c r="L41" s="1039">
        <f>VLOOKUP(B39,'EXTRAUrbano.Piano inv. forn '!$D$105:$AB$124,19,FALSE)</f>
        <v>0</v>
      </c>
      <c r="M41" s="1041"/>
      <c r="N41" s="110"/>
      <c r="O41" s="171" t="s">
        <v>341</v>
      </c>
      <c r="P41" s="127">
        <f>L41+E41</f>
        <v>0</v>
      </c>
      <c r="R41" s="171" t="s">
        <v>342</v>
      </c>
      <c r="S41" s="1112"/>
      <c r="T41" s="1113"/>
      <c r="U41" s="122"/>
    </row>
    <row r="42" spans="1:22" ht="15.75" thickBot="1" x14ac:dyDescent="0.3">
      <c r="A42" s="128"/>
      <c r="B42" s="129"/>
      <c r="C42" s="129"/>
      <c r="D42" s="129"/>
      <c r="E42" s="130"/>
      <c r="F42" s="130"/>
      <c r="G42" s="130"/>
      <c r="H42" s="130"/>
      <c r="I42" s="72"/>
      <c r="J42" s="88"/>
      <c r="K42" s="88"/>
      <c r="L42" s="130"/>
      <c r="M42" s="130"/>
      <c r="N42" s="110"/>
      <c r="O42" s="86"/>
      <c r="P42" s="110"/>
      <c r="R42" s="86"/>
      <c r="S42" s="87"/>
      <c r="T42" s="87"/>
      <c r="U42" s="475"/>
    </row>
    <row r="43" spans="1:22" ht="57" customHeight="1" x14ac:dyDescent="0.25">
      <c r="A43" s="1225" t="s">
        <v>343</v>
      </c>
      <c r="B43" s="1227" t="s">
        <v>344</v>
      </c>
      <c r="C43" s="1227" t="s">
        <v>345</v>
      </c>
      <c r="D43" s="163" t="s">
        <v>346</v>
      </c>
      <c r="E43" s="164" t="s">
        <v>347</v>
      </c>
      <c r="F43" s="163" t="s">
        <v>348</v>
      </c>
      <c r="G43" s="163" t="s">
        <v>349</v>
      </c>
      <c r="H43" s="165" t="s">
        <v>306</v>
      </c>
      <c r="I43" s="165" t="s">
        <v>350</v>
      </c>
      <c r="J43" s="165" t="s">
        <v>351</v>
      </c>
      <c r="K43" s="165" t="s">
        <v>352</v>
      </c>
      <c r="L43" s="165" t="s">
        <v>353</v>
      </c>
      <c r="M43" s="165" t="s">
        <v>354</v>
      </c>
      <c r="N43" s="165" t="s">
        <v>355</v>
      </c>
      <c r="O43" s="165" t="s">
        <v>356</v>
      </c>
      <c r="P43" s="165" t="s">
        <v>357</v>
      </c>
      <c r="Q43" s="165" t="s">
        <v>358</v>
      </c>
      <c r="R43" s="165" t="s">
        <v>359</v>
      </c>
      <c r="S43" s="165" t="s">
        <v>388</v>
      </c>
      <c r="T43" s="1223" t="s">
        <v>361</v>
      </c>
      <c r="U43" s="617"/>
    </row>
    <row r="44" spans="1:22" ht="30.75" customHeight="1" thickBot="1" x14ac:dyDescent="0.3">
      <c r="A44" s="1226"/>
      <c r="B44" s="1228"/>
      <c r="C44" s="1228"/>
      <c r="D44" s="167" t="s">
        <v>362</v>
      </c>
      <c r="E44" s="167" t="s">
        <v>375</v>
      </c>
      <c r="F44" s="167" t="s">
        <v>364</v>
      </c>
      <c r="G44" s="167" t="s">
        <v>364</v>
      </c>
      <c r="H44" s="167" t="s">
        <v>110</v>
      </c>
      <c r="I44" s="167" t="s">
        <v>133</v>
      </c>
      <c r="J44" s="167" t="s">
        <v>365</v>
      </c>
      <c r="K44" s="167" t="s">
        <v>366</v>
      </c>
      <c r="L44" s="167" t="s">
        <v>367</v>
      </c>
      <c r="M44" s="167" t="s">
        <v>366</v>
      </c>
      <c r="N44" s="167" t="s">
        <v>368</v>
      </c>
      <c r="O44" s="167" t="s">
        <v>335</v>
      </c>
      <c r="P44" s="167" t="s">
        <v>369</v>
      </c>
      <c r="Q44" s="167" t="s">
        <v>370</v>
      </c>
      <c r="R44" s="167" t="s">
        <v>371</v>
      </c>
      <c r="S44" s="167" t="s">
        <v>371</v>
      </c>
      <c r="T44" s="1224"/>
      <c r="U44" s="617"/>
    </row>
    <row r="45" spans="1:22" x14ac:dyDescent="0.25">
      <c r="A45" s="1229" t="str">
        <f>B39</f>
        <v>EXTRA-urb.d.1</v>
      </c>
      <c r="B45" s="168">
        <v>1</v>
      </c>
      <c r="C45" s="190"/>
      <c r="D45" s="98"/>
      <c r="E45" s="98"/>
      <c r="F45" s="190"/>
      <c r="G45" s="619"/>
      <c r="H45" s="100"/>
      <c r="I45" s="620"/>
      <c r="J45" s="621"/>
      <c r="K45" s="622"/>
      <c r="L45" s="620"/>
      <c r="M45" s="622"/>
      <c r="N45" s="141"/>
      <c r="O45" s="141"/>
      <c r="P45" s="620"/>
      <c r="Q45" s="620"/>
      <c r="R45" s="620"/>
      <c r="S45" s="620"/>
      <c r="T45" s="623"/>
      <c r="U45" s="475"/>
    </row>
    <row r="46" spans="1:22" x14ac:dyDescent="0.25">
      <c r="A46" s="1229"/>
      <c r="B46" s="169">
        <v>2</v>
      </c>
      <c r="C46" s="95"/>
      <c r="D46" s="85"/>
      <c r="E46" s="85"/>
      <c r="F46" s="95"/>
      <c r="G46" s="624"/>
      <c r="H46" s="95"/>
      <c r="I46" s="625"/>
      <c r="J46" s="626"/>
      <c r="K46" s="627"/>
      <c r="L46" s="625"/>
      <c r="M46" s="627"/>
      <c r="N46" s="132"/>
      <c r="O46" s="132"/>
      <c r="P46" s="625"/>
      <c r="Q46" s="625" t="s">
        <v>372</v>
      </c>
      <c r="R46" s="625"/>
      <c r="S46" s="625"/>
      <c r="T46" s="628"/>
      <c r="U46" s="475"/>
    </row>
    <row r="47" spans="1:22" x14ac:dyDescent="0.25">
      <c r="A47" s="1229"/>
      <c r="B47" s="169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25"/>
      <c r="R47" s="625"/>
      <c r="S47" s="625"/>
      <c r="T47" s="628"/>
      <c r="U47" s="475"/>
    </row>
    <row r="48" spans="1:22" x14ac:dyDescent="0.25">
      <c r="A48" s="1229"/>
      <c r="B48" s="169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25"/>
      <c r="R48" s="625"/>
      <c r="S48" s="625"/>
      <c r="T48" s="628"/>
      <c r="U48" s="475"/>
    </row>
    <row r="49" spans="1:22" x14ac:dyDescent="0.25">
      <c r="A49" s="1229"/>
      <c r="B49" s="169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25"/>
      <c r="R49" s="625"/>
      <c r="S49" s="625"/>
      <c r="T49" s="628"/>
      <c r="U49" s="475"/>
    </row>
    <row r="50" spans="1:22" x14ac:dyDescent="0.25">
      <c r="A50" s="1229"/>
      <c r="B50" s="169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25"/>
      <c r="R50" s="625"/>
      <c r="S50" s="625"/>
      <c r="T50" s="628"/>
      <c r="U50" s="475"/>
    </row>
    <row r="51" spans="1:22" x14ac:dyDescent="0.25">
      <c r="A51" s="1229"/>
      <c r="B51" s="169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25"/>
      <c r="R51" s="625"/>
      <c r="S51" s="625"/>
      <c r="T51" s="628"/>
      <c r="U51" s="475"/>
    </row>
    <row r="52" spans="1:22" x14ac:dyDescent="0.25">
      <c r="A52" s="1229"/>
      <c r="B52" s="169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25"/>
      <c r="R52" s="625"/>
      <c r="S52" s="625"/>
      <c r="T52" s="628"/>
      <c r="U52" s="475"/>
    </row>
    <row r="53" spans="1:22" x14ac:dyDescent="0.25">
      <c r="A53" s="1229"/>
      <c r="B53" s="169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25"/>
      <c r="R53" s="625"/>
      <c r="S53" s="625"/>
      <c r="T53" s="628"/>
      <c r="U53" s="475"/>
    </row>
    <row r="54" spans="1:22" ht="15.75" thickBot="1" x14ac:dyDescent="0.3">
      <c r="A54" s="1230"/>
      <c r="B54" s="170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30"/>
      <c r="R54" s="630"/>
      <c r="S54" s="630"/>
      <c r="T54" s="633"/>
      <c r="U54" s="475"/>
    </row>
    <row r="55" spans="1:22" s="1" customFormat="1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48" t="s">
        <v>527</v>
      </c>
      <c r="M55" s="1049"/>
      <c r="N55" s="718">
        <f>SUM(N45:N54)</f>
        <v>0</v>
      </c>
      <c r="O55" s="719">
        <f>SUM(O45:O54)</f>
        <v>0</v>
      </c>
      <c r="P55" s="5"/>
      <c r="R55" s="5"/>
      <c r="S55" s="5"/>
      <c r="T55" s="111"/>
      <c r="U55" s="124"/>
      <c r="V55" s="111"/>
    </row>
    <row r="56" spans="1:22" s="1" customFormat="1" ht="35.25" customHeight="1" x14ac:dyDescent="0.25">
      <c r="A56" s="121"/>
      <c r="B56" s="86"/>
      <c r="C56" s="86"/>
      <c r="D56" s="86"/>
      <c r="E56" s="72"/>
      <c r="F56" s="573"/>
      <c r="G56" s="72"/>
      <c r="H56" s="634"/>
      <c r="I56" s="634"/>
      <c r="J56" s="635"/>
      <c r="K56" s="634"/>
      <c r="L56" s="1050" t="s">
        <v>528</v>
      </c>
      <c r="M56" s="1051"/>
      <c r="N56" s="720">
        <f>SUMIF(M45:M54,"&lt;=31/12/2025",N45:N54)</f>
        <v>0</v>
      </c>
      <c r="O56" s="721">
        <f>SUMIF(M45:M54,"&lt;=31/12/2025",O45:O54)</f>
        <v>0</v>
      </c>
      <c r="P56" s="5"/>
      <c r="R56" s="5"/>
      <c r="S56" s="5"/>
      <c r="T56" s="111"/>
      <c r="U56" s="124"/>
      <c r="V56" s="111"/>
    </row>
    <row r="57" spans="1:22" s="1" customFormat="1" ht="33.75" customHeight="1" thickBot="1" x14ac:dyDescent="0.3">
      <c r="A57" s="121"/>
      <c r="B57" s="86"/>
      <c r="C57" s="86"/>
      <c r="D57" s="86"/>
      <c r="E57" s="72"/>
      <c r="F57" s="573"/>
      <c r="G57" s="72"/>
      <c r="H57" s="72"/>
      <c r="I57" s="573"/>
      <c r="J57" s="573"/>
      <c r="K57" s="72"/>
      <c r="L57" s="1052" t="s">
        <v>566</v>
      </c>
      <c r="M57" s="1053"/>
      <c r="N57" s="722">
        <f>SUMIF(M45:M54,"&gt;31/12/2025",N45:N54)</f>
        <v>0</v>
      </c>
      <c r="O57" s="723">
        <f>SUMIF(M45:M54,"&gt;31/12/2025",O45:O54)</f>
        <v>0</v>
      </c>
      <c r="P57" s="5"/>
      <c r="R57" s="5"/>
      <c r="S57" s="5"/>
      <c r="T57" s="111"/>
      <c r="U57" s="124"/>
      <c r="V57" s="111"/>
    </row>
    <row r="58" spans="1:22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557"/>
      <c r="R58" s="557"/>
      <c r="S58" s="639"/>
      <c r="T58" s="557"/>
      <c r="U58" s="563"/>
    </row>
    <row r="59" spans="1:22" ht="15.75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473"/>
    </row>
    <row r="60" spans="1:22" ht="28.5" thickBot="1" x14ac:dyDescent="0.3">
      <c r="A60" s="162" t="s">
        <v>9</v>
      </c>
      <c r="B60" s="1057" t="s">
        <v>174</v>
      </c>
      <c r="C60" s="1058"/>
      <c r="E60" s="1231" t="s">
        <v>336</v>
      </c>
      <c r="F60" s="1232"/>
      <c r="G60" s="1031">
        <f>VLOOKUP(B60,'EXTRAUrbano.Piano inv. forn '!$D$105:$AB$124,3,FALSE)</f>
        <v>0</v>
      </c>
      <c r="H60" s="1032"/>
      <c r="I60" s="72"/>
      <c r="J60" s="1231" t="s">
        <v>337</v>
      </c>
      <c r="K60" s="1232"/>
      <c r="L60" s="1031">
        <f>VLOOKUP(B60,'EXTRAUrbano.Piano inv. forn '!$D$105:$AB$124,4,N62)</f>
        <v>0</v>
      </c>
      <c r="M60" s="1032"/>
      <c r="O60" s="172" t="s">
        <v>338</v>
      </c>
      <c r="P60" s="616"/>
      <c r="R60" s="171" t="s">
        <v>339</v>
      </c>
      <c r="S60" s="1112"/>
      <c r="T60" s="1113"/>
      <c r="U60" s="475"/>
    </row>
    <row r="61" spans="1:22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86"/>
      <c r="S61" s="614"/>
      <c r="U61" s="122"/>
    </row>
    <row r="62" spans="1:22" ht="30.75" customHeight="1" thickBot="1" x14ac:dyDescent="0.3">
      <c r="A62" s="1233" t="s">
        <v>340</v>
      </c>
      <c r="B62" s="1234"/>
      <c r="C62" s="1234"/>
      <c r="D62" s="1235"/>
      <c r="E62" s="1039">
        <f>VLOOKUP(B60,'EXTRAUrbano.Piano inv. forn '!$D$105:$AB$124,17,FALSE)</f>
        <v>0</v>
      </c>
      <c r="F62" s="1040"/>
      <c r="G62" s="1040"/>
      <c r="H62" s="1041"/>
      <c r="I62" s="72"/>
      <c r="J62" s="1236" t="s">
        <v>61</v>
      </c>
      <c r="K62" s="1237"/>
      <c r="L62" s="1039">
        <f>VLOOKUP(B60,'EXTRAUrbano.Piano inv. forn '!$D$105:$AB$124,19,FALSE)</f>
        <v>0</v>
      </c>
      <c r="M62" s="1041"/>
      <c r="N62" s="110"/>
      <c r="O62" s="171" t="s">
        <v>341</v>
      </c>
      <c r="P62" s="127">
        <f>L62+E62</f>
        <v>0</v>
      </c>
      <c r="R62" s="171" t="s">
        <v>342</v>
      </c>
      <c r="S62" s="1112"/>
      <c r="T62" s="1113"/>
      <c r="U62" s="122"/>
    </row>
    <row r="63" spans="1:22" ht="15.75" thickBot="1" x14ac:dyDescent="0.3">
      <c r="A63" s="128"/>
      <c r="B63" s="129"/>
      <c r="C63" s="129"/>
      <c r="D63" s="129"/>
      <c r="E63" s="130"/>
      <c r="F63" s="130"/>
      <c r="G63" s="130"/>
      <c r="H63" s="130"/>
      <c r="I63" s="72"/>
      <c r="J63" s="88"/>
      <c r="K63" s="88"/>
      <c r="L63" s="130"/>
      <c r="M63" s="130"/>
      <c r="N63" s="110"/>
      <c r="O63" s="86"/>
      <c r="P63" s="110"/>
      <c r="R63" s="86"/>
      <c r="S63" s="87"/>
      <c r="T63" s="87"/>
      <c r="U63" s="475"/>
    </row>
    <row r="64" spans="1:22" ht="60" x14ac:dyDescent="0.25">
      <c r="A64" s="1225" t="s">
        <v>343</v>
      </c>
      <c r="B64" s="1227" t="s">
        <v>344</v>
      </c>
      <c r="C64" s="1227" t="s">
        <v>345</v>
      </c>
      <c r="D64" s="163" t="s">
        <v>346</v>
      </c>
      <c r="E64" s="164" t="s">
        <v>347</v>
      </c>
      <c r="F64" s="163" t="s">
        <v>348</v>
      </c>
      <c r="G64" s="163" t="s">
        <v>349</v>
      </c>
      <c r="H64" s="165" t="s">
        <v>306</v>
      </c>
      <c r="I64" s="165" t="s">
        <v>350</v>
      </c>
      <c r="J64" s="165" t="s">
        <v>351</v>
      </c>
      <c r="K64" s="165" t="s">
        <v>352</v>
      </c>
      <c r="L64" s="165" t="s">
        <v>353</v>
      </c>
      <c r="M64" s="165" t="s">
        <v>354</v>
      </c>
      <c r="N64" s="165" t="s">
        <v>355</v>
      </c>
      <c r="O64" s="165" t="s">
        <v>356</v>
      </c>
      <c r="P64" s="165" t="s">
        <v>357</v>
      </c>
      <c r="Q64" s="165" t="s">
        <v>358</v>
      </c>
      <c r="R64" s="165" t="s">
        <v>359</v>
      </c>
      <c r="S64" s="165" t="s">
        <v>388</v>
      </c>
      <c r="T64" s="1223" t="s">
        <v>361</v>
      </c>
      <c r="U64" s="617"/>
    </row>
    <row r="65" spans="1:22" ht="24.75" thickBot="1" x14ac:dyDescent="0.3">
      <c r="A65" s="1226"/>
      <c r="B65" s="1228"/>
      <c r="C65" s="1228"/>
      <c r="D65" s="167" t="s">
        <v>362</v>
      </c>
      <c r="E65" s="167" t="s">
        <v>375</v>
      </c>
      <c r="F65" s="167" t="s">
        <v>364</v>
      </c>
      <c r="G65" s="167" t="s">
        <v>364</v>
      </c>
      <c r="H65" s="167" t="s">
        <v>110</v>
      </c>
      <c r="I65" s="167" t="s">
        <v>133</v>
      </c>
      <c r="J65" s="167" t="s">
        <v>365</v>
      </c>
      <c r="K65" s="167" t="s">
        <v>366</v>
      </c>
      <c r="L65" s="167" t="s">
        <v>367</v>
      </c>
      <c r="M65" s="167" t="s">
        <v>366</v>
      </c>
      <c r="N65" s="167" t="s">
        <v>368</v>
      </c>
      <c r="O65" s="167" t="s">
        <v>335</v>
      </c>
      <c r="P65" s="167" t="s">
        <v>369</v>
      </c>
      <c r="Q65" s="167" t="s">
        <v>370</v>
      </c>
      <c r="R65" s="167" t="s">
        <v>371</v>
      </c>
      <c r="S65" s="167" t="s">
        <v>371</v>
      </c>
      <c r="T65" s="1224"/>
      <c r="U65" s="617"/>
    </row>
    <row r="66" spans="1:22" x14ac:dyDescent="0.25">
      <c r="A66" s="1229" t="str">
        <f>B60</f>
        <v>EXTRA-urb.d.1</v>
      </c>
      <c r="B66" s="168">
        <v>1</v>
      </c>
      <c r="C66" s="190"/>
      <c r="D66" s="98"/>
      <c r="E66" s="98"/>
      <c r="F66" s="190"/>
      <c r="G66" s="619"/>
      <c r="H66" s="100"/>
      <c r="I66" s="620"/>
      <c r="J66" s="621"/>
      <c r="K66" s="622"/>
      <c r="L66" s="620"/>
      <c r="M66" s="622"/>
      <c r="N66" s="141"/>
      <c r="O66" s="141"/>
      <c r="P66" s="620"/>
      <c r="Q66" s="620"/>
      <c r="R66" s="620"/>
      <c r="S66" s="620"/>
      <c r="T66" s="623"/>
      <c r="U66" s="475"/>
    </row>
    <row r="67" spans="1:22" x14ac:dyDescent="0.25">
      <c r="A67" s="1229"/>
      <c r="B67" s="169">
        <v>2</v>
      </c>
      <c r="C67" s="95"/>
      <c r="D67" s="85"/>
      <c r="E67" s="85"/>
      <c r="F67" s="95"/>
      <c r="G67" s="624"/>
      <c r="H67" s="95"/>
      <c r="I67" s="625"/>
      <c r="J67" s="626"/>
      <c r="K67" s="627"/>
      <c r="L67" s="625"/>
      <c r="M67" s="627"/>
      <c r="N67" s="132"/>
      <c r="O67" s="132"/>
      <c r="P67" s="625"/>
      <c r="Q67" s="625" t="s">
        <v>372</v>
      </c>
      <c r="R67" s="625"/>
      <c r="S67" s="625"/>
      <c r="T67" s="628"/>
      <c r="U67" s="475"/>
    </row>
    <row r="68" spans="1:22" x14ac:dyDescent="0.25">
      <c r="A68" s="1229"/>
      <c r="B68" s="169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25"/>
      <c r="R68" s="625"/>
      <c r="S68" s="625"/>
      <c r="T68" s="628"/>
      <c r="U68" s="475"/>
    </row>
    <row r="69" spans="1:22" x14ac:dyDescent="0.25">
      <c r="A69" s="1229"/>
      <c r="B69" s="169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25"/>
      <c r="R69" s="625"/>
      <c r="S69" s="625"/>
      <c r="T69" s="628"/>
      <c r="U69" s="475"/>
    </row>
    <row r="70" spans="1:22" x14ac:dyDescent="0.25">
      <c r="A70" s="1229"/>
      <c r="B70" s="169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25"/>
      <c r="R70" s="625"/>
      <c r="S70" s="625"/>
      <c r="T70" s="628"/>
      <c r="U70" s="475"/>
    </row>
    <row r="71" spans="1:22" x14ac:dyDescent="0.25">
      <c r="A71" s="1229"/>
      <c r="B71" s="169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25"/>
      <c r="R71" s="625"/>
      <c r="S71" s="625"/>
      <c r="T71" s="628"/>
      <c r="U71" s="475"/>
    </row>
    <row r="72" spans="1:22" x14ac:dyDescent="0.25">
      <c r="A72" s="1229"/>
      <c r="B72" s="169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25"/>
      <c r="R72" s="625"/>
      <c r="S72" s="625"/>
      <c r="T72" s="628"/>
      <c r="U72" s="475"/>
    </row>
    <row r="73" spans="1:22" x14ac:dyDescent="0.25">
      <c r="A73" s="1229"/>
      <c r="B73" s="169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25"/>
      <c r="R73" s="625"/>
      <c r="S73" s="625"/>
      <c r="T73" s="628"/>
      <c r="U73" s="475"/>
    </row>
    <row r="74" spans="1:22" x14ac:dyDescent="0.25">
      <c r="A74" s="1229"/>
      <c r="B74" s="169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25"/>
      <c r="R74" s="625"/>
      <c r="S74" s="625"/>
      <c r="T74" s="628"/>
      <c r="U74" s="475"/>
    </row>
    <row r="75" spans="1:22" ht="15.75" thickBot="1" x14ac:dyDescent="0.3">
      <c r="A75" s="1230"/>
      <c r="B75" s="170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30"/>
      <c r="R75" s="630"/>
      <c r="S75" s="630"/>
      <c r="T75" s="633"/>
      <c r="U75" s="475"/>
    </row>
    <row r="76" spans="1:22" s="1" customFormat="1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48" t="s">
        <v>527</v>
      </c>
      <c r="M76" s="1049"/>
      <c r="N76" s="718">
        <f>SUM(N66:N75)</f>
        <v>0</v>
      </c>
      <c r="O76" s="719">
        <f>SUM(O66:O75)</f>
        <v>0</v>
      </c>
      <c r="P76" s="5"/>
      <c r="R76" s="5"/>
      <c r="S76" s="5"/>
      <c r="T76" s="111"/>
      <c r="U76" s="124"/>
      <c r="V76" s="111"/>
    </row>
    <row r="77" spans="1:22" s="1" customFormat="1" ht="35.25" customHeight="1" x14ac:dyDescent="0.25">
      <c r="A77" s="121"/>
      <c r="B77" s="86"/>
      <c r="C77" s="86"/>
      <c r="D77" s="86"/>
      <c r="E77" s="72"/>
      <c r="F77" s="573"/>
      <c r="G77" s="72"/>
      <c r="H77" s="634"/>
      <c r="I77" s="634"/>
      <c r="J77" s="635"/>
      <c r="K77" s="634"/>
      <c r="L77" s="1050" t="s">
        <v>528</v>
      </c>
      <c r="M77" s="1051"/>
      <c r="N77" s="720">
        <f>SUMIF(M66:M75,"&lt;=31/12/2025",N66:N75)</f>
        <v>0</v>
      </c>
      <c r="O77" s="721">
        <f>SUMIF(M66:M75,"&lt;=31/12/2025",O66:O75)</f>
        <v>0</v>
      </c>
      <c r="P77" s="5"/>
      <c r="R77" s="5"/>
      <c r="S77" s="5"/>
      <c r="T77" s="111"/>
      <c r="U77" s="124"/>
      <c r="V77" s="111"/>
    </row>
    <row r="78" spans="1:22" s="1" customFormat="1" ht="33.75" customHeight="1" thickBot="1" x14ac:dyDescent="0.3">
      <c r="A78" s="121"/>
      <c r="B78" s="86"/>
      <c r="C78" s="86"/>
      <c r="D78" s="86"/>
      <c r="E78" s="72"/>
      <c r="F78" s="573"/>
      <c r="G78" s="72"/>
      <c r="H78" s="72"/>
      <c r="I78" s="573"/>
      <c r="J78" s="573"/>
      <c r="K78" s="72"/>
      <c r="L78" s="1052" t="s">
        <v>566</v>
      </c>
      <c r="M78" s="1053"/>
      <c r="N78" s="722">
        <f>SUMIF(M66:M75,"&gt;31/12/2025",N66:N75)</f>
        <v>0</v>
      </c>
      <c r="O78" s="723">
        <f>SUMIF(M66:M75,"&gt;31/12/2025",O66:O75)</f>
        <v>0</v>
      </c>
      <c r="P78" s="5"/>
      <c r="R78" s="5"/>
      <c r="S78" s="5"/>
      <c r="T78" s="111"/>
      <c r="U78" s="124"/>
      <c r="V78" s="111"/>
    </row>
    <row r="79" spans="1:22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557"/>
      <c r="R79" s="557"/>
      <c r="S79" s="639"/>
      <c r="T79" s="557"/>
      <c r="U79" s="563"/>
    </row>
    <row r="80" spans="1:22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473"/>
    </row>
    <row r="81" spans="1:21" ht="28.5" thickBot="1" x14ac:dyDescent="0.3">
      <c r="A81" s="162" t="s">
        <v>9</v>
      </c>
      <c r="B81" s="1057" t="s">
        <v>174</v>
      </c>
      <c r="C81" s="1058"/>
      <c r="E81" s="1231" t="s">
        <v>336</v>
      </c>
      <c r="F81" s="1232"/>
      <c r="G81" s="1031">
        <f>VLOOKUP(B81,'EXTRAUrbano.Piano inv. forn '!$D$105:$AB$124,3,FALSE)</f>
        <v>0</v>
      </c>
      <c r="H81" s="1032"/>
      <c r="I81" s="72"/>
      <c r="J81" s="1231" t="s">
        <v>337</v>
      </c>
      <c r="K81" s="1232"/>
      <c r="L81" s="1031">
        <f>VLOOKUP(B81,'EXTRAUrbano.Piano inv. forn '!$D$105:$AB$124,4,N83)</f>
        <v>0</v>
      </c>
      <c r="M81" s="1032"/>
      <c r="O81" s="172" t="s">
        <v>338</v>
      </c>
      <c r="P81" s="616"/>
      <c r="R81" s="171" t="s">
        <v>339</v>
      </c>
      <c r="S81" s="1112"/>
      <c r="T81" s="1113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86"/>
      <c r="S82" s="614"/>
      <c r="U82" s="122"/>
    </row>
    <row r="83" spans="1:21" ht="29.25" customHeight="1" thickBot="1" x14ac:dyDescent="0.3">
      <c r="A83" s="1233" t="s">
        <v>340</v>
      </c>
      <c r="B83" s="1234"/>
      <c r="C83" s="1234"/>
      <c r="D83" s="1235"/>
      <c r="E83" s="1039">
        <f>VLOOKUP(B81,'EXTRAUrbano.Piano inv. forn '!$D$105:$AB$124,17,FALSE)</f>
        <v>0</v>
      </c>
      <c r="F83" s="1040"/>
      <c r="G83" s="1040"/>
      <c r="H83" s="1041"/>
      <c r="I83" s="72"/>
      <c r="J83" s="1236" t="s">
        <v>61</v>
      </c>
      <c r="K83" s="1237"/>
      <c r="L83" s="1039">
        <f>VLOOKUP(B81,'EXTRAUrbano.Piano inv. forn '!$D$105:$AB$124,19,FALSE)</f>
        <v>0</v>
      </c>
      <c r="M83" s="1041"/>
      <c r="N83" s="110"/>
      <c r="O83" s="171" t="s">
        <v>341</v>
      </c>
      <c r="P83" s="127">
        <f>L83+E83</f>
        <v>0</v>
      </c>
      <c r="R83" s="171" t="s">
        <v>342</v>
      </c>
      <c r="S83" s="1112"/>
      <c r="T83" s="1113"/>
      <c r="U83" s="122"/>
    </row>
    <row r="84" spans="1:21" ht="15.75" thickBot="1" x14ac:dyDescent="0.3">
      <c r="A84" s="128"/>
      <c r="B84" s="129"/>
      <c r="C84" s="129"/>
      <c r="D84" s="129"/>
      <c r="E84" s="130"/>
      <c r="F84" s="130"/>
      <c r="G84" s="130"/>
      <c r="H84" s="130"/>
      <c r="I84" s="72"/>
      <c r="J84" s="88"/>
      <c r="K84" s="88"/>
      <c r="L84" s="130"/>
      <c r="M84" s="130"/>
      <c r="N84" s="110"/>
      <c r="O84" s="86"/>
      <c r="P84" s="110"/>
      <c r="R84" s="86"/>
      <c r="S84" s="87"/>
      <c r="T84" s="87"/>
      <c r="U84" s="475"/>
    </row>
    <row r="85" spans="1:21" ht="60" x14ac:dyDescent="0.25">
      <c r="A85" s="1225" t="s">
        <v>343</v>
      </c>
      <c r="B85" s="1227" t="s">
        <v>344</v>
      </c>
      <c r="C85" s="1227" t="s">
        <v>345</v>
      </c>
      <c r="D85" s="163" t="s">
        <v>346</v>
      </c>
      <c r="E85" s="164" t="s">
        <v>347</v>
      </c>
      <c r="F85" s="163" t="s">
        <v>348</v>
      </c>
      <c r="G85" s="163" t="s">
        <v>349</v>
      </c>
      <c r="H85" s="165" t="s">
        <v>306</v>
      </c>
      <c r="I85" s="165" t="s">
        <v>350</v>
      </c>
      <c r="J85" s="165" t="s">
        <v>351</v>
      </c>
      <c r="K85" s="165" t="s">
        <v>352</v>
      </c>
      <c r="L85" s="165" t="s">
        <v>353</v>
      </c>
      <c r="M85" s="165" t="s">
        <v>354</v>
      </c>
      <c r="N85" s="165" t="s">
        <v>355</v>
      </c>
      <c r="O85" s="165" t="s">
        <v>356</v>
      </c>
      <c r="P85" s="165" t="s">
        <v>357</v>
      </c>
      <c r="Q85" s="165" t="s">
        <v>358</v>
      </c>
      <c r="R85" s="165" t="s">
        <v>359</v>
      </c>
      <c r="S85" s="165" t="s">
        <v>388</v>
      </c>
      <c r="T85" s="1223" t="s">
        <v>361</v>
      </c>
      <c r="U85" s="617"/>
    </row>
    <row r="86" spans="1:21" ht="24.75" thickBot="1" x14ac:dyDescent="0.3">
      <c r="A86" s="1226"/>
      <c r="B86" s="1228"/>
      <c r="C86" s="1228"/>
      <c r="D86" s="167" t="s">
        <v>362</v>
      </c>
      <c r="E86" s="167" t="s">
        <v>375</v>
      </c>
      <c r="F86" s="167" t="s">
        <v>364</v>
      </c>
      <c r="G86" s="167" t="s">
        <v>364</v>
      </c>
      <c r="H86" s="167" t="s">
        <v>110</v>
      </c>
      <c r="I86" s="167" t="s">
        <v>133</v>
      </c>
      <c r="J86" s="167" t="s">
        <v>365</v>
      </c>
      <c r="K86" s="167" t="s">
        <v>366</v>
      </c>
      <c r="L86" s="167" t="s">
        <v>367</v>
      </c>
      <c r="M86" s="167" t="s">
        <v>366</v>
      </c>
      <c r="N86" s="167" t="s">
        <v>368</v>
      </c>
      <c r="O86" s="167" t="s">
        <v>335</v>
      </c>
      <c r="P86" s="167" t="s">
        <v>369</v>
      </c>
      <c r="Q86" s="167" t="s">
        <v>370</v>
      </c>
      <c r="R86" s="167" t="s">
        <v>371</v>
      </c>
      <c r="S86" s="167" t="s">
        <v>371</v>
      </c>
      <c r="T86" s="1224"/>
      <c r="U86" s="617"/>
    </row>
    <row r="87" spans="1:21" x14ac:dyDescent="0.25">
      <c r="A87" s="1229" t="str">
        <f>B81</f>
        <v>EXTRA-urb.d.1</v>
      </c>
      <c r="B87" s="168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20"/>
      <c r="R87" s="620"/>
      <c r="S87" s="620"/>
      <c r="T87" s="623"/>
      <c r="U87" s="475"/>
    </row>
    <row r="88" spans="1:21" x14ac:dyDescent="0.25">
      <c r="A88" s="1229"/>
      <c r="B88" s="169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25" t="s">
        <v>372</v>
      </c>
      <c r="R88" s="625"/>
      <c r="S88" s="625"/>
      <c r="T88" s="628"/>
      <c r="U88" s="475"/>
    </row>
    <row r="89" spans="1:21" x14ac:dyDescent="0.25">
      <c r="A89" s="1229"/>
      <c r="B89" s="169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25"/>
      <c r="R89" s="625"/>
      <c r="S89" s="625"/>
      <c r="T89" s="628"/>
      <c r="U89" s="475"/>
    </row>
    <row r="90" spans="1:21" x14ac:dyDescent="0.25">
      <c r="A90" s="1229"/>
      <c r="B90" s="169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25"/>
      <c r="R90" s="625"/>
      <c r="S90" s="625"/>
      <c r="T90" s="628"/>
      <c r="U90" s="475"/>
    </row>
    <row r="91" spans="1:21" x14ac:dyDescent="0.25">
      <c r="A91" s="1229"/>
      <c r="B91" s="169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25"/>
      <c r="R91" s="625"/>
      <c r="S91" s="625"/>
      <c r="T91" s="628"/>
      <c r="U91" s="475"/>
    </row>
    <row r="92" spans="1:21" x14ac:dyDescent="0.25">
      <c r="A92" s="1229"/>
      <c r="B92" s="169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25"/>
      <c r="R92" s="625"/>
      <c r="S92" s="625"/>
      <c r="T92" s="628"/>
      <c r="U92" s="475"/>
    </row>
    <row r="93" spans="1:21" x14ac:dyDescent="0.25">
      <c r="A93" s="1229"/>
      <c r="B93" s="169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25"/>
      <c r="R93" s="625"/>
      <c r="S93" s="625"/>
      <c r="T93" s="628"/>
      <c r="U93" s="475"/>
    </row>
    <row r="94" spans="1:21" x14ac:dyDescent="0.25">
      <c r="A94" s="1229"/>
      <c r="B94" s="169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25"/>
      <c r="R94" s="625"/>
      <c r="S94" s="625"/>
      <c r="T94" s="628"/>
      <c r="U94" s="475"/>
    </row>
    <row r="95" spans="1:21" x14ac:dyDescent="0.25">
      <c r="A95" s="1229"/>
      <c r="B95" s="169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25"/>
      <c r="R95" s="625"/>
      <c r="S95" s="625"/>
      <c r="T95" s="628"/>
      <c r="U95" s="475"/>
    </row>
    <row r="96" spans="1:21" ht="15.75" thickBot="1" x14ac:dyDescent="0.3">
      <c r="A96" s="1230"/>
      <c r="B96" s="170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30"/>
      <c r="R96" s="630"/>
      <c r="S96" s="630"/>
      <c r="T96" s="633"/>
      <c r="U96" s="475"/>
    </row>
    <row r="97" spans="1:22" s="1" customFormat="1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48" t="s">
        <v>527</v>
      </c>
      <c r="M97" s="1049"/>
      <c r="N97" s="718">
        <f>SUM(N87:N96)</f>
        <v>0</v>
      </c>
      <c r="O97" s="719">
        <f>SUM(O87:O96)</f>
        <v>0</v>
      </c>
      <c r="P97" s="5"/>
      <c r="R97" s="5"/>
      <c r="S97" s="5"/>
      <c r="T97" s="111"/>
      <c r="U97" s="124"/>
      <c r="V97" s="111"/>
    </row>
    <row r="98" spans="1:22" s="1" customFormat="1" ht="35.25" customHeight="1" x14ac:dyDescent="0.25">
      <c r="A98" s="121"/>
      <c r="B98" s="86"/>
      <c r="C98" s="86"/>
      <c r="D98" s="86"/>
      <c r="E98" s="72"/>
      <c r="F98" s="573"/>
      <c r="G98" s="72"/>
      <c r="H98" s="634"/>
      <c r="I98" s="634"/>
      <c r="J98" s="635"/>
      <c r="K98" s="634"/>
      <c r="L98" s="1050" t="s">
        <v>528</v>
      </c>
      <c r="M98" s="1051"/>
      <c r="N98" s="720">
        <f>SUMIF(M87:M96,"&lt;=31/12/2025",N87:N96)</f>
        <v>0</v>
      </c>
      <c r="O98" s="721">
        <f>SUMIF(M87:M96,"&lt;=31/12/2025",O87:O96)</f>
        <v>0</v>
      </c>
      <c r="P98" s="5"/>
      <c r="R98" s="5"/>
      <c r="S98" s="5"/>
      <c r="T98" s="111"/>
      <c r="U98" s="124"/>
      <c r="V98" s="111"/>
    </row>
    <row r="99" spans="1:22" s="1" customFormat="1" ht="33.75" customHeight="1" thickBot="1" x14ac:dyDescent="0.3">
      <c r="A99" s="121"/>
      <c r="B99" s="86"/>
      <c r="C99" s="86"/>
      <c r="D99" s="86"/>
      <c r="E99" s="72"/>
      <c r="F99" s="573"/>
      <c r="G99" s="72"/>
      <c r="H99" s="72"/>
      <c r="I99" s="573"/>
      <c r="J99" s="573"/>
      <c r="K99" s="72"/>
      <c r="L99" s="1052" t="s">
        <v>566</v>
      </c>
      <c r="M99" s="1053"/>
      <c r="N99" s="722">
        <f>SUMIF(M87:M96,"&gt;31/12/2025",N87:N96)</f>
        <v>0</v>
      </c>
      <c r="O99" s="723">
        <f>SUMIF(M87:M96,"&gt;31/12/2025",O87:O96)</f>
        <v>0</v>
      </c>
      <c r="P99" s="5"/>
      <c r="R99" s="5"/>
      <c r="S99" s="5"/>
      <c r="T99" s="111"/>
      <c r="U99" s="124"/>
      <c r="V99" s="111"/>
    </row>
    <row r="100" spans="1:22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557"/>
      <c r="R100" s="557"/>
      <c r="S100" s="639"/>
      <c r="T100" s="557"/>
      <c r="U100" s="563"/>
    </row>
    <row r="101" spans="1:22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473"/>
    </row>
    <row r="102" spans="1:22" ht="28.5" thickBot="1" x14ac:dyDescent="0.3">
      <c r="A102" s="162" t="s">
        <v>9</v>
      </c>
      <c r="B102" s="1057" t="s">
        <v>174</v>
      </c>
      <c r="C102" s="1058"/>
      <c r="E102" s="1231" t="s">
        <v>336</v>
      </c>
      <c r="F102" s="1232"/>
      <c r="G102" s="1031">
        <f>VLOOKUP(B102,'EXTRAUrbano.Piano inv. forn '!$D$105:$AB$124,3,FALSE)</f>
        <v>0</v>
      </c>
      <c r="H102" s="1032"/>
      <c r="I102" s="72"/>
      <c r="J102" s="1231" t="s">
        <v>337</v>
      </c>
      <c r="K102" s="1232"/>
      <c r="L102" s="1031">
        <f>VLOOKUP(B102,'EXTRAUrbano.Piano inv. forn '!$D$105:$AB$124,4,N104)</f>
        <v>0</v>
      </c>
      <c r="M102" s="1032"/>
      <c r="O102" s="172" t="s">
        <v>338</v>
      </c>
      <c r="P102" s="616"/>
      <c r="R102" s="171" t="s">
        <v>339</v>
      </c>
      <c r="S102" s="1112"/>
      <c r="T102" s="1113"/>
      <c r="U102" s="475"/>
    </row>
    <row r="103" spans="1:22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86"/>
      <c r="S103" s="614"/>
      <c r="U103" s="122"/>
    </row>
    <row r="104" spans="1:22" ht="38.25" customHeight="1" thickBot="1" x14ac:dyDescent="0.3">
      <c r="A104" s="1233" t="s">
        <v>340</v>
      </c>
      <c r="B104" s="1234"/>
      <c r="C104" s="1234"/>
      <c r="D104" s="1235"/>
      <c r="E104" s="1039">
        <f>VLOOKUP(B102,'EXTRAUrbano.Piano inv. forn '!$D$105:$AB$124,17,FALSE)</f>
        <v>0</v>
      </c>
      <c r="F104" s="1040"/>
      <c r="G104" s="1040"/>
      <c r="H104" s="1041"/>
      <c r="I104" s="72"/>
      <c r="J104" s="1236" t="s">
        <v>61</v>
      </c>
      <c r="K104" s="1237"/>
      <c r="L104" s="1039">
        <f>VLOOKUP(B102,'EXTRAUrbano.Piano inv. forn '!$D$105:$AB$124,19,FALSE)</f>
        <v>0</v>
      </c>
      <c r="M104" s="1041"/>
      <c r="N104" s="110"/>
      <c r="O104" s="171" t="s">
        <v>341</v>
      </c>
      <c r="P104" s="127">
        <f>L104+E104</f>
        <v>0</v>
      </c>
      <c r="R104" s="171" t="s">
        <v>342</v>
      </c>
      <c r="S104" s="1112"/>
      <c r="T104" s="1113"/>
      <c r="U104" s="122"/>
    </row>
    <row r="105" spans="1:22" ht="15.75" thickBot="1" x14ac:dyDescent="0.3">
      <c r="A105" s="128"/>
      <c r="B105" s="129"/>
      <c r="C105" s="129"/>
      <c r="D105" s="129"/>
      <c r="E105" s="130"/>
      <c r="F105" s="130"/>
      <c r="G105" s="130"/>
      <c r="H105" s="130"/>
      <c r="I105" s="72"/>
      <c r="J105" s="88"/>
      <c r="K105" s="88"/>
      <c r="L105" s="130"/>
      <c r="M105" s="130"/>
      <c r="N105" s="110"/>
      <c r="O105" s="86"/>
      <c r="P105" s="110"/>
      <c r="R105" s="86"/>
      <c r="S105" s="87"/>
      <c r="T105" s="87"/>
      <c r="U105" s="475"/>
    </row>
    <row r="106" spans="1:22" ht="60" x14ac:dyDescent="0.25">
      <c r="A106" s="1225" t="s">
        <v>343</v>
      </c>
      <c r="B106" s="1227" t="s">
        <v>344</v>
      </c>
      <c r="C106" s="1227" t="s">
        <v>345</v>
      </c>
      <c r="D106" s="163" t="s">
        <v>346</v>
      </c>
      <c r="E106" s="164" t="s">
        <v>347</v>
      </c>
      <c r="F106" s="163" t="s">
        <v>348</v>
      </c>
      <c r="G106" s="163" t="s">
        <v>349</v>
      </c>
      <c r="H106" s="165" t="s">
        <v>306</v>
      </c>
      <c r="I106" s="165" t="s">
        <v>350</v>
      </c>
      <c r="J106" s="165" t="s">
        <v>351</v>
      </c>
      <c r="K106" s="165" t="s">
        <v>352</v>
      </c>
      <c r="L106" s="165" t="s">
        <v>353</v>
      </c>
      <c r="M106" s="165" t="s">
        <v>354</v>
      </c>
      <c r="N106" s="165" t="s">
        <v>355</v>
      </c>
      <c r="O106" s="165" t="s">
        <v>356</v>
      </c>
      <c r="P106" s="165" t="s">
        <v>357</v>
      </c>
      <c r="Q106" s="165" t="s">
        <v>358</v>
      </c>
      <c r="R106" s="165" t="s">
        <v>359</v>
      </c>
      <c r="S106" s="165" t="s">
        <v>388</v>
      </c>
      <c r="T106" s="166" t="s">
        <v>361</v>
      </c>
      <c r="U106" s="617"/>
    </row>
    <row r="107" spans="1:22" ht="24.75" thickBot="1" x14ac:dyDescent="0.3">
      <c r="A107" s="1226"/>
      <c r="B107" s="1228"/>
      <c r="C107" s="1228"/>
      <c r="D107" s="167" t="s">
        <v>362</v>
      </c>
      <c r="E107" s="167" t="s">
        <v>375</v>
      </c>
      <c r="F107" s="167" t="s">
        <v>364</v>
      </c>
      <c r="G107" s="167" t="s">
        <v>364</v>
      </c>
      <c r="H107" s="167" t="s">
        <v>110</v>
      </c>
      <c r="I107" s="167" t="s">
        <v>133</v>
      </c>
      <c r="J107" s="167" t="s">
        <v>365</v>
      </c>
      <c r="K107" s="167" t="s">
        <v>366</v>
      </c>
      <c r="L107" s="167" t="s">
        <v>367</v>
      </c>
      <c r="M107" s="167" t="s">
        <v>366</v>
      </c>
      <c r="N107" s="167" t="s">
        <v>368</v>
      </c>
      <c r="O107" s="167" t="s">
        <v>335</v>
      </c>
      <c r="P107" s="167" t="s">
        <v>369</v>
      </c>
      <c r="Q107" s="167" t="s">
        <v>370</v>
      </c>
      <c r="R107" s="167" t="s">
        <v>371</v>
      </c>
      <c r="S107" s="167" t="s">
        <v>371</v>
      </c>
      <c r="T107" s="656"/>
      <c r="U107" s="617"/>
    </row>
    <row r="108" spans="1:22" x14ac:dyDescent="0.25">
      <c r="A108" s="1229" t="str">
        <f>B102</f>
        <v>EXTRA-urb.d.1</v>
      </c>
      <c r="B108" s="168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20"/>
      <c r="R108" s="620"/>
      <c r="S108" s="620"/>
      <c r="T108" s="623"/>
      <c r="U108" s="475"/>
    </row>
    <row r="109" spans="1:22" x14ac:dyDescent="0.25">
      <c r="A109" s="1229"/>
      <c r="B109" s="169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25" t="s">
        <v>372</v>
      </c>
      <c r="R109" s="625"/>
      <c r="S109" s="625"/>
      <c r="T109" s="628"/>
      <c r="U109" s="475"/>
    </row>
    <row r="110" spans="1:22" x14ac:dyDescent="0.25">
      <c r="A110" s="1229"/>
      <c r="B110" s="169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25"/>
      <c r="R110" s="625"/>
      <c r="S110" s="625"/>
      <c r="T110" s="628"/>
      <c r="U110" s="475"/>
    </row>
    <row r="111" spans="1:22" x14ac:dyDescent="0.25">
      <c r="A111" s="1229"/>
      <c r="B111" s="169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25"/>
      <c r="R111" s="625"/>
      <c r="S111" s="625"/>
      <c r="T111" s="628"/>
      <c r="U111" s="475"/>
    </row>
    <row r="112" spans="1:22" x14ac:dyDescent="0.25">
      <c r="A112" s="1229"/>
      <c r="B112" s="169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25"/>
      <c r="R112" s="625"/>
      <c r="S112" s="625"/>
      <c r="T112" s="628"/>
      <c r="U112" s="475"/>
    </row>
    <row r="113" spans="1:22" x14ac:dyDescent="0.25">
      <c r="A113" s="1229"/>
      <c r="B113" s="169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25"/>
      <c r="R113" s="625"/>
      <c r="S113" s="625"/>
      <c r="T113" s="628"/>
      <c r="U113" s="475"/>
    </row>
    <row r="114" spans="1:22" x14ac:dyDescent="0.25">
      <c r="A114" s="1229"/>
      <c r="B114" s="169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25"/>
      <c r="R114" s="625"/>
      <c r="S114" s="625"/>
      <c r="T114" s="628"/>
      <c r="U114" s="475"/>
    </row>
    <row r="115" spans="1:22" x14ac:dyDescent="0.25">
      <c r="A115" s="1229"/>
      <c r="B115" s="169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25"/>
      <c r="R115" s="625"/>
      <c r="S115" s="625"/>
      <c r="T115" s="628"/>
      <c r="U115" s="475"/>
    </row>
    <row r="116" spans="1:22" x14ac:dyDescent="0.25">
      <c r="A116" s="1229"/>
      <c r="B116" s="169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25"/>
      <c r="R116" s="625"/>
      <c r="S116" s="625"/>
      <c r="T116" s="628"/>
      <c r="U116" s="475"/>
    </row>
    <row r="117" spans="1:22" ht="15.75" thickBot="1" x14ac:dyDescent="0.3">
      <c r="A117" s="1230"/>
      <c r="B117" s="170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30"/>
      <c r="R117" s="630"/>
      <c r="S117" s="630"/>
      <c r="T117" s="633"/>
      <c r="U117" s="475"/>
    </row>
    <row r="118" spans="1:22" s="1" customFormat="1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48" t="s">
        <v>527</v>
      </c>
      <c r="M118" s="1049"/>
      <c r="N118" s="718">
        <f>SUM(N108:N117)</f>
        <v>0</v>
      </c>
      <c r="O118" s="719">
        <f>SUM(O108:O117)</f>
        <v>0</v>
      </c>
      <c r="P118" s="5"/>
      <c r="R118" s="5"/>
      <c r="S118" s="5"/>
      <c r="T118" s="111"/>
      <c r="U118" s="124"/>
      <c r="V118" s="111"/>
    </row>
    <row r="119" spans="1:22" s="1" customFormat="1" ht="35.25" customHeight="1" x14ac:dyDescent="0.25">
      <c r="A119" s="121"/>
      <c r="B119" s="86"/>
      <c r="C119" s="86"/>
      <c r="D119" s="86"/>
      <c r="E119" s="72"/>
      <c r="F119" s="573"/>
      <c r="G119" s="72"/>
      <c r="H119" s="634"/>
      <c r="I119" s="634"/>
      <c r="J119" s="635"/>
      <c r="K119" s="634"/>
      <c r="L119" s="1050" t="s">
        <v>528</v>
      </c>
      <c r="M119" s="1051"/>
      <c r="N119" s="720">
        <f>SUMIF(M108:M117,"&lt;=31/12/2025",N108:N117)</f>
        <v>0</v>
      </c>
      <c r="O119" s="721">
        <f>SUMIF(M108:M117,"&lt;=31/12/2025",O108:O117)</f>
        <v>0</v>
      </c>
      <c r="P119" s="5"/>
      <c r="R119" s="5"/>
      <c r="S119" s="5"/>
      <c r="T119" s="111"/>
      <c r="U119" s="124"/>
      <c r="V119" s="111"/>
    </row>
    <row r="120" spans="1:22" s="1" customFormat="1" ht="33.75" customHeight="1" thickBot="1" x14ac:dyDescent="0.3">
      <c r="A120" s="121"/>
      <c r="B120" s="86"/>
      <c r="C120" s="86"/>
      <c r="D120" s="86"/>
      <c r="E120" s="72"/>
      <c r="F120" s="573"/>
      <c r="G120" s="72"/>
      <c r="H120" s="72"/>
      <c r="I120" s="573"/>
      <c r="J120" s="573"/>
      <c r="K120" s="72"/>
      <c r="L120" s="1052" t="s">
        <v>566</v>
      </c>
      <c r="M120" s="1053"/>
      <c r="N120" s="722">
        <f>SUMIF(M108:M117,"&gt;31/12/2025",N108:N117)</f>
        <v>0</v>
      </c>
      <c r="O120" s="723">
        <f>SUMIF(M108:M117,"&gt;31/12/2025",O108:O117)</f>
        <v>0</v>
      </c>
      <c r="P120" s="5"/>
      <c r="R120" s="5"/>
      <c r="S120" s="5"/>
      <c r="T120" s="111"/>
      <c r="U120" s="124"/>
      <c r="V120" s="111"/>
    </row>
    <row r="121" spans="1:22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557"/>
      <c r="R121" s="557"/>
      <c r="S121" s="639"/>
      <c r="T121" s="557"/>
      <c r="U121" s="563"/>
    </row>
    <row r="122" spans="1:22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323"/>
      <c r="R122" s="323"/>
      <c r="S122" s="323"/>
      <c r="T122" s="323"/>
      <c r="U122" s="473"/>
    </row>
    <row r="123" spans="1:22" ht="28.5" thickBot="1" x14ac:dyDescent="0.3">
      <c r="A123" s="162" t="s">
        <v>9</v>
      </c>
      <c r="B123" s="1057" t="s">
        <v>174</v>
      </c>
      <c r="C123" s="1058"/>
      <c r="E123" s="1231" t="s">
        <v>336</v>
      </c>
      <c r="F123" s="1232"/>
      <c r="G123" s="1031">
        <f>VLOOKUP(B123,'EXTRAUrbano.Piano inv. forn '!$D$105:$AB$124,3,FALSE)</f>
        <v>0</v>
      </c>
      <c r="H123" s="1032"/>
      <c r="I123" s="72"/>
      <c r="J123" s="1231" t="s">
        <v>337</v>
      </c>
      <c r="K123" s="1232"/>
      <c r="L123" s="1031">
        <f>VLOOKUP(B123,'EXTRAUrbano.Piano inv. forn '!$D$105:$AB$124,4,N125)</f>
        <v>0</v>
      </c>
      <c r="M123" s="1032"/>
      <c r="O123" s="172" t="s">
        <v>338</v>
      </c>
      <c r="P123" s="616"/>
      <c r="R123" s="171" t="s">
        <v>339</v>
      </c>
      <c r="S123" s="1112"/>
      <c r="T123" s="1113"/>
      <c r="U123" s="475"/>
    </row>
    <row r="124" spans="1:22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86"/>
      <c r="S124" s="614"/>
      <c r="U124" s="122"/>
    </row>
    <row r="125" spans="1:22" ht="30.75" customHeight="1" thickBot="1" x14ac:dyDescent="0.3">
      <c r="A125" s="1233" t="s">
        <v>340</v>
      </c>
      <c r="B125" s="1234"/>
      <c r="C125" s="1234"/>
      <c r="D125" s="1235"/>
      <c r="E125" s="1039">
        <f>VLOOKUP(B123,'EXTRAUrbano.Piano inv. forn '!$D$105:$AB$124,17,FALSE)</f>
        <v>0</v>
      </c>
      <c r="F125" s="1040"/>
      <c r="G125" s="1040"/>
      <c r="H125" s="1041"/>
      <c r="I125" s="72"/>
      <c r="J125" s="1236" t="s">
        <v>61</v>
      </c>
      <c r="K125" s="1237"/>
      <c r="L125" s="1039">
        <f>VLOOKUP(B123,'EXTRAUrbano.Piano inv. forn '!$D$105:$AB$124,19,FALSE)</f>
        <v>0</v>
      </c>
      <c r="M125" s="1041"/>
      <c r="N125" s="110"/>
      <c r="O125" s="171" t="s">
        <v>341</v>
      </c>
      <c r="P125" s="127">
        <f>L125+E125</f>
        <v>0</v>
      </c>
      <c r="R125" s="171" t="s">
        <v>342</v>
      </c>
      <c r="S125" s="1112"/>
      <c r="T125" s="1113"/>
      <c r="U125" s="122"/>
    </row>
    <row r="126" spans="1:22" ht="15.75" thickBot="1" x14ac:dyDescent="0.3">
      <c r="A126" s="128"/>
      <c r="B126" s="129"/>
      <c r="C126" s="129"/>
      <c r="D126" s="129"/>
      <c r="E126" s="130"/>
      <c r="F126" s="130"/>
      <c r="G126" s="130"/>
      <c r="H126" s="130"/>
      <c r="I126" s="72"/>
      <c r="J126" s="88"/>
      <c r="K126" s="88"/>
      <c r="L126" s="130"/>
      <c r="M126" s="130"/>
      <c r="N126" s="110"/>
      <c r="O126" s="86"/>
      <c r="P126" s="110"/>
      <c r="R126" s="86"/>
      <c r="S126" s="87"/>
      <c r="T126" s="87"/>
      <c r="U126" s="475"/>
    </row>
    <row r="127" spans="1:22" ht="60" x14ac:dyDescent="0.25">
      <c r="A127" s="1225" t="s">
        <v>343</v>
      </c>
      <c r="B127" s="1227" t="s">
        <v>344</v>
      </c>
      <c r="C127" s="1227" t="s">
        <v>345</v>
      </c>
      <c r="D127" s="163" t="s">
        <v>346</v>
      </c>
      <c r="E127" s="164" t="s">
        <v>347</v>
      </c>
      <c r="F127" s="163" t="s">
        <v>348</v>
      </c>
      <c r="G127" s="163" t="s">
        <v>349</v>
      </c>
      <c r="H127" s="165" t="s">
        <v>306</v>
      </c>
      <c r="I127" s="165" t="s">
        <v>350</v>
      </c>
      <c r="J127" s="165" t="s">
        <v>351</v>
      </c>
      <c r="K127" s="165" t="s">
        <v>352</v>
      </c>
      <c r="L127" s="165" t="s">
        <v>353</v>
      </c>
      <c r="M127" s="165" t="s">
        <v>354</v>
      </c>
      <c r="N127" s="165" t="s">
        <v>355</v>
      </c>
      <c r="O127" s="165" t="s">
        <v>356</v>
      </c>
      <c r="P127" s="165" t="s">
        <v>357</v>
      </c>
      <c r="Q127" s="165" t="s">
        <v>358</v>
      </c>
      <c r="R127" s="165" t="s">
        <v>359</v>
      </c>
      <c r="S127" s="165" t="s">
        <v>388</v>
      </c>
      <c r="T127" s="166" t="s">
        <v>361</v>
      </c>
      <c r="U127" s="617"/>
    </row>
    <row r="128" spans="1:22" ht="24.75" thickBot="1" x14ac:dyDescent="0.3">
      <c r="A128" s="1226"/>
      <c r="B128" s="1228"/>
      <c r="C128" s="1228"/>
      <c r="D128" s="167" t="s">
        <v>362</v>
      </c>
      <c r="E128" s="167" t="s">
        <v>375</v>
      </c>
      <c r="F128" s="167" t="s">
        <v>364</v>
      </c>
      <c r="G128" s="167" t="s">
        <v>364</v>
      </c>
      <c r="H128" s="167" t="s">
        <v>110</v>
      </c>
      <c r="I128" s="167" t="s">
        <v>133</v>
      </c>
      <c r="J128" s="167" t="s">
        <v>365</v>
      </c>
      <c r="K128" s="167" t="s">
        <v>366</v>
      </c>
      <c r="L128" s="167" t="s">
        <v>367</v>
      </c>
      <c r="M128" s="167" t="s">
        <v>366</v>
      </c>
      <c r="N128" s="167" t="s">
        <v>368</v>
      </c>
      <c r="O128" s="167" t="s">
        <v>335</v>
      </c>
      <c r="P128" s="167" t="s">
        <v>369</v>
      </c>
      <c r="Q128" s="167" t="s">
        <v>370</v>
      </c>
      <c r="R128" s="167" t="s">
        <v>371</v>
      </c>
      <c r="S128" s="167" t="s">
        <v>371</v>
      </c>
      <c r="T128" s="656"/>
      <c r="U128" s="617"/>
    </row>
    <row r="129" spans="1:22" x14ac:dyDescent="0.25">
      <c r="A129" s="1229" t="str">
        <f>B123</f>
        <v>EXTRA-urb.d.1</v>
      </c>
      <c r="B129" s="168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20"/>
      <c r="R129" s="620"/>
      <c r="S129" s="620"/>
      <c r="T129" s="623"/>
      <c r="U129" s="475"/>
    </row>
    <row r="130" spans="1:22" x14ac:dyDescent="0.25">
      <c r="A130" s="1229"/>
      <c r="B130" s="169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25" t="s">
        <v>372</v>
      </c>
      <c r="R130" s="625"/>
      <c r="S130" s="625"/>
      <c r="T130" s="628"/>
      <c r="U130" s="475"/>
    </row>
    <row r="131" spans="1:22" x14ac:dyDescent="0.25">
      <c r="A131" s="1229"/>
      <c r="B131" s="169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25"/>
      <c r="R131" s="625"/>
      <c r="S131" s="625"/>
      <c r="T131" s="628"/>
      <c r="U131" s="475"/>
    </row>
    <row r="132" spans="1:22" x14ac:dyDescent="0.25">
      <c r="A132" s="1229"/>
      <c r="B132" s="169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25"/>
      <c r="R132" s="625"/>
      <c r="S132" s="625"/>
      <c r="T132" s="628"/>
      <c r="U132" s="475"/>
    </row>
    <row r="133" spans="1:22" x14ac:dyDescent="0.25">
      <c r="A133" s="1229"/>
      <c r="B133" s="169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25"/>
      <c r="R133" s="625"/>
      <c r="S133" s="625"/>
      <c r="T133" s="628"/>
      <c r="U133" s="475"/>
    </row>
    <row r="134" spans="1:22" x14ac:dyDescent="0.25">
      <c r="A134" s="1229"/>
      <c r="B134" s="169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25"/>
      <c r="R134" s="625"/>
      <c r="S134" s="625"/>
      <c r="T134" s="628"/>
      <c r="U134" s="475"/>
    </row>
    <row r="135" spans="1:22" x14ac:dyDescent="0.25">
      <c r="A135" s="1229"/>
      <c r="B135" s="169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25"/>
      <c r="R135" s="625"/>
      <c r="S135" s="625"/>
      <c r="T135" s="628"/>
      <c r="U135" s="475"/>
    </row>
    <row r="136" spans="1:22" x14ac:dyDescent="0.25">
      <c r="A136" s="1229"/>
      <c r="B136" s="169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25"/>
      <c r="R136" s="625"/>
      <c r="S136" s="625"/>
      <c r="T136" s="628"/>
      <c r="U136" s="475"/>
    </row>
    <row r="137" spans="1:22" x14ac:dyDescent="0.25">
      <c r="A137" s="1229"/>
      <c r="B137" s="169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25"/>
      <c r="R137" s="625"/>
      <c r="S137" s="625"/>
      <c r="T137" s="628"/>
      <c r="U137" s="475"/>
    </row>
    <row r="138" spans="1:22" ht="15.75" thickBot="1" x14ac:dyDescent="0.3">
      <c r="A138" s="1230"/>
      <c r="B138" s="170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30"/>
      <c r="R138" s="630"/>
      <c r="S138" s="630"/>
      <c r="T138" s="633"/>
      <c r="U138" s="475"/>
    </row>
    <row r="139" spans="1:22" s="1" customFormat="1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48" t="s">
        <v>527</v>
      </c>
      <c r="M139" s="1049"/>
      <c r="N139" s="718">
        <f>SUM(N129:N138)</f>
        <v>0</v>
      </c>
      <c r="O139" s="719">
        <f>SUM(O129:O138)</f>
        <v>0</v>
      </c>
      <c r="P139" s="5"/>
      <c r="R139" s="5"/>
      <c r="S139" s="5"/>
      <c r="T139" s="111"/>
      <c r="U139" s="124"/>
      <c r="V139" s="111"/>
    </row>
    <row r="140" spans="1:22" s="1" customFormat="1" ht="35.25" customHeight="1" x14ac:dyDescent="0.25">
      <c r="A140" s="121"/>
      <c r="B140" s="86"/>
      <c r="C140" s="86"/>
      <c r="D140" s="86"/>
      <c r="E140" s="72"/>
      <c r="F140" s="573"/>
      <c r="G140" s="72"/>
      <c r="H140" s="634"/>
      <c r="I140" s="634"/>
      <c r="J140" s="635"/>
      <c r="K140" s="634"/>
      <c r="L140" s="1050" t="s">
        <v>528</v>
      </c>
      <c r="M140" s="1051"/>
      <c r="N140" s="720">
        <f>SUMIF(M129:M138,"&lt;=31/12/2025",N129:N138)</f>
        <v>0</v>
      </c>
      <c r="O140" s="721">
        <f>SUMIF(M129:M138,"&lt;=31/12/2025",O129:O138)</f>
        <v>0</v>
      </c>
      <c r="P140" s="5"/>
      <c r="R140" s="5"/>
      <c r="S140" s="5"/>
      <c r="T140" s="111"/>
      <c r="U140" s="124"/>
      <c r="V140" s="111"/>
    </row>
    <row r="141" spans="1:22" s="1" customFormat="1" ht="33.75" customHeight="1" thickBot="1" x14ac:dyDescent="0.3">
      <c r="A141" s="121"/>
      <c r="B141" s="86"/>
      <c r="C141" s="86"/>
      <c r="D141" s="86"/>
      <c r="E141" s="72"/>
      <c r="F141" s="573"/>
      <c r="G141" s="72"/>
      <c r="H141" s="72"/>
      <c r="I141" s="573"/>
      <c r="J141" s="573"/>
      <c r="K141" s="72"/>
      <c r="L141" s="1052" t="s">
        <v>566</v>
      </c>
      <c r="M141" s="1053"/>
      <c r="N141" s="722">
        <f>SUMIF(M129:M138,"&gt;31/12/2025",N129:N138)</f>
        <v>0</v>
      </c>
      <c r="O141" s="723">
        <f>SUMIF(M129:M138,"&gt;31/12/2025",O129:O138)</f>
        <v>0</v>
      </c>
      <c r="P141" s="5"/>
      <c r="R141" s="5"/>
      <c r="S141" s="5"/>
      <c r="T141" s="111"/>
      <c r="U141" s="124"/>
      <c r="V141" s="111"/>
    </row>
    <row r="142" spans="1:22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557"/>
      <c r="R142" s="557"/>
      <c r="S142" s="639"/>
      <c r="T142" s="557"/>
      <c r="U142" s="563"/>
    </row>
    <row r="143" spans="1:22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323"/>
      <c r="R143" s="323"/>
      <c r="S143" s="323"/>
      <c r="T143" s="323"/>
      <c r="U143" s="473"/>
    </row>
    <row r="144" spans="1:22" ht="28.5" thickBot="1" x14ac:dyDescent="0.3">
      <c r="A144" s="162" t="s">
        <v>9</v>
      </c>
      <c r="B144" s="1057" t="s">
        <v>174</v>
      </c>
      <c r="C144" s="1058"/>
      <c r="E144" s="1231" t="s">
        <v>336</v>
      </c>
      <c r="F144" s="1232"/>
      <c r="G144" s="1031">
        <f>VLOOKUP(B144,'EXTRAUrbano.Piano inv. forn '!$D$105:$AB$124,3,FALSE)</f>
        <v>0</v>
      </c>
      <c r="H144" s="1032"/>
      <c r="I144" s="72"/>
      <c r="J144" s="1231" t="s">
        <v>337</v>
      </c>
      <c r="K144" s="1232"/>
      <c r="L144" s="1031">
        <f>VLOOKUP(B144,'EXTRAUrbano.Piano inv. forn '!$D$105:$AB$124,4,N146)</f>
        <v>0</v>
      </c>
      <c r="M144" s="1032"/>
      <c r="O144" s="172" t="s">
        <v>338</v>
      </c>
      <c r="P144" s="616"/>
      <c r="R144" s="171" t="s">
        <v>339</v>
      </c>
      <c r="S144" s="1112"/>
      <c r="T144" s="1113"/>
      <c r="U144" s="475"/>
    </row>
    <row r="145" spans="1:22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86"/>
      <c r="S145" s="614"/>
      <c r="U145" s="122"/>
    </row>
    <row r="146" spans="1:22" ht="30.75" customHeight="1" thickBot="1" x14ac:dyDescent="0.3">
      <c r="A146" s="1233" t="s">
        <v>340</v>
      </c>
      <c r="B146" s="1234"/>
      <c r="C146" s="1234"/>
      <c r="D146" s="1235"/>
      <c r="E146" s="1039">
        <f>VLOOKUP(B144,'EXTRAUrbano.Piano inv. forn '!$D$105:$AB$124,17,FALSE)</f>
        <v>0</v>
      </c>
      <c r="F146" s="1040"/>
      <c r="G146" s="1040"/>
      <c r="H146" s="1041"/>
      <c r="I146" s="72"/>
      <c r="J146" s="1236" t="s">
        <v>61</v>
      </c>
      <c r="K146" s="1237"/>
      <c r="L146" s="1039">
        <f>VLOOKUP(B144,'EXTRAUrbano.Piano inv. forn '!$D$105:$AB$124,19,FALSE)</f>
        <v>0</v>
      </c>
      <c r="M146" s="1041"/>
      <c r="N146" s="110"/>
      <c r="O146" s="171" t="s">
        <v>341</v>
      </c>
      <c r="P146" s="127">
        <f>L146+E146</f>
        <v>0</v>
      </c>
      <c r="R146" s="171" t="s">
        <v>342</v>
      </c>
      <c r="S146" s="1112"/>
      <c r="T146" s="1113"/>
      <c r="U146" s="122"/>
    </row>
    <row r="147" spans="1:22" ht="15.75" thickBot="1" x14ac:dyDescent="0.3">
      <c r="A147" s="128"/>
      <c r="B147" s="129"/>
      <c r="C147" s="129"/>
      <c r="D147" s="129"/>
      <c r="E147" s="130"/>
      <c r="F147" s="130"/>
      <c r="G147" s="130"/>
      <c r="H147" s="130"/>
      <c r="I147" s="72"/>
      <c r="J147" s="88"/>
      <c r="K147" s="88"/>
      <c r="L147" s="130"/>
      <c r="M147" s="130"/>
      <c r="N147" s="110"/>
      <c r="O147" s="86"/>
      <c r="P147" s="110"/>
      <c r="R147" s="86"/>
      <c r="S147" s="87"/>
      <c r="T147" s="87"/>
      <c r="U147" s="475"/>
    </row>
    <row r="148" spans="1:22" ht="60" x14ac:dyDescent="0.25">
      <c r="A148" s="1225" t="s">
        <v>343</v>
      </c>
      <c r="B148" s="1227" t="s">
        <v>344</v>
      </c>
      <c r="C148" s="1227" t="s">
        <v>345</v>
      </c>
      <c r="D148" s="163" t="s">
        <v>346</v>
      </c>
      <c r="E148" s="164" t="s">
        <v>347</v>
      </c>
      <c r="F148" s="163" t="s">
        <v>348</v>
      </c>
      <c r="G148" s="163" t="s">
        <v>349</v>
      </c>
      <c r="H148" s="165" t="s">
        <v>306</v>
      </c>
      <c r="I148" s="165" t="s">
        <v>350</v>
      </c>
      <c r="J148" s="165" t="s">
        <v>351</v>
      </c>
      <c r="K148" s="165" t="s">
        <v>352</v>
      </c>
      <c r="L148" s="165" t="s">
        <v>353</v>
      </c>
      <c r="M148" s="165" t="s">
        <v>354</v>
      </c>
      <c r="N148" s="165" t="s">
        <v>355</v>
      </c>
      <c r="O148" s="165" t="s">
        <v>356</v>
      </c>
      <c r="P148" s="165" t="s">
        <v>357</v>
      </c>
      <c r="Q148" s="165" t="s">
        <v>358</v>
      </c>
      <c r="R148" s="165" t="s">
        <v>359</v>
      </c>
      <c r="S148" s="165" t="s">
        <v>388</v>
      </c>
      <c r="T148" s="166" t="s">
        <v>361</v>
      </c>
      <c r="U148" s="617"/>
    </row>
    <row r="149" spans="1:22" ht="24.75" thickBot="1" x14ac:dyDescent="0.3">
      <c r="A149" s="1226"/>
      <c r="B149" s="1228"/>
      <c r="C149" s="1228"/>
      <c r="D149" s="167" t="s">
        <v>362</v>
      </c>
      <c r="E149" s="167" t="s">
        <v>375</v>
      </c>
      <c r="F149" s="167" t="s">
        <v>364</v>
      </c>
      <c r="G149" s="167" t="s">
        <v>364</v>
      </c>
      <c r="H149" s="167" t="s">
        <v>110</v>
      </c>
      <c r="I149" s="167" t="s">
        <v>133</v>
      </c>
      <c r="J149" s="167" t="s">
        <v>365</v>
      </c>
      <c r="K149" s="167" t="s">
        <v>366</v>
      </c>
      <c r="L149" s="167" t="s">
        <v>367</v>
      </c>
      <c r="M149" s="167" t="s">
        <v>366</v>
      </c>
      <c r="N149" s="167" t="s">
        <v>368</v>
      </c>
      <c r="O149" s="167" t="s">
        <v>335</v>
      </c>
      <c r="P149" s="167" t="s">
        <v>369</v>
      </c>
      <c r="Q149" s="167" t="s">
        <v>370</v>
      </c>
      <c r="R149" s="167" t="s">
        <v>371</v>
      </c>
      <c r="S149" s="167" t="s">
        <v>371</v>
      </c>
      <c r="T149" s="656"/>
      <c r="U149" s="617"/>
    </row>
    <row r="150" spans="1:22" x14ac:dyDescent="0.25">
      <c r="A150" s="1229" t="str">
        <f>B144</f>
        <v>EXTRA-urb.d.1</v>
      </c>
      <c r="B150" s="168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20"/>
      <c r="R150" s="620"/>
      <c r="S150" s="620"/>
      <c r="T150" s="623"/>
      <c r="U150" s="475"/>
    </row>
    <row r="151" spans="1:22" x14ac:dyDescent="0.25">
      <c r="A151" s="1229"/>
      <c r="B151" s="169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25" t="s">
        <v>372</v>
      </c>
      <c r="R151" s="625"/>
      <c r="S151" s="625"/>
      <c r="T151" s="628"/>
      <c r="U151" s="475"/>
    </row>
    <row r="152" spans="1:22" x14ac:dyDescent="0.25">
      <c r="A152" s="1229"/>
      <c r="B152" s="169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25"/>
      <c r="R152" s="625"/>
      <c r="S152" s="625"/>
      <c r="T152" s="628"/>
      <c r="U152" s="475"/>
    </row>
    <row r="153" spans="1:22" x14ac:dyDescent="0.25">
      <c r="A153" s="1229"/>
      <c r="B153" s="169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25"/>
      <c r="R153" s="625"/>
      <c r="S153" s="625"/>
      <c r="T153" s="628"/>
      <c r="U153" s="475"/>
    </row>
    <row r="154" spans="1:22" x14ac:dyDescent="0.25">
      <c r="A154" s="1229"/>
      <c r="B154" s="169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25"/>
      <c r="R154" s="625"/>
      <c r="S154" s="625"/>
      <c r="T154" s="628"/>
      <c r="U154" s="475"/>
    </row>
    <row r="155" spans="1:22" x14ac:dyDescent="0.25">
      <c r="A155" s="1229"/>
      <c r="B155" s="169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25"/>
      <c r="R155" s="625"/>
      <c r="S155" s="625"/>
      <c r="T155" s="628"/>
      <c r="U155" s="475"/>
    </row>
    <row r="156" spans="1:22" x14ac:dyDescent="0.25">
      <c r="A156" s="1229"/>
      <c r="B156" s="169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25"/>
      <c r="R156" s="625"/>
      <c r="S156" s="625"/>
      <c r="T156" s="628"/>
      <c r="U156" s="475"/>
    </row>
    <row r="157" spans="1:22" x14ac:dyDescent="0.25">
      <c r="A157" s="1229"/>
      <c r="B157" s="169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25"/>
      <c r="R157" s="625"/>
      <c r="S157" s="625"/>
      <c r="T157" s="628"/>
      <c r="U157" s="475"/>
    </row>
    <row r="158" spans="1:22" x14ac:dyDescent="0.25">
      <c r="A158" s="1229"/>
      <c r="B158" s="169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25"/>
      <c r="R158" s="625"/>
      <c r="S158" s="625"/>
      <c r="T158" s="628"/>
      <c r="U158" s="475"/>
    </row>
    <row r="159" spans="1:22" ht="15.75" thickBot="1" x14ac:dyDescent="0.3">
      <c r="A159" s="1230"/>
      <c r="B159" s="170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30"/>
      <c r="R159" s="630"/>
      <c r="S159" s="630"/>
      <c r="T159" s="633"/>
      <c r="U159" s="475"/>
    </row>
    <row r="160" spans="1:22" s="1" customFormat="1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48" t="s">
        <v>527</v>
      </c>
      <c r="M160" s="1049"/>
      <c r="N160" s="718">
        <f>SUM(N150:N159)</f>
        <v>0</v>
      </c>
      <c r="O160" s="719">
        <f>SUM(O150:O159)</f>
        <v>0</v>
      </c>
      <c r="P160" s="5"/>
      <c r="R160" s="5"/>
      <c r="S160" s="5"/>
      <c r="T160" s="111"/>
      <c r="U160" s="124"/>
      <c r="V160" s="111"/>
    </row>
    <row r="161" spans="1:22" s="1" customFormat="1" ht="35.25" customHeight="1" x14ac:dyDescent="0.25">
      <c r="A161" s="121"/>
      <c r="B161" s="86"/>
      <c r="C161" s="86"/>
      <c r="D161" s="86"/>
      <c r="E161" s="72"/>
      <c r="F161" s="573"/>
      <c r="G161" s="72"/>
      <c r="H161" s="634"/>
      <c r="I161" s="634"/>
      <c r="J161" s="635"/>
      <c r="K161" s="634"/>
      <c r="L161" s="1050" t="s">
        <v>528</v>
      </c>
      <c r="M161" s="1051"/>
      <c r="N161" s="720">
        <f>SUMIF(M150:M159,"&lt;=31/12/2025",N150:N159)</f>
        <v>0</v>
      </c>
      <c r="O161" s="721">
        <f>SUMIF(M150:M159,"&lt;=31/12/2025",O150:O159)</f>
        <v>0</v>
      </c>
      <c r="P161" s="5"/>
      <c r="R161" s="5"/>
      <c r="S161" s="5"/>
      <c r="T161" s="111"/>
      <c r="U161" s="124"/>
      <c r="V161" s="111"/>
    </row>
    <row r="162" spans="1:22" s="1" customFormat="1" ht="33.75" customHeight="1" thickBot="1" x14ac:dyDescent="0.3">
      <c r="A162" s="121"/>
      <c r="B162" s="86"/>
      <c r="C162" s="86"/>
      <c r="D162" s="86"/>
      <c r="E162" s="72"/>
      <c r="F162" s="573"/>
      <c r="G162" s="72"/>
      <c r="H162" s="72"/>
      <c r="I162" s="573"/>
      <c r="J162" s="573"/>
      <c r="K162" s="72"/>
      <c r="L162" s="1052" t="s">
        <v>566</v>
      </c>
      <c r="M162" s="1053"/>
      <c r="N162" s="722">
        <f>SUMIF(M150:M159,"&gt;31/12/2025",N150:N159)</f>
        <v>0</v>
      </c>
      <c r="O162" s="723">
        <f>SUMIF(M150:M159,"&gt;31/12/2025",O150:O159)</f>
        <v>0</v>
      </c>
      <c r="P162" s="5"/>
      <c r="R162" s="5"/>
      <c r="S162" s="5"/>
      <c r="T162" s="111"/>
      <c r="U162" s="124"/>
      <c r="V162" s="111"/>
    </row>
    <row r="163" spans="1:22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557"/>
      <c r="R163" s="557"/>
      <c r="S163" s="639"/>
      <c r="T163" s="557"/>
      <c r="U163" s="563"/>
    </row>
    <row r="164" spans="1:22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473"/>
    </row>
    <row r="165" spans="1:22" ht="28.5" thickBot="1" x14ac:dyDescent="0.3">
      <c r="A165" s="162" t="s">
        <v>9</v>
      </c>
      <c r="B165" s="1057" t="s">
        <v>174</v>
      </c>
      <c r="C165" s="1058"/>
      <c r="E165" s="1231" t="s">
        <v>336</v>
      </c>
      <c r="F165" s="1232"/>
      <c r="G165" s="1031">
        <f>VLOOKUP(B165,'EXTRAUrbano.Piano inv. forn '!$D$105:$AB$124,3,FALSE)</f>
        <v>0</v>
      </c>
      <c r="H165" s="1032"/>
      <c r="I165" s="72"/>
      <c r="J165" s="1231" t="s">
        <v>337</v>
      </c>
      <c r="K165" s="1232"/>
      <c r="L165" s="1031">
        <f>VLOOKUP(B165,'EXTRAUrbano.Piano inv. forn '!$D$105:$AB$124,4,N167)</f>
        <v>0</v>
      </c>
      <c r="M165" s="1032"/>
      <c r="O165" s="172" t="s">
        <v>338</v>
      </c>
      <c r="P165" s="616"/>
      <c r="R165" s="171" t="s">
        <v>339</v>
      </c>
      <c r="S165" s="1112"/>
      <c r="T165" s="1113"/>
      <c r="U165" s="475"/>
    </row>
    <row r="166" spans="1:22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86"/>
      <c r="S166" s="614"/>
      <c r="U166" s="122"/>
    </row>
    <row r="167" spans="1:22" ht="36" customHeight="1" thickBot="1" x14ac:dyDescent="0.3">
      <c r="A167" s="1233" t="s">
        <v>340</v>
      </c>
      <c r="B167" s="1234"/>
      <c r="C167" s="1234"/>
      <c r="D167" s="1235"/>
      <c r="E167" s="1039">
        <f>VLOOKUP(B165,'EXTRAUrbano.Piano inv. forn '!$D$105:$AB$124,17,FALSE)</f>
        <v>0</v>
      </c>
      <c r="F167" s="1040"/>
      <c r="G167" s="1040"/>
      <c r="H167" s="1041"/>
      <c r="I167" s="72"/>
      <c r="J167" s="1236" t="s">
        <v>61</v>
      </c>
      <c r="K167" s="1237"/>
      <c r="L167" s="1039">
        <f>VLOOKUP(B165,'EXTRAUrbano.Piano inv. forn '!$D$105:$AB$124,19,FALSE)</f>
        <v>0</v>
      </c>
      <c r="M167" s="1041"/>
      <c r="N167" s="110"/>
      <c r="O167" s="171" t="s">
        <v>341</v>
      </c>
      <c r="P167" s="127">
        <f>L167+E167</f>
        <v>0</v>
      </c>
      <c r="R167" s="171" t="s">
        <v>342</v>
      </c>
      <c r="S167" s="1112"/>
      <c r="T167" s="1113"/>
      <c r="U167" s="122"/>
    </row>
    <row r="168" spans="1:22" ht="15.75" thickBot="1" x14ac:dyDescent="0.3">
      <c r="A168" s="128"/>
      <c r="B168" s="129"/>
      <c r="C168" s="129"/>
      <c r="D168" s="129"/>
      <c r="E168" s="130"/>
      <c r="F168" s="130"/>
      <c r="G168" s="130"/>
      <c r="H168" s="130"/>
      <c r="I168" s="72"/>
      <c r="J168" s="88"/>
      <c r="K168" s="88"/>
      <c r="L168" s="130"/>
      <c r="M168" s="130"/>
      <c r="N168" s="110"/>
      <c r="O168" s="86"/>
      <c r="P168" s="110"/>
      <c r="R168" s="86"/>
      <c r="S168" s="87"/>
      <c r="T168" s="87"/>
      <c r="U168" s="475"/>
    </row>
    <row r="169" spans="1:22" ht="60" x14ac:dyDescent="0.25">
      <c r="A169" s="1225" t="s">
        <v>343</v>
      </c>
      <c r="B169" s="1227" t="s">
        <v>344</v>
      </c>
      <c r="C169" s="1227" t="s">
        <v>345</v>
      </c>
      <c r="D169" s="163" t="s">
        <v>346</v>
      </c>
      <c r="E169" s="164" t="s">
        <v>347</v>
      </c>
      <c r="F169" s="163" t="s">
        <v>348</v>
      </c>
      <c r="G169" s="163" t="s">
        <v>349</v>
      </c>
      <c r="H169" s="165" t="s">
        <v>306</v>
      </c>
      <c r="I169" s="165" t="s">
        <v>350</v>
      </c>
      <c r="J169" s="165" t="s">
        <v>351</v>
      </c>
      <c r="K169" s="165" t="s">
        <v>352</v>
      </c>
      <c r="L169" s="165" t="s">
        <v>353</v>
      </c>
      <c r="M169" s="165" t="s">
        <v>354</v>
      </c>
      <c r="N169" s="165" t="s">
        <v>355</v>
      </c>
      <c r="O169" s="165" t="s">
        <v>356</v>
      </c>
      <c r="P169" s="165" t="s">
        <v>357</v>
      </c>
      <c r="Q169" s="165" t="s">
        <v>358</v>
      </c>
      <c r="R169" s="165" t="s">
        <v>359</v>
      </c>
      <c r="S169" s="165" t="s">
        <v>388</v>
      </c>
      <c r="T169" s="166" t="s">
        <v>361</v>
      </c>
      <c r="U169" s="617"/>
    </row>
    <row r="170" spans="1:22" ht="24.75" thickBot="1" x14ac:dyDescent="0.3">
      <c r="A170" s="1226"/>
      <c r="B170" s="1228"/>
      <c r="C170" s="1228"/>
      <c r="D170" s="167" t="s">
        <v>362</v>
      </c>
      <c r="E170" s="167" t="s">
        <v>375</v>
      </c>
      <c r="F170" s="167" t="s">
        <v>364</v>
      </c>
      <c r="G170" s="167" t="s">
        <v>364</v>
      </c>
      <c r="H170" s="167" t="s">
        <v>110</v>
      </c>
      <c r="I170" s="167" t="s">
        <v>133</v>
      </c>
      <c r="J170" s="167" t="s">
        <v>365</v>
      </c>
      <c r="K170" s="167" t="s">
        <v>366</v>
      </c>
      <c r="L170" s="167" t="s">
        <v>367</v>
      </c>
      <c r="M170" s="167" t="s">
        <v>366</v>
      </c>
      <c r="N170" s="167" t="s">
        <v>368</v>
      </c>
      <c r="O170" s="167" t="s">
        <v>335</v>
      </c>
      <c r="P170" s="167" t="s">
        <v>369</v>
      </c>
      <c r="Q170" s="167" t="s">
        <v>370</v>
      </c>
      <c r="R170" s="167" t="s">
        <v>371</v>
      </c>
      <c r="S170" s="167" t="s">
        <v>371</v>
      </c>
      <c r="T170" s="656"/>
      <c r="U170" s="617"/>
    </row>
    <row r="171" spans="1:22" x14ac:dyDescent="0.25">
      <c r="A171" s="1229" t="str">
        <f>B165</f>
        <v>EXTRA-urb.d.1</v>
      </c>
      <c r="B171" s="168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20"/>
      <c r="R171" s="620"/>
      <c r="S171" s="620"/>
      <c r="T171" s="623"/>
      <c r="U171" s="475"/>
    </row>
    <row r="172" spans="1:22" x14ac:dyDescent="0.25">
      <c r="A172" s="1229"/>
      <c r="B172" s="169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25" t="s">
        <v>372</v>
      </c>
      <c r="R172" s="625"/>
      <c r="S172" s="625"/>
      <c r="T172" s="628"/>
      <c r="U172" s="475"/>
    </row>
    <row r="173" spans="1:22" x14ac:dyDescent="0.25">
      <c r="A173" s="1229"/>
      <c r="B173" s="169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25"/>
      <c r="R173" s="625"/>
      <c r="S173" s="625"/>
      <c r="T173" s="628"/>
      <c r="U173" s="475"/>
    </row>
    <row r="174" spans="1:22" x14ac:dyDescent="0.25">
      <c r="A174" s="1229"/>
      <c r="B174" s="169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25"/>
      <c r="R174" s="625"/>
      <c r="S174" s="625"/>
      <c r="T174" s="628"/>
      <c r="U174" s="475"/>
    </row>
    <row r="175" spans="1:22" x14ac:dyDescent="0.25">
      <c r="A175" s="1229"/>
      <c r="B175" s="169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25"/>
      <c r="R175" s="625"/>
      <c r="S175" s="625"/>
      <c r="T175" s="628"/>
      <c r="U175" s="475"/>
    </row>
    <row r="176" spans="1:22" x14ac:dyDescent="0.25">
      <c r="A176" s="1229"/>
      <c r="B176" s="169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25"/>
      <c r="R176" s="625"/>
      <c r="S176" s="625"/>
      <c r="T176" s="628"/>
      <c r="U176" s="475"/>
    </row>
    <row r="177" spans="1:22" x14ac:dyDescent="0.25">
      <c r="A177" s="1229"/>
      <c r="B177" s="169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25"/>
      <c r="R177" s="625"/>
      <c r="S177" s="625"/>
      <c r="T177" s="628"/>
      <c r="U177" s="475"/>
    </row>
    <row r="178" spans="1:22" x14ac:dyDescent="0.25">
      <c r="A178" s="1229"/>
      <c r="B178" s="169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25"/>
      <c r="R178" s="625"/>
      <c r="S178" s="625"/>
      <c r="T178" s="628"/>
      <c r="U178" s="475"/>
    </row>
    <row r="179" spans="1:22" x14ac:dyDescent="0.25">
      <c r="A179" s="1229"/>
      <c r="B179" s="169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25"/>
      <c r="R179" s="625"/>
      <c r="S179" s="625"/>
      <c r="T179" s="628"/>
      <c r="U179" s="475"/>
    </row>
    <row r="180" spans="1:22" ht="15.75" thickBot="1" x14ac:dyDescent="0.3">
      <c r="A180" s="1230"/>
      <c r="B180" s="170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30"/>
      <c r="R180" s="630"/>
      <c r="S180" s="630"/>
      <c r="T180" s="633"/>
      <c r="U180" s="475"/>
    </row>
    <row r="181" spans="1:22" s="1" customFormat="1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48" t="s">
        <v>527</v>
      </c>
      <c r="M181" s="1049"/>
      <c r="N181" s="718">
        <f>SUM(N171:N180)</f>
        <v>0</v>
      </c>
      <c r="O181" s="719">
        <f>SUM(O171:O180)</f>
        <v>0</v>
      </c>
      <c r="P181" s="5"/>
      <c r="R181" s="5"/>
      <c r="S181" s="5"/>
      <c r="T181" s="111"/>
      <c r="U181" s="124"/>
      <c r="V181" s="111"/>
    </row>
    <row r="182" spans="1:22" s="1" customFormat="1" ht="35.25" customHeight="1" x14ac:dyDescent="0.25">
      <c r="A182" s="121"/>
      <c r="B182" s="86"/>
      <c r="C182" s="86"/>
      <c r="D182" s="86"/>
      <c r="E182" s="72"/>
      <c r="F182" s="573"/>
      <c r="G182" s="72"/>
      <c r="H182" s="634"/>
      <c r="I182" s="634"/>
      <c r="J182" s="635"/>
      <c r="K182" s="634"/>
      <c r="L182" s="1050" t="s">
        <v>528</v>
      </c>
      <c r="M182" s="1051"/>
      <c r="N182" s="720">
        <f>SUMIF(M171:M180,"&lt;=31/12/2025",N171:N180)</f>
        <v>0</v>
      </c>
      <c r="O182" s="721">
        <f>SUMIF(M171:M180,"&lt;=31/12/2025",O171:O180)</f>
        <v>0</v>
      </c>
      <c r="P182" s="5"/>
      <c r="R182" s="5"/>
      <c r="S182" s="5"/>
      <c r="T182" s="111"/>
      <c r="U182" s="124"/>
      <c r="V182" s="111"/>
    </row>
    <row r="183" spans="1:22" s="1" customFormat="1" ht="33.75" customHeight="1" thickBot="1" x14ac:dyDescent="0.3">
      <c r="A183" s="121"/>
      <c r="B183" s="86"/>
      <c r="C183" s="86"/>
      <c r="D183" s="86"/>
      <c r="E183" s="72"/>
      <c r="F183" s="573"/>
      <c r="G183" s="72"/>
      <c r="H183" s="72"/>
      <c r="I183" s="573"/>
      <c r="J183" s="573"/>
      <c r="K183" s="72"/>
      <c r="L183" s="1052" t="s">
        <v>566</v>
      </c>
      <c r="M183" s="1053"/>
      <c r="N183" s="722">
        <f>SUMIF(M171:M180,"&gt;31/12/2025",N171:N180)</f>
        <v>0</v>
      </c>
      <c r="O183" s="723">
        <f>SUMIF(M171:M180,"&gt;31/12/2025",O171:O180)</f>
        <v>0</v>
      </c>
      <c r="P183" s="5"/>
      <c r="R183" s="5"/>
      <c r="S183" s="5"/>
      <c r="T183" s="111"/>
      <c r="U183" s="124"/>
      <c r="V183" s="111"/>
    </row>
    <row r="184" spans="1:22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557"/>
      <c r="R184" s="557"/>
      <c r="S184" s="639"/>
      <c r="T184" s="557"/>
      <c r="U184" s="563"/>
    </row>
    <row r="185" spans="1:22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323"/>
      <c r="R185" s="323"/>
      <c r="S185" s="323"/>
      <c r="T185" s="323"/>
      <c r="U185" s="473"/>
    </row>
    <row r="186" spans="1:22" ht="28.5" thickBot="1" x14ac:dyDescent="0.3">
      <c r="A186" s="162" t="s">
        <v>9</v>
      </c>
      <c r="B186" s="1057" t="s">
        <v>174</v>
      </c>
      <c r="C186" s="1058"/>
      <c r="E186" s="1231" t="s">
        <v>336</v>
      </c>
      <c r="F186" s="1232"/>
      <c r="G186" s="1031">
        <f>VLOOKUP(B186,'EXTRAUrbano.Piano inv. forn '!$D$105:$AB$124,3,FALSE)</f>
        <v>0</v>
      </c>
      <c r="H186" s="1032"/>
      <c r="I186" s="72"/>
      <c r="J186" s="1231" t="s">
        <v>337</v>
      </c>
      <c r="K186" s="1232"/>
      <c r="L186" s="1031">
        <f>VLOOKUP(B186,'EXTRAUrbano.Piano inv. forn '!$D$105:$AB$124,4,N188)</f>
        <v>0</v>
      </c>
      <c r="M186" s="1032"/>
      <c r="O186" s="172" t="s">
        <v>338</v>
      </c>
      <c r="P186" s="616"/>
      <c r="R186" s="171" t="s">
        <v>339</v>
      </c>
      <c r="S186" s="1112"/>
      <c r="T186" s="1113"/>
      <c r="U186" s="475"/>
    </row>
    <row r="187" spans="1:22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86"/>
      <c r="S187" s="614"/>
      <c r="U187" s="122"/>
    </row>
    <row r="188" spans="1:22" ht="29.25" customHeight="1" thickBot="1" x14ac:dyDescent="0.3">
      <c r="A188" s="1233" t="s">
        <v>340</v>
      </c>
      <c r="B188" s="1234"/>
      <c r="C188" s="1234"/>
      <c r="D188" s="1235"/>
      <c r="E188" s="1039">
        <f>VLOOKUP(B186,'EXTRAUrbano.Piano inv. forn '!$D$105:$AB$124,17,FALSE)</f>
        <v>0</v>
      </c>
      <c r="F188" s="1040"/>
      <c r="G188" s="1040"/>
      <c r="H188" s="1041"/>
      <c r="I188" s="72"/>
      <c r="J188" s="1236" t="s">
        <v>61</v>
      </c>
      <c r="K188" s="1237"/>
      <c r="L188" s="1039">
        <f>VLOOKUP(B186,'EXTRAUrbano.Piano inv. forn '!$D$105:$AB$124,19,FALSE)</f>
        <v>0</v>
      </c>
      <c r="M188" s="1041"/>
      <c r="N188" s="110"/>
      <c r="O188" s="171" t="s">
        <v>341</v>
      </c>
      <c r="P188" s="127">
        <f>L188+E188</f>
        <v>0</v>
      </c>
      <c r="R188" s="171" t="s">
        <v>342</v>
      </c>
      <c r="S188" s="1112"/>
      <c r="T188" s="1113"/>
      <c r="U188" s="122"/>
    </row>
    <row r="189" spans="1:22" ht="15.75" thickBot="1" x14ac:dyDescent="0.3">
      <c r="A189" s="128"/>
      <c r="B189" s="129"/>
      <c r="C189" s="129"/>
      <c r="D189" s="129"/>
      <c r="E189" s="130"/>
      <c r="F189" s="130"/>
      <c r="G189" s="130"/>
      <c r="H189" s="130"/>
      <c r="I189" s="72"/>
      <c r="J189" s="88"/>
      <c r="K189" s="88"/>
      <c r="L189" s="130"/>
      <c r="M189" s="130"/>
      <c r="N189" s="110"/>
      <c r="O189" s="86"/>
      <c r="P189" s="110"/>
      <c r="R189" s="86"/>
      <c r="S189" s="87"/>
      <c r="T189" s="87"/>
      <c r="U189" s="475"/>
    </row>
    <row r="190" spans="1:22" ht="60" x14ac:dyDescent="0.25">
      <c r="A190" s="1225" t="s">
        <v>343</v>
      </c>
      <c r="B190" s="1227" t="s">
        <v>344</v>
      </c>
      <c r="C190" s="1227" t="s">
        <v>345</v>
      </c>
      <c r="D190" s="163" t="s">
        <v>346</v>
      </c>
      <c r="E190" s="164" t="s">
        <v>347</v>
      </c>
      <c r="F190" s="163" t="s">
        <v>348</v>
      </c>
      <c r="G190" s="163" t="s">
        <v>349</v>
      </c>
      <c r="H190" s="165" t="s">
        <v>306</v>
      </c>
      <c r="I190" s="165" t="s">
        <v>350</v>
      </c>
      <c r="J190" s="165" t="s">
        <v>351</v>
      </c>
      <c r="K190" s="165" t="s">
        <v>352</v>
      </c>
      <c r="L190" s="165" t="s">
        <v>353</v>
      </c>
      <c r="M190" s="165" t="s">
        <v>354</v>
      </c>
      <c r="N190" s="165" t="s">
        <v>355</v>
      </c>
      <c r="O190" s="165" t="s">
        <v>356</v>
      </c>
      <c r="P190" s="165" t="s">
        <v>357</v>
      </c>
      <c r="Q190" s="165" t="s">
        <v>358</v>
      </c>
      <c r="R190" s="165" t="s">
        <v>359</v>
      </c>
      <c r="S190" s="165" t="s">
        <v>388</v>
      </c>
      <c r="T190" s="166" t="s">
        <v>361</v>
      </c>
      <c r="U190" s="617"/>
    </row>
    <row r="191" spans="1:22" ht="24.75" thickBot="1" x14ac:dyDescent="0.3">
      <c r="A191" s="1226"/>
      <c r="B191" s="1228"/>
      <c r="C191" s="1228"/>
      <c r="D191" s="167" t="s">
        <v>362</v>
      </c>
      <c r="E191" s="167" t="s">
        <v>375</v>
      </c>
      <c r="F191" s="167" t="s">
        <v>364</v>
      </c>
      <c r="G191" s="167" t="s">
        <v>364</v>
      </c>
      <c r="H191" s="167" t="s">
        <v>110</v>
      </c>
      <c r="I191" s="167" t="s">
        <v>133</v>
      </c>
      <c r="J191" s="167" t="s">
        <v>365</v>
      </c>
      <c r="K191" s="167" t="s">
        <v>366</v>
      </c>
      <c r="L191" s="167" t="s">
        <v>367</v>
      </c>
      <c r="M191" s="167" t="s">
        <v>366</v>
      </c>
      <c r="N191" s="167" t="s">
        <v>368</v>
      </c>
      <c r="O191" s="167" t="s">
        <v>335</v>
      </c>
      <c r="P191" s="167" t="s">
        <v>369</v>
      </c>
      <c r="Q191" s="167" t="s">
        <v>370</v>
      </c>
      <c r="R191" s="167" t="s">
        <v>371</v>
      </c>
      <c r="S191" s="167" t="s">
        <v>371</v>
      </c>
      <c r="T191" s="656"/>
      <c r="U191" s="617"/>
    </row>
    <row r="192" spans="1:22" x14ac:dyDescent="0.25">
      <c r="A192" s="1229" t="str">
        <f>B186</f>
        <v>EXTRA-urb.d.1</v>
      </c>
      <c r="B192" s="168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20"/>
      <c r="R192" s="620"/>
      <c r="S192" s="620"/>
      <c r="T192" s="623"/>
      <c r="U192" s="475"/>
    </row>
    <row r="193" spans="1:22" x14ac:dyDescent="0.25">
      <c r="A193" s="1229"/>
      <c r="B193" s="169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25" t="s">
        <v>372</v>
      </c>
      <c r="R193" s="625"/>
      <c r="S193" s="625"/>
      <c r="T193" s="628"/>
      <c r="U193" s="475"/>
    </row>
    <row r="194" spans="1:22" x14ac:dyDescent="0.25">
      <c r="A194" s="1229"/>
      <c r="B194" s="169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25"/>
      <c r="R194" s="625"/>
      <c r="S194" s="625"/>
      <c r="T194" s="628"/>
      <c r="U194" s="475"/>
    </row>
    <row r="195" spans="1:22" x14ac:dyDescent="0.25">
      <c r="A195" s="1229"/>
      <c r="B195" s="169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25"/>
      <c r="R195" s="625"/>
      <c r="S195" s="625"/>
      <c r="T195" s="628"/>
      <c r="U195" s="475"/>
    </row>
    <row r="196" spans="1:22" x14ac:dyDescent="0.25">
      <c r="A196" s="1229"/>
      <c r="B196" s="169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25"/>
      <c r="R196" s="625"/>
      <c r="S196" s="625"/>
      <c r="T196" s="628"/>
      <c r="U196" s="475"/>
    </row>
    <row r="197" spans="1:22" x14ac:dyDescent="0.25">
      <c r="A197" s="1229"/>
      <c r="B197" s="169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25"/>
      <c r="R197" s="625"/>
      <c r="S197" s="625"/>
      <c r="T197" s="628"/>
      <c r="U197" s="475"/>
    </row>
    <row r="198" spans="1:22" x14ac:dyDescent="0.25">
      <c r="A198" s="1229"/>
      <c r="B198" s="169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25"/>
      <c r="R198" s="625"/>
      <c r="S198" s="625"/>
      <c r="T198" s="628"/>
      <c r="U198" s="475"/>
    </row>
    <row r="199" spans="1:22" x14ac:dyDescent="0.25">
      <c r="A199" s="1229"/>
      <c r="B199" s="169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25"/>
      <c r="R199" s="625"/>
      <c r="S199" s="625"/>
      <c r="T199" s="628"/>
      <c r="U199" s="475"/>
    </row>
    <row r="200" spans="1:22" x14ac:dyDescent="0.25">
      <c r="A200" s="1229"/>
      <c r="B200" s="169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25"/>
      <c r="R200" s="625"/>
      <c r="S200" s="625"/>
      <c r="T200" s="628"/>
      <c r="U200" s="475"/>
    </row>
    <row r="201" spans="1:22" ht="15.75" thickBot="1" x14ac:dyDescent="0.3">
      <c r="A201" s="1230"/>
      <c r="B201" s="170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30"/>
      <c r="R201" s="630"/>
      <c r="S201" s="630"/>
      <c r="T201" s="633"/>
      <c r="U201" s="475"/>
    </row>
    <row r="202" spans="1:22" s="1" customFormat="1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48" t="s">
        <v>527</v>
      </c>
      <c r="M202" s="1049"/>
      <c r="N202" s="718">
        <f>SUM(N192:N201)</f>
        <v>0</v>
      </c>
      <c r="O202" s="719">
        <f>SUM(O192:O201)</f>
        <v>0</v>
      </c>
      <c r="P202" s="5"/>
      <c r="R202" s="5"/>
      <c r="S202" s="5"/>
      <c r="T202" s="111"/>
      <c r="U202" s="124"/>
      <c r="V202" s="111"/>
    </row>
    <row r="203" spans="1:22" s="1" customFormat="1" ht="35.25" customHeight="1" x14ac:dyDescent="0.25">
      <c r="A203" s="121"/>
      <c r="B203" s="86"/>
      <c r="C203" s="86"/>
      <c r="D203" s="86"/>
      <c r="E203" s="72"/>
      <c r="F203" s="573"/>
      <c r="G203" s="72"/>
      <c r="H203" s="634"/>
      <c r="I203" s="634"/>
      <c r="J203" s="635"/>
      <c r="K203" s="634"/>
      <c r="L203" s="1050" t="s">
        <v>528</v>
      </c>
      <c r="M203" s="1051"/>
      <c r="N203" s="720">
        <f>SUMIF(M192:M201,"&lt;=31/12/2025",N192:N201)</f>
        <v>0</v>
      </c>
      <c r="O203" s="721">
        <f>SUMIF(M192:M201,"&lt;=31/12/2025",O192:O201)</f>
        <v>0</v>
      </c>
      <c r="P203" s="5"/>
      <c r="R203" s="5"/>
      <c r="S203" s="5"/>
      <c r="T203" s="111"/>
      <c r="U203" s="124"/>
      <c r="V203" s="111"/>
    </row>
    <row r="204" spans="1:22" s="1" customFormat="1" ht="33.75" customHeight="1" thickBot="1" x14ac:dyDescent="0.3">
      <c r="A204" s="121"/>
      <c r="B204" s="86"/>
      <c r="C204" s="86"/>
      <c r="D204" s="86"/>
      <c r="E204" s="72"/>
      <c r="F204" s="573"/>
      <c r="G204" s="72"/>
      <c r="H204" s="72"/>
      <c r="I204" s="573"/>
      <c r="J204" s="573"/>
      <c r="K204" s="72"/>
      <c r="L204" s="1052" t="s">
        <v>566</v>
      </c>
      <c r="M204" s="1053"/>
      <c r="N204" s="722">
        <f>SUMIF(M192:M201,"&gt;31/12/2025",N192:N201)</f>
        <v>0</v>
      </c>
      <c r="O204" s="723">
        <f>SUMIF(M192:M201,"&gt;31/12/2025",O192:O201)</f>
        <v>0</v>
      </c>
      <c r="P204" s="5"/>
      <c r="R204" s="5"/>
      <c r="S204" s="5"/>
      <c r="T204" s="111"/>
      <c r="U204" s="124"/>
      <c r="V204" s="111"/>
    </row>
    <row r="205" spans="1:22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557"/>
      <c r="R205" s="557"/>
      <c r="S205" s="639"/>
      <c r="T205" s="557"/>
      <c r="U205" s="563"/>
    </row>
    <row r="206" spans="1:22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323"/>
      <c r="R206" s="323"/>
      <c r="S206" s="323"/>
      <c r="T206" s="323"/>
      <c r="U206" s="473"/>
    </row>
    <row r="207" spans="1:22" ht="28.5" thickBot="1" x14ac:dyDescent="0.3">
      <c r="A207" s="162" t="s">
        <v>9</v>
      </c>
      <c r="B207" s="1057" t="s">
        <v>174</v>
      </c>
      <c r="C207" s="1058"/>
      <c r="E207" s="1231" t="s">
        <v>336</v>
      </c>
      <c r="F207" s="1232"/>
      <c r="G207" s="1031">
        <f>VLOOKUP(B207,'EXTRAUrbano.Piano inv. forn '!$D$105:$AB$124,3,FALSE)</f>
        <v>0</v>
      </c>
      <c r="H207" s="1032"/>
      <c r="I207" s="72"/>
      <c r="J207" s="1231" t="s">
        <v>337</v>
      </c>
      <c r="K207" s="1232"/>
      <c r="L207" s="1031">
        <f>VLOOKUP(B207,'EXTRAUrbano.Piano inv. forn '!$D$105:$AB$124,4,N209)</f>
        <v>0</v>
      </c>
      <c r="M207" s="1032"/>
      <c r="O207" s="172" t="s">
        <v>338</v>
      </c>
      <c r="P207" s="616"/>
      <c r="R207" s="171" t="s">
        <v>339</v>
      </c>
      <c r="S207" s="1112"/>
      <c r="T207" s="1113"/>
      <c r="U207" s="475"/>
    </row>
    <row r="208" spans="1:22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86"/>
      <c r="S208" s="614"/>
      <c r="U208" s="122"/>
    </row>
    <row r="209" spans="1:22" ht="27" customHeight="1" thickBot="1" x14ac:dyDescent="0.3">
      <c r="A209" s="1233" t="s">
        <v>340</v>
      </c>
      <c r="B209" s="1234"/>
      <c r="C209" s="1234"/>
      <c r="D209" s="1235"/>
      <c r="E209" s="1039">
        <f>VLOOKUP(B207,'EXTRAUrbano.Piano inv. forn '!$D$105:$AB$124,17,FALSE)</f>
        <v>0</v>
      </c>
      <c r="F209" s="1040"/>
      <c r="G209" s="1040"/>
      <c r="H209" s="1041"/>
      <c r="I209" s="72"/>
      <c r="J209" s="1236" t="s">
        <v>61</v>
      </c>
      <c r="K209" s="1237"/>
      <c r="L209" s="1039">
        <f>VLOOKUP(B207,'EXTRAUrbano.Piano inv. forn '!$D$105:$AB$124,19,FALSE)</f>
        <v>0</v>
      </c>
      <c r="M209" s="1041"/>
      <c r="N209" s="110"/>
      <c r="O209" s="171" t="s">
        <v>341</v>
      </c>
      <c r="P209" s="127">
        <f>L209+E209</f>
        <v>0</v>
      </c>
      <c r="R209" s="171" t="s">
        <v>342</v>
      </c>
      <c r="S209" s="1112"/>
      <c r="T209" s="1113"/>
      <c r="U209" s="122"/>
    </row>
    <row r="210" spans="1:22" ht="15.75" thickBot="1" x14ac:dyDescent="0.3">
      <c r="A210" s="128"/>
      <c r="B210" s="129"/>
      <c r="C210" s="129"/>
      <c r="D210" s="129"/>
      <c r="E210" s="130"/>
      <c r="F210" s="130"/>
      <c r="G210" s="130"/>
      <c r="H210" s="130"/>
      <c r="I210" s="72"/>
      <c r="J210" s="88"/>
      <c r="K210" s="88"/>
      <c r="L210" s="130"/>
      <c r="M210" s="130"/>
      <c r="N210" s="110"/>
      <c r="O210" s="86"/>
      <c r="P210" s="110"/>
      <c r="R210" s="86"/>
      <c r="S210" s="87"/>
      <c r="T210" s="87"/>
      <c r="U210" s="475"/>
    </row>
    <row r="211" spans="1:22" ht="60" x14ac:dyDescent="0.25">
      <c r="A211" s="1225" t="s">
        <v>343</v>
      </c>
      <c r="B211" s="1227" t="s">
        <v>344</v>
      </c>
      <c r="C211" s="1227" t="s">
        <v>345</v>
      </c>
      <c r="D211" s="163" t="s">
        <v>346</v>
      </c>
      <c r="E211" s="164" t="s">
        <v>347</v>
      </c>
      <c r="F211" s="163" t="s">
        <v>348</v>
      </c>
      <c r="G211" s="163" t="s">
        <v>349</v>
      </c>
      <c r="H211" s="165" t="s">
        <v>306</v>
      </c>
      <c r="I211" s="165" t="s">
        <v>350</v>
      </c>
      <c r="J211" s="165" t="s">
        <v>351</v>
      </c>
      <c r="K211" s="165" t="s">
        <v>352</v>
      </c>
      <c r="L211" s="165" t="s">
        <v>353</v>
      </c>
      <c r="M211" s="165" t="s">
        <v>354</v>
      </c>
      <c r="N211" s="165" t="s">
        <v>355</v>
      </c>
      <c r="O211" s="165" t="s">
        <v>356</v>
      </c>
      <c r="P211" s="165" t="s">
        <v>357</v>
      </c>
      <c r="Q211" s="165" t="s">
        <v>358</v>
      </c>
      <c r="R211" s="165" t="s">
        <v>359</v>
      </c>
      <c r="S211" s="165" t="s">
        <v>388</v>
      </c>
      <c r="T211" s="166" t="s">
        <v>361</v>
      </c>
      <c r="U211" s="617"/>
    </row>
    <row r="212" spans="1:22" ht="24.75" thickBot="1" x14ac:dyDescent="0.3">
      <c r="A212" s="1226"/>
      <c r="B212" s="1228"/>
      <c r="C212" s="1228"/>
      <c r="D212" s="167" t="s">
        <v>362</v>
      </c>
      <c r="E212" s="167" t="s">
        <v>375</v>
      </c>
      <c r="F212" s="167" t="s">
        <v>364</v>
      </c>
      <c r="G212" s="167" t="s">
        <v>364</v>
      </c>
      <c r="H212" s="167" t="s">
        <v>110</v>
      </c>
      <c r="I212" s="167" t="s">
        <v>133</v>
      </c>
      <c r="J212" s="167" t="s">
        <v>365</v>
      </c>
      <c r="K212" s="167" t="s">
        <v>366</v>
      </c>
      <c r="L212" s="167" t="s">
        <v>367</v>
      </c>
      <c r="M212" s="167" t="s">
        <v>366</v>
      </c>
      <c r="N212" s="167" t="s">
        <v>368</v>
      </c>
      <c r="O212" s="167" t="s">
        <v>335</v>
      </c>
      <c r="P212" s="167" t="s">
        <v>369</v>
      </c>
      <c r="Q212" s="167" t="s">
        <v>370</v>
      </c>
      <c r="R212" s="167" t="s">
        <v>371</v>
      </c>
      <c r="S212" s="167" t="s">
        <v>371</v>
      </c>
      <c r="T212" s="656"/>
      <c r="U212" s="617"/>
    </row>
    <row r="213" spans="1:22" x14ac:dyDescent="0.25">
      <c r="A213" s="1229" t="str">
        <f>B207</f>
        <v>EXTRA-urb.d.1</v>
      </c>
      <c r="B213" s="168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20"/>
      <c r="R213" s="620"/>
      <c r="S213" s="620"/>
      <c r="T213" s="623"/>
      <c r="U213" s="475"/>
    </row>
    <row r="214" spans="1:22" x14ac:dyDescent="0.25">
      <c r="A214" s="1229"/>
      <c r="B214" s="169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25" t="s">
        <v>372</v>
      </c>
      <c r="R214" s="625"/>
      <c r="S214" s="625"/>
      <c r="T214" s="628"/>
      <c r="U214" s="475"/>
    </row>
    <row r="215" spans="1:22" x14ac:dyDescent="0.25">
      <c r="A215" s="1229"/>
      <c r="B215" s="169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25"/>
      <c r="R215" s="625"/>
      <c r="S215" s="625"/>
      <c r="T215" s="628"/>
      <c r="U215" s="475"/>
    </row>
    <row r="216" spans="1:22" x14ac:dyDescent="0.25">
      <c r="A216" s="1229"/>
      <c r="B216" s="169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25"/>
      <c r="R216" s="625"/>
      <c r="S216" s="625"/>
      <c r="T216" s="628"/>
      <c r="U216" s="475"/>
    </row>
    <row r="217" spans="1:22" x14ac:dyDescent="0.25">
      <c r="A217" s="1229"/>
      <c r="B217" s="169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25"/>
      <c r="R217" s="625"/>
      <c r="S217" s="625"/>
      <c r="T217" s="628"/>
      <c r="U217" s="475"/>
    </row>
    <row r="218" spans="1:22" x14ac:dyDescent="0.25">
      <c r="A218" s="1229"/>
      <c r="B218" s="169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25"/>
      <c r="R218" s="625"/>
      <c r="S218" s="625"/>
      <c r="T218" s="628"/>
      <c r="U218" s="475"/>
    </row>
    <row r="219" spans="1:22" x14ac:dyDescent="0.25">
      <c r="A219" s="1229"/>
      <c r="B219" s="169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25"/>
      <c r="R219" s="625"/>
      <c r="S219" s="625"/>
      <c r="T219" s="628"/>
      <c r="U219" s="475"/>
    </row>
    <row r="220" spans="1:22" x14ac:dyDescent="0.25">
      <c r="A220" s="1229"/>
      <c r="B220" s="169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25"/>
      <c r="R220" s="625"/>
      <c r="S220" s="625"/>
      <c r="T220" s="628"/>
      <c r="U220" s="475"/>
    </row>
    <row r="221" spans="1:22" x14ac:dyDescent="0.25">
      <c r="A221" s="1229"/>
      <c r="B221" s="169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25"/>
      <c r="R221" s="625"/>
      <c r="S221" s="625"/>
      <c r="T221" s="628"/>
      <c r="U221" s="475"/>
    </row>
    <row r="222" spans="1:22" ht="15.75" thickBot="1" x14ac:dyDescent="0.3">
      <c r="A222" s="1230"/>
      <c r="B222" s="170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30"/>
      <c r="R222" s="630"/>
      <c r="S222" s="630"/>
      <c r="T222" s="633"/>
      <c r="U222" s="475"/>
    </row>
    <row r="223" spans="1:22" s="1" customFormat="1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48" t="s">
        <v>527</v>
      </c>
      <c r="M223" s="1049"/>
      <c r="N223" s="718">
        <f>SUM(N213:N222)</f>
        <v>0</v>
      </c>
      <c r="O223" s="719">
        <f>SUM(O213:O222)</f>
        <v>0</v>
      </c>
      <c r="P223" s="5"/>
      <c r="R223" s="5"/>
      <c r="S223" s="5"/>
      <c r="T223" s="111"/>
      <c r="U223" s="124"/>
      <c r="V223" s="111"/>
    </row>
    <row r="224" spans="1:22" s="1" customFormat="1" ht="35.25" customHeight="1" x14ac:dyDescent="0.25">
      <c r="A224" s="121"/>
      <c r="B224" s="86"/>
      <c r="C224" s="86"/>
      <c r="D224" s="86"/>
      <c r="E224" s="72"/>
      <c r="F224" s="573"/>
      <c r="G224" s="72"/>
      <c r="H224" s="634"/>
      <c r="I224" s="634"/>
      <c r="J224" s="635"/>
      <c r="K224" s="634"/>
      <c r="L224" s="1050" t="s">
        <v>528</v>
      </c>
      <c r="M224" s="1051"/>
      <c r="N224" s="720">
        <f>SUMIF(M213:M222,"&lt;=31/12/2025",N213:N222)</f>
        <v>0</v>
      </c>
      <c r="O224" s="721">
        <f>SUMIF(M213:M222,"&lt;=31/12/2025",O213:O222)</f>
        <v>0</v>
      </c>
      <c r="P224" s="5"/>
      <c r="R224" s="5"/>
      <c r="S224" s="5"/>
      <c r="T224" s="111"/>
      <c r="U224" s="124"/>
      <c r="V224" s="111"/>
    </row>
    <row r="225" spans="1:22" s="1" customFormat="1" ht="33.75" customHeight="1" thickBot="1" x14ac:dyDescent="0.3">
      <c r="A225" s="121"/>
      <c r="B225" s="86"/>
      <c r="C225" s="86"/>
      <c r="D225" s="86"/>
      <c r="E225" s="72"/>
      <c r="F225" s="573"/>
      <c r="G225" s="72"/>
      <c r="H225" s="72"/>
      <c r="I225" s="573"/>
      <c r="J225" s="573"/>
      <c r="K225" s="72"/>
      <c r="L225" s="1052" t="s">
        <v>566</v>
      </c>
      <c r="M225" s="1053"/>
      <c r="N225" s="722">
        <f>SUMIF(M213:M222,"&gt;31/12/2025",N213:N222)</f>
        <v>0</v>
      </c>
      <c r="O225" s="723">
        <f>SUMIF(M213:M222,"&gt;31/12/2025",O213:O222)</f>
        <v>0</v>
      </c>
      <c r="P225" s="5"/>
      <c r="R225" s="5"/>
      <c r="S225" s="5"/>
      <c r="T225" s="111"/>
      <c r="U225" s="124"/>
      <c r="V225" s="111"/>
    </row>
    <row r="226" spans="1:22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557"/>
      <c r="R226" s="557"/>
      <c r="S226" s="639"/>
      <c r="T226" s="557"/>
      <c r="U226" s="563"/>
    </row>
    <row r="227" spans="1:22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323"/>
      <c r="R227" s="323"/>
      <c r="S227" s="323"/>
      <c r="T227" s="323"/>
      <c r="U227" s="473"/>
    </row>
    <row r="228" spans="1:22" ht="28.5" thickBot="1" x14ac:dyDescent="0.3">
      <c r="A228" s="162" t="s">
        <v>9</v>
      </c>
      <c r="B228" s="1057" t="s">
        <v>174</v>
      </c>
      <c r="C228" s="1058"/>
      <c r="E228" s="1231" t="s">
        <v>336</v>
      </c>
      <c r="F228" s="1232"/>
      <c r="G228" s="1031">
        <f>VLOOKUP(B228,'EXTRAUrbano.Piano inv. forn '!$D$105:$AB$124,3,FALSE)</f>
        <v>0</v>
      </c>
      <c r="H228" s="1032"/>
      <c r="I228" s="72"/>
      <c r="J228" s="1231" t="s">
        <v>337</v>
      </c>
      <c r="K228" s="1232"/>
      <c r="L228" s="1031">
        <f>VLOOKUP(B228,'EXTRAUrbano.Piano inv. forn '!$D$105:$AB$124,4,N230)</f>
        <v>0</v>
      </c>
      <c r="M228" s="1032"/>
      <c r="O228" s="172" t="s">
        <v>338</v>
      </c>
      <c r="P228" s="616"/>
      <c r="R228" s="171" t="s">
        <v>339</v>
      </c>
      <c r="S228" s="1112"/>
      <c r="T228" s="1113"/>
      <c r="U228" s="475"/>
    </row>
    <row r="229" spans="1:22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86"/>
      <c r="S229" s="614"/>
      <c r="U229" s="122"/>
    </row>
    <row r="230" spans="1:22" ht="35.25" customHeight="1" thickBot="1" x14ac:dyDescent="0.3">
      <c r="A230" s="1233" t="s">
        <v>340</v>
      </c>
      <c r="B230" s="1234"/>
      <c r="C230" s="1234"/>
      <c r="D230" s="1235"/>
      <c r="E230" s="1039">
        <f>VLOOKUP(B228,'EXTRAUrbano.Piano inv. forn '!$D$105:$AB$124,17,FALSE)</f>
        <v>0</v>
      </c>
      <c r="F230" s="1040"/>
      <c r="G230" s="1040"/>
      <c r="H230" s="1041"/>
      <c r="I230" s="72"/>
      <c r="J230" s="1236" t="s">
        <v>61</v>
      </c>
      <c r="K230" s="1237"/>
      <c r="L230" s="1039">
        <f>VLOOKUP(B228,'EXTRAUrbano.Piano inv. forn '!$D$105:$AB$124,19,FALSE)</f>
        <v>0</v>
      </c>
      <c r="M230" s="1041"/>
      <c r="N230" s="110"/>
      <c r="O230" s="171" t="s">
        <v>341</v>
      </c>
      <c r="P230" s="127">
        <f>L230+E230</f>
        <v>0</v>
      </c>
      <c r="R230" s="171" t="s">
        <v>342</v>
      </c>
      <c r="S230" s="1112"/>
      <c r="T230" s="1113"/>
      <c r="U230" s="122"/>
    </row>
    <row r="231" spans="1:22" ht="15.75" thickBot="1" x14ac:dyDescent="0.3">
      <c r="A231" s="128"/>
      <c r="B231" s="129"/>
      <c r="C231" s="129"/>
      <c r="D231" s="129"/>
      <c r="E231" s="130"/>
      <c r="F231" s="130"/>
      <c r="G231" s="130"/>
      <c r="H231" s="130"/>
      <c r="I231" s="72"/>
      <c r="J231" s="88"/>
      <c r="K231" s="88"/>
      <c r="L231" s="130"/>
      <c r="M231" s="130"/>
      <c r="N231" s="110"/>
      <c r="O231" s="86"/>
      <c r="P231" s="110"/>
      <c r="R231" s="86"/>
      <c r="S231" s="87"/>
      <c r="T231" s="87"/>
      <c r="U231" s="475"/>
    </row>
    <row r="232" spans="1:22" ht="60" x14ac:dyDescent="0.25">
      <c r="A232" s="1225" t="s">
        <v>343</v>
      </c>
      <c r="B232" s="1227" t="s">
        <v>344</v>
      </c>
      <c r="C232" s="1227" t="s">
        <v>345</v>
      </c>
      <c r="D232" s="163" t="s">
        <v>346</v>
      </c>
      <c r="E232" s="164" t="s">
        <v>347</v>
      </c>
      <c r="F232" s="163" t="s">
        <v>348</v>
      </c>
      <c r="G232" s="163" t="s">
        <v>349</v>
      </c>
      <c r="H232" s="165" t="s">
        <v>306</v>
      </c>
      <c r="I232" s="165" t="s">
        <v>350</v>
      </c>
      <c r="J232" s="165" t="s">
        <v>351</v>
      </c>
      <c r="K232" s="165" t="s">
        <v>352</v>
      </c>
      <c r="L232" s="165" t="s">
        <v>353</v>
      </c>
      <c r="M232" s="165" t="s">
        <v>354</v>
      </c>
      <c r="N232" s="165" t="s">
        <v>355</v>
      </c>
      <c r="O232" s="165" t="s">
        <v>356</v>
      </c>
      <c r="P232" s="165" t="s">
        <v>357</v>
      </c>
      <c r="Q232" s="165" t="s">
        <v>358</v>
      </c>
      <c r="R232" s="165" t="s">
        <v>359</v>
      </c>
      <c r="S232" s="165" t="s">
        <v>388</v>
      </c>
      <c r="T232" s="166" t="s">
        <v>361</v>
      </c>
      <c r="U232" s="617"/>
    </row>
    <row r="233" spans="1:22" ht="24.75" thickBot="1" x14ac:dyDescent="0.3">
      <c r="A233" s="1226"/>
      <c r="B233" s="1228"/>
      <c r="C233" s="1228"/>
      <c r="D233" s="167" t="s">
        <v>362</v>
      </c>
      <c r="E233" s="167" t="s">
        <v>375</v>
      </c>
      <c r="F233" s="167" t="s">
        <v>364</v>
      </c>
      <c r="G233" s="167" t="s">
        <v>364</v>
      </c>
      <c r="H233" s="167" t="s">
        <v>110</v>
      </c>
      <c r="I233" s="167" t="s">
        <v>133</v>
      </c>
      <c r="J233" s="167" t="s">
        <v>365</v>
      </c>
      <c r="K233" s="167" t="s">
        <v>366</v>
      </c>
      <c r="L233" s="167" t="s">
        <v>367</v>
      </c>
      <c r="M233" s="167" t="s">
        <v>366</v>
      </c>
      <c r="N233" s="167" t="s">
        <v>368</v>
      </c>
      <c r="O233" s="167" t="s">
        <v>335</v>
      </c>
      <c r="P233" s="167" t="s">
        <v>369</v>
      </c>
      <c r="Q233" s="167" t="s">
        <v>370</v>
      </c>
      <c r="R233" s="167" t="s">
        <v>371</v>
      </c>
      <c r="S233" s="167" t="s">
        <v>371</v>
      </c>
      <c r="T233" s="656"/>
      <c r="U233" s="617"/>
    </row>
    <row r="234" spans="1:22" x14ac:dyDescent="0.25">
      <c r="A234" s="1229" t="str">
        <f>B228</f>
        <v>EXTRA-urb.d.1</v>
      </c>
      <c r="B234" s="168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20"/>
      <c r="R234" s="620"/>
      <c r="S234" s="620"/>
      <c r="T234" s="623"/>
      <c r="U234" s="475"/>
    </row>
    <row r="235" spans="1:22" x14ac:dyDescent="0.25">
      <c r="A235" s="1229"/>
      <c r="B235" s="169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25" t="s">
        <v>372</v>
      </c>
      <c r="R235" s="625"/>
      <c r="S235" s="625"/>
      <c r="T235" s="628"/>
      <c r="U235" s="475"/>
    </row>
    <row r="236" spans="1:22" x14ac:dyDescent="0.25">
      <c r="A236" s="1229"/>
      <c r="B236" s="169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25"/>
      <c r="R236" s="625"/>
      <c r="S236" s="625"/>
      <c r="T236" s="628"/>
      <c r="U236" s="475"/>
    </row>
    <row r="237" spans="1:22" x14ac:dyDescent="0.25">
      <c r="A237" s="1229"/>
      <c r="B237" s="169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25"/>
      <c r="R237" s="625"/>
      <c r="S237" s="625"/>
      <c r="T237" s="628"/>
      <c r="U237" s="475"/>
    </row>
    <row r="238" spans="1:22" x14ac:dyDescent="0.25">
      <c r="A238" s="1229"/>
      <c r="B238" s="169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25"/>
      <c r="R238" s="625"/>
      <c r="S238" s="625"/>
      <c r="T238" s="628"/>
      <c r="U238" s="475"/>
    </row>
    <row r="239" spans="1:22" x14ac:dyDescent="0.25">
      <c r="A239" s="1229"/>
      <c r="B239" s="169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25"/>
      <c r="R239" s="625"/>
      <c r="S239" s="625"/>
      <c r="T239" s="628"/>
      <c r="U239" s="475"/>
    </row>
    <row r="240" spans="1:22" x14ac:dyDescent="0.25">
      <c r="A240" s="1229"/>
      <c r="B240" s="169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25"/>
      <c r="R240" s="625"/>
      <c r="S240" s="625"/>
      <c r="T240" s="628"/>
      <c r="U240" s="475"/>
    </row>
    <row r="241" spans="1:22" x14ac:dyDescent="0.25">
      <c r="A241" s="1229"/>
      <c r="B241" s="169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25"/>
      <c r="R241" s="625"/>
      <c r="S241" s="625"/>
      <c r="T241" s="628"/>
      <c r="U241" s="475"/>
    </row>
    <row r="242" spans="1:22" x14ac:dyDescent="0.25">
      <c r="A242" s="1229"/>
      <c r="B242" s="169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25"/>
      <c r="R242" s="625"/>
      <c r="S242" s="625"/>
      <c r="T242" s="628"/>
      <c r="U242" s="475"/>
    </row>
    <row r="243" spans="1:22" ht="15.75" thickBot="1" x14ac:dyDescent="0.3">
      <c r="A243" s="1230"/>
      <c r="B243" s="170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30"/>
      <c r="R243" s="630"/>
      <c r="S243" s="630"/>
      <c r="T243" s="633"/>
      <c r="U243" s="475"/>
    </row>
    <row r="244" spans="1:22" s="1" customFormat="1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48" t="s">
        <v>527</v>
      </c>
      <c r="M244" s="1049"/>
      <c r="N244" s="718">
        <f>SUM(N234:N243)</f>
        <v>0</v>
      </c>
      <c r="O244" s="719">
        <f>SUM(O234:O243)</f>
        <v>0</v>
      </c>
      <c r="P244" s="5"/>
      <c r="R244" s="5"/>
      <c r="S244" s="5"/>
      <c r="T244" s="111"/>
      <c r="U244" s="124"/>
      <c r="V244" s="111"/>
    </row>
    <row r="245" spans="1:22" s="1" customFormat="1" ht="35.25" customHeight="1" x14ac:dyDescent="0.25">
      <c r="A245" s="121"/>
      <c r="B245" s="86"/>
      <c r="C245" s="86"/>
      <c r="D245" s="86"/>
      <c r="E245" s="72"/>
      <c r="F245" s="573"/>
      <c r="G245" s="72"/>
      <c r="H245" s="634"/>
      <c r="I245" s="634"/>
      <c r="J245" s="635"/>
      <c r="K245" s="634"/>
      <c r="L245" s="1050" t="s">
        <v>528</v>
      </c>
      <c r="M245" s="1051"/>
      <c r="N245" s="720">
        <f>SUMIF(M234:M243,"&lt;=31/12/2025",N234:N243)</f>
        <v>0</v>
      </c>
      <c r="O245" s="721">
        <f>SUMIF(M234:M243,"&lt;=31/12/2025",O234:O243)</f>
        <v>0</v>
      </c>
      <c r="P245" s="5"/>
      <c r="R245" s="5"/>
      <c r="S245" s="5"/>
      <c r="T245" s="111"/>
      <c r="U245" s="124"/>
      <c r="V245" s="111"/>
    </row>
    <row r="246" spans="1:22" s="1" customFormat="1" ht="33.75" customHeight="1" thickBot="1" x14ac:dyDescent="0.3">
      <c r="A246" s="121"/>
      <c r="B246" s="86"/>
      <c r="C246" s="86"/>
      <c r="D246" s="86"/>
      <c r="E246" s="72"/>
      <c r="F246" s="573"/>
      <c r="G246" s="72"/>
      <c r="H246" s="72"/>
      <c r="I246" s="573"/>
      <c r="J246" s="573"/>
      <c r="K246" s="72"/>
      <c r="L246" s="1052" t="s">
        <v>566</v>
      </c>
      <c r="M246" s="1053"/>
      <c r="N246" s="722">
        <f>SUMIF(M234:M243,"&gt;31/12/2025",N234:N243)</f>
        <v>0</v>
      </c>
      <c r="O246" s="723">
        <f>SUMIF(M234:M243,"&gt;31/12/2025",O234:O243)</f>
        <v>0</v>
      </c>
      <c r="P246" s="5"/>
      <c r="R246" s="5"/>
      <c r="S246" s="5"/>
      <c r="T246" s="111"/>
      <c r="U246" s="124"/>
      <c r="V246" s="111"/>
    </row>
    <row r="247" spans="1:22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557"/>
      <c r="R247" s="557"/>
      <c r="S247" s="639"/>
      <c r="T247" s="557"/>
      <c r="U247" s="563"/>
    </row>
  </sheetData>
  <sheetProtection algorithmName="SHA-512" hashValue="hJGjBArfakh4xtAIqPzFnTMm4SwpaPxHrfd8rZYb5Xjg136sjTQF3CO7qDn9JypoMcTULzXY+3YfAD9JhLmCuA==" saltValue="uHOZIyP+eubBCOVV6h40lw==" spinCount="100000" sheet="1" objects="1" scenarios="1"/>
  <mergeCells count="226">
    <mergeCell ref="A232:A233"/>
    <mergeCell ref="B232:B233"/>
    <mergeCell ref="C232:C233"/>
    <mergeCell ref="A234:A243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  <mergeCell ref="A211:A212"/>
    <mergeCell ref="B211:B212"/>
    <mergeCell ref="C211:C212"/>
    <mergeCell ref="A213:A222"/>
    <mergeCell ref="B228:C228"/>
    <mergeCell ref="E228:F228"/>
    <mergeCell ref="G207:H207"/>
    <mergeCell ref="J207:K207"/>
    <mergeCell ref="L207:M207"/>
    <mergeCell ref="L223:M223"/>
    <mergeCell ref="L224:M224"/>
    <mergeCell ref="L225:M225"/>
    <mergeCell ref="S186:T186"/>
    <mergeCell ref="A188:D188"/>
    <mergeCell ref="E188:H188"/>
    <mergeCell ref="J188:K188"/>
    <mergeCell ref="L188:M188"/>
    <mergeCell ref="S188:T188"/>
    <mergeCell ref="S207:T207"/>
    <mergeCell ref="A209:D209"/>
    <mergeCell ref="E209:H209"/>
    <mergeCell ref="J209:K209"/>
    <mergeCell ref="L209:M209"/>
    <mergeCell ref="S209:T209"/>
    <mergeCell ref="A190:A191"/>
    <mergeCell ref="B190:B191"/>
    <mergeCell ref="C190:C191"/>
    <mergeCell ref="A192:A201"/>
    <mergeCell ref="B207:C207"/>
    <mergeCell ref="E207:F207"/>
    <mergeCell ref="L202:M202"/>
    <mergeCell ref="L203:M203"/>
    <mergeCell ref="L204:M204"/>
    <mergeCell ref="A169:A170"/>
    <mergeCell ref="B169:B170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L181:M181"/>
    <mergeCell ref="L182:M182"/>
    <mergeCell ref="L183:M183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L160:M160"/>
    <mergeCell ref="L161:M161"/>
    <mergeCell ref="L162:M162"/>
    <mergeCell ref="L144:M144"/>
    <mergeCell ref="L139:M139"/>
    <mergeCell ref="L140:M140"/>
    <mergeCell ref="L141:M141"/>
    <mergeCell ref="S144:T144"/>
    <mergeCell ref="A146:D146"/>
    <mergeCell ref="E146:H146"/>
    <mergeCell ref="J146:K146"/>
    <mergeCell ref="L146:M146"/>
    <mergeCell ref="S146:T146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L118:M118"/>
    <mergeCell ref="L119:M119"/>
    <mergeCell ref="L120:M120"/>
    <mergeCell ref="G123:H123"/>
    <mergeCell ref="J123:K123"/>
    <mergeCell ref="L123:M123"/>
    <mergeCell ref="S102:T102"/>
    <mergeCell ref="A104:D104"/>
    <mergeCell ref="E104:H104"/>
    <mergeCell ref="J104:K104"/>
    <mergeCell ref="L104:M104"/>
    <mergeCell ref="S104:T104"/>
    <mergeCell ref="A85:A86"/>
    <mergeCell ref="B85:B86"/>
    <mergeCell ref="C85:C86"/>
    <mergeCell ref="T85:T86"/>
    <mergeCell ref="A87:A96"/>
    <mergeCell ref="B102:C102"/>
    <mergeCell ref="E102:F102"/>
    <mergeCell ref="G102:H102"/>
    <mergeCell ref="J102:K102"/>
    <mergeCell ref="L102:M102"/>
    <mergeCell ref="L97:M97"/>
    <mergeCell ref="L98:M98"/>
    <mergeCell ref="L99:M99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T64:T65"/>
    <mergeCell ref="A66:A75"/>
    <mergeCell ref="B81:C81"/>
    <mergeCell ref="E81:F81"/>
    <mergeCell ref="G81:H81"/>
    <mergeCell ref="J81:K81"/>
    <mergeCell ref="L81:M81"/>
    <mergeCell ref="L76:M76"/>
    <mergeCell ref="L77:M77"/>
    <mergeCell ref="L78:M78"/>
    <mergeCell ref="S60:T60"/>
    <mergeCell ref="A62:D62"/>
    <mergeCell ref="E62:H62"/>
    <mergeCell ref="J62:K62"/>
    <mergeCell ref="L62:M62"/>
    <mergeCell ref="S62:T62"/>
    <mergeCell ref="A43:A44"/>
    <mergeCell ref="B43:B44"/>
    <mergeCell ref="C43:C44"/>
    <mergeCell ref="T43:T44"/>
    <mergeCell ref="A45:A54"/>
    <mergeCell ref="B60:C60"/>
    <mergeCell ref="E60:F60"/>
    <mergeCell ref="G60:H60"/>
    <mergeCell ref="J60:K60"/>
    <mergeCell ref="L60:M60"/>
    <mergeCell ref="L55:M55"/>
    <mergeCell ref="L56:M56"/>
    <mergeCell ref="L57:M57"/>
    <mergeCell ref="S20:T20"/>
    <mergeCell ref="A22:A23"/>
    <mergeCell ref="B22:B23"/>
    <mergeCell ref="C22:C23"/>
    <mergeCell ref="T22:T23"/>
    <mergeCell ref="S39:T39"/>
    <mergeCell ref="A41:D41"/>
    <mergeCell ref="E41:H41"/>
    <mergeCell ref="J41:K41"/>
    <mergeCell ref="L41:M41"/>
    <mergeCell ref="S41:T41"/>
    <mergeCell ref="A24:A33"/>
    <mergeCell ref="B39:C39"/>
    <mergeCell ref="E39:F39"/>
    <mergeCell ref="G39:H39"/>
    <mergeCell ref="J39:K39"/>
    <mergeCell ref="L39:M39"/>
    <mergeCell ref="A1:T1"/>
    <mergeCell ref="A3:T3"/>
    <mergeCell ref="A6:D6"/>
    <mergeCell ref="E6:J6"/>
    <mergeCell ref="L6:N6"/>
    <mergeCell ref="O6:T6"/>
    <mergeCell ref="B18:C18"/>
    <mergeCell ref="E18:F18"/>
    <mergeCell ref="G18:H18"/>
    <mergeCell ref="J18:K18"/>
    <mergeCell ref="L18:M18"/>
    <mergeCell ref="S18:T18"/>
    <mergeCell ref="A8:T8"/>
    <mergeCell ref="A10:D11"/>
    <mergeCell ref="E10:H11"/>
    <mergeCell ref="J10:N10"/>
    <mergeCell ref="O10:P11"/>
    <mergeCell ref="J11:N11"/>
    <mergeCell ref="R10:S11"/>
    <mergeCell ref="T10:T11"/>
    <mergeCell ref="A12:D13"/>
    <mergeCell ref="E12:H13"/>
    <mergeCell ref="J12:N12"/>
    <mergeCell ref="O12:P13"/>
    <mergeCell ref="L244:M244"/>
    <mergeCell ref="L245:M245"/>
    <mergeCell ref="L246:M246"/>
    <mergeCell ref="J13:N13"/>
    <mergeCell ref="A14:D15"/>
    <mergeCell ref="E14:H15"/>
    <mergeCell ref="J14:N14"/>
    <mergeCell ref="O14:P15"/>
    <mergeCell ref="J15:N15"/>
    <mergeCell ref="L34:M34"/>
    <mergeCell ref="L35:M35"/>
    <mergeCell ref="L36:M36"/>
    <mergeCell ref="A20:D20"/>
    <mergeCell ref="E20:H20"/>
    <mergeCell ref="J20:K20"/>
    <mergeCell ref="L20:M20"/>
    <mergeCell ref="A127:A128"/>
    <mergeCell ref="B127:B128"/>
    <mergeCell ref="C127:C128"/>
    <mergeCell ref="A129:A138"/>
    <mergeCell ref="B144:C144"/>
    <mergeCell ref="E144:F144"/>
    <mergeCell ref="G144:H144"/>
    <mergeCell ref="J144:K144"/>
  </mergeCells>
  <dataValidations count="10">
    <dataValidation type="list" allowBlank="1" showInputMessage="1" showErrorMessage="1" sqref="B19:C19 B187:C187 B208:C208 B40:C40 B61:C61 B82:C82 B103:C103 B124:C124 B145:C145 B166:C166 B229:C229" xr:uid="{00000000-0002-0000-0B00-000000000000}">
      <formula1>$D$22:$D$43</formula1>
    </dataValidation>
    <dataValidation type="list" allowBlank="1" showInputMessage="1" showErrorMessage="1" sqref="H24:H33 H213:H222 H45:H54 H66:H75 H87:H96 H108:H117 H129:H138 H150:H159 H171:H180 H192:H201 H234:H243" xr:uid="{00000000-0002-0000-0B00-000001000000}">
      <formula1>"Diesel (euro 6), Ibrido (diesel-elettr.), "</formula1>
    </dataValidation>
    <dataValidation type="list" allowBlank="1" showInputMessage="1" showErrorMessage="1" sqref="R171:S180 R192:S201 R234:S243 R108:S117 R87:S96 R129:S138 R150:S159 R213:S222 R45:S54 R66:S75 R24:S33" xr:uid="{00000000-0002-0000-0B00-000002000000}">
      <formula1>"si,"</formula1>
    </dataValidation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B00-000003000000}"/>
    <dataValidation type="list" allowBlank="1" showInputMessage="1" showErrorMessage="1" sqref="E24:E33 E45:E54 E66:E75 E87:E96 E108:E117 E129:E138 E150:E159 E171:E180 E192:E201 E213:E222 E234:E243" xr:uid="{00000000-0002-0000-0B00-000004000000}">
      <formula1>"extraurbano"</formula1>
    </dataValidation>
    <dataValidation type="list" allowBlank="1" showInputMessage="1" showErrorMessage="1" sqref="I24:I33 I45:I54 I66:I75 I87:I96 I108:I117 I129:I138 I150:I159 I171:I180 I192:I201 I213:I222 I234:I243" xr:uid="{00000000-0002-0000-0B00-000005000000}">
      <formula1>"classe II, classe A"</formula1>
    </dataValidation>
    <dataValidation type="date" operator="lessThanOrEqual" allowBlank="1" showInputMessage="1" showErrorMessage="1" promptTitle="Attenzione:" prompt="OGV entro il 31/12/2025" sqref="P228 P207 P186 P165 P144 P123 P102 P81 P60 P39 P18" xr:uid="{94B8740C-8F62-4E5A-B880-C87F105E3BDB}">
      <formula1>46022</formula1>
    </dataValidation>
    <dataValidation type="list" allowBlank="1" showInputMessage="1" showErrorMessage="1" sqref="I34 I55 I76 I97 I118 I139 I160 I181 I202 I223 I244" xr:uid="{E2A0F85F-D6FB-4883-AA39-193C7EB053BD}">
      <formula1>"classe I,classe A"</formula1>
    </dataValidation>
    <dataValidation type="list" allowBlank="1" showInputMessage="1" showErrorMessage="1" sqref="H34 H55 H76 H97 H118 H139 H160 H181 H202 H223 H244" xr:uid="{1536D487-E154-4F7F-92A7-81987904DF29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E34 E55 E76 E97 E118 E139 E160 E181 E202 E223 E244" xr:uid="{C43F14F2-12D1-4908-B28D-84F199570C6D}">
      <formula1>"urbano,suburbano"</formula1>
    </dataValidation>
  </dataValidations>
  <pageMargins left="0.7" right="0.7" top="0.75" bottom="0.75" header="0.3" footer="0.3"/>
  <pageSetup paperSize="8" scale="3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la Città Metropolitana beneficiaria dal menù a tendina_x000a__x000a_" xr:uid="{00000000-0002-0000-0B00-000006000000}">
          <x14:formula1>
            <xm:f>'DATI EROGAZIONI'!$A$2:$A$15</xm:f>
          </x14:formula1>
          <xm:sqref>E6:J6</xm:sqref>
        </x14:dataValidation>
        <x14:dataValidation type="list" allowBlank="1" showInputMessage="1" showErrorMessage="1" prompt="Inserire OGV corrispondente al Piano di investimento esecutivo" xr:uid="{00000000-0002-0000-0B00-000007000000}">
          <x14:formula1>
            <xm:f>'EXTRAUrbano.Piano inv. forn '!$D$105:$D$124</xm:f>
          </x14:formula1>
          <xm:sqref>B18:C18 B39:C39 B60:C60 B81:C81 B102:C102 B123:C123 B144:C144 B165:C165 B186:C186 B207:C207 B228:C228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>
    <tabColor rgb="FFCCFFFF"/>
    <pageSetUpPr fitToPage="1"/>
  </sheetPr>
  <dimension ref="A1:AC66"/>
  <sheetViews>
    <sheetView workbookViewId="0">
      <selection activeCell="A2" sqref="A2:T66"/>
    </sheetView>
  </sheetViews>
  <sheetFormatPr defaultColWidth="8.7109375" defaultRowHeight="15" x14ac:dyDescent="0.25"/>
  <cols>
    <col min="1" max="1" width="12.28515625" style="72" customWidth="1"/>
    <col min="2" max="2" width="35.5703125" style="72" customWidth="1"/>
    <col min="3" max="3" width="25.28515625" style="72" bestFit="1" customWidth="1"/>
    <col min="4" max="4" width="15.42578125" style="72" customWidth="1"/>
    <col min="5" max="5" width="11.5703125" style="72" bestFit="1" customWidth="1"/>
    <col min="6" max="6" width="13.28515625" style="72" bestFit="1" customWidth="1"/>
    <col min="7" max="7" width="17.85546875" style="72" bestFit="1" customWidth="1"/>
    <col min="8" max="8" width="17.140625" style="72" customWidth="1"/>
    <col min="9" max="9" width="11.28515625" style="72" bestFit="1" customWidth="1"/>
    <col min="10" max="10" width="14" style="72" customWidth="1"/>
    <col min="11" max="12" width="12.140625" style="72" bestFit="1" customWidth="1"/>
    <col min="13" max="13" width="18" style="72" customWidth="1"/>
    <col min="14" max="14" width="17.85546875" style="72" customWidth="1"/>
    <col min="15" max="15" width="13.7109375" style="72" bestFit="1" customWidth="1"/>
    <col min="16" max="16" width="11.28515625" style="72" bestFit="1" customWidth="1"/>
    <col min="17" max="17" width="13.5703125" style="72" customWidth="1"/>
    <col min="18" max="18" width="16.85546875" style="72" customWidth="1"/>
    <col min="19" max="19" width="14.28515625" style="72" customWidth="1"/>
    <col min="20" max="20" width="31.42578125" style="72" customWidth="1"/>
    <col min="21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659"/>
      <c r="I1" s="323"/>
      <c r="J1" s="323"/>
      <c r="K1" s="472"/>
      <c r="L1" s="472"/>
      <c r="M1" s="472"/>
      <c r="N1" s="472"/>
      <c r="O1" s="472"/>
      <c r="P1" s="469"/>
      <c r="Q1" s="323"/>
      <c r="R1" s="471"/>
      <c r="S1" s="323"/>
      <c r="T1" s="323"/>
      <c r="U1" s="323"/>
      <c r="V1" s="469"/>
      <c r="W1" s="469"/>
      <c r="X1" s="323"/>
      <c r="Y1" s="469"/>
      <c r="Z1" s="469"/>
      <c r="AA1" s="469"/>
      <c r="AB1" s="469"/>
      <c r="AC1" s="323"/>
    </row>
    <row r="2" spans="1:29" ht="36.75" customHeight="1" thickBot="1" x14ac:dyDescent="0.3">
      <c r="A2" s="896" t="s">
        <v>0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8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</row>
    <row r="4" spans="1:29" ht="18" customHeight="1" thickBot="1" x14ac:dyDescent="0.3">
      <c r="A4" s="909" t="s">
        <v>396</v>
      </c>
      <c r="B4" s="910"/>
      <c r="C4" s="910"/>
      <c r="D4" s="910"/>
      <c r="E4" s="910"/>
      <c r="F4" s="910"/>
      <c r="G4" s="910"/>
      <c r="H4" s="910"/>
      <c r="I4" s="910"/>
      <c r="J4" s="910"/>
      <c r="K4" s="910"/>
      <c r="L4" s="910"/>
      <c r="M4" s="910"/>
      <c r="N4" s="910"/>
      <c r="O4" s="910"/>
      <c r="P4" s="910"/>
      <c r="Q4" s="910"/>
      <c r="R4" s="1061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30.75" thickBot="1" x14ac:dyDescent="0.3">
      <c r="A6" s="1270" t="s">
        <v>397</v>
      </c>
      <c r="B6" s="1271"/>
      <c r="C6" s="1271"/>
      <c r="D6" s="1274" t="s">
        <v>3</v>
      </c>
      <c r="E6" s="1274"/>
      <c r="F6" s="1275"/>
      <c r="G6" s="26"/>
      <c r="H6" s="1254" t="s">
        <v>398</v>
      </c>
      <c r="I6" s="1255"/>
      <c r="J6" s="1255"/>
      <c r="K6" s="1256"/>
      <c r="L6" s="26"/>
      <c r="M6" s="1254" t="s">
        <v>399</v>
      </c>
      <c r="N6" s="1255"/>
      <c r="O6" s="1255"/>
      <c r="P6" s="1256"/>
      <c r="Q6" s="26"/>
      <c r="R6" s="756" t="s">
        <v>546</v>
      </c>
      <c r="S6" s="757" t="s">
        <v>547</v>
      </c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" customHeight="1" thickBot="1" x14ac:dyDescent="0.3">
      <c r="A7" s="1272"/>
      <c r="B7" s="1273"/>
      <c r="C7" s="1273"/>
      <c r="D7" s="1276"/>
      <c r="E7" s="1276"/>
      <c r="F7" s="1277"/>
      <c r="H7" s="1257" t="s">
        <v>400</v>
      </c>
      <c r="I7" s="1258"/>
      <c r="J7" s="1259"/>
      <c r="K7" s="247">
        <f>'urbano_PIANO_INV-INFR'!F41</f>
        <v>0</v>
      </c>
      <c r="L7" s="39"/>
      <c r="M7" s="1257" t="s">
        <v>401</v>
      </c>
      <c r="N7" s="1258"/>
      <c r="O7" s="1259"/>
      <c r="P7" s="247">
        <f>M63</f>
        <v>0</v>
      </c>
      <c r="R7" s="1266" t="s">
        <v>548</v>
      </c>
      <c r="S7" s="1302" t="s">
        <v>549</v>
      </c>
    </row>
    <row r="8" spans="1:29" ht="12.75" customHeight="1" thickBot="1" x14ac:dyDescent="0.5">
      <c r="A8" s="21"/>
      <c r="B8" s="21"/>
      <c r="C8" s="21"/>
      <c r="D8" s="21"/>
      <c r="E8" s="660"/>
      <c r="F8" s="660"/>
      <c r="H8" s="474"/>
      <c r="I8" s="660"/>
      <c r="J8" s="660"/>
      <c r="K8" s="661"/>
      <c r="L8" s="660"/>
      <c r="M8" s="474"/>
      <c r="N8" s="660"/>
      <c r="O8" s="660"/>
      <c r="P8" s="661"/>
      <c r="Q8" s="660"/>
      <c r="R8" s="1266"/>
      <c r="S8" s="1302"/>
      <c r="T8" s="660"/>
      <c r="U8" s="660"/>
      <c r="V8" s="662"/>
      <c r="W8" s="662"/>
      <c r="X8" s="662"/>
      <c r="Y8" s="477"/>
      <c r="Z8" s="176"/>
      <c r="AA8" s="25"/>
      <c r="AB8" s="25"/>
      <c r="AC8" s="25"/>
    </row>
    <row r="9" spans="1:29" ht="38.450000000000003" customHeight="1" thickBot="1" x14ac:dyDescent="0.3">
      <c r="A9" s="1260" t="s">
        <v>402</v>
      </c>
      <c r="B9" s="1261"/>
      <c r="C9" s="1261"/>
      <c r="D9" s="1262">
        <f>'urbano_PIANO_INV-INFR'!H14</f>
        <v>0</v>
      </c>
      <c r="E9" s="1262"/>
      <c r="F9" s="1263"/>
      <c r="H9" s="1251" t="s">
        <v>403</v>
      </c>
      <c r="I9" s="1252"/>
      <c r="J9" s="1253"/>
      <c r="K9" s="247">
        <f>'urbano_PIANO_INV-INFR'!G41</f>
        <v>0</v>
      </c>
      <c r="L9" s="70"/>
      <c r="M9" s="1251" t="s">
        <v>404</v>
      </c>
      <c r="N9" s="1252"/>
      <c r="O9" s="1253"/>
      <c r="P9" s="247">
        <f>S63</f>
        <v>0</v>
      </c>
      <c r="Q9" s="70"/>
      <c r="R9" s="1266"/>
      <c r="S9" s="1302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ht="15.75" thickBot="1" x14ac:dyDescent="0.3">
      <c r="H10" s="474"/>
      <c r="K10" s="663"/>
      <c r="M10" s="474"/>
      <c r="P10" s="663"/>
      <c r="R10" s="758" t="s">
        <v>425</v>
      </c>
      <c r="S10" s="759" t="s">
        <v>425</v>
      </c>
    </row>
    <row r="11" spans="1:29" ht="33.6" customHeight="1" thickBot="1" x14ac:dyDescent="0.3">
      <c r="A11" s="825" t="s">
        <v>4</v>
      </c>
      <c r="B11" s="826"/>
      <c r="C11" s="1278"/>
      <c r="D11" s="1264"/>
      <c r="E11" s="1264"/>
      <c r="F11" s="1265"/>
      <c r="H11" s="1251" t="s">
        <v>405</v>
      </c>
      <c r="I11" s="1252"/>
      <c r="J11" s="1253"/>
      <c r="K11" s="247">
        <f>K7-K9</f>
        <v>0</v>
      </c>
      <c r="L11" s="105"/>
      <c r="M11" s="1251" t="s">
        <v>405</v>
      </c>
      <c r="N11" s="1252"/>
      <c r="O11" s="1253"/>
      <c r="P11" s="247">
        <f>P7-P9</f>
        <v>0</v>
      </c>
      <c r="Q11" s="105"/>
      <c r="R11" s="760"/>
      <c r="S11" s="633"/>
    </row>
    <row r="12" spans="1:29" ht="15.75" thickBot="1" x14ac:dyDescent="0.3"/>
    <row r="13" spans="1:29" ht="36.6" customHeight="1" thickBot="1" x14ac:dyDescent="0.3">
      <c r="A13" s="1062" t="s">
        <v>406</v>
      </c>
      <c r="B13" s="1063"/>
      <c r="C13" s="1063"/>
      <c r="D13" s="1063"/>
      <c r="E13" s="1063"/>
      <c r="F13" s="1063"/>
      <c r="G13" s="1063"/>
      <c r="H13" s="1063"/>
      <c r="I13" s="1063"/>
      <c r="J13" s="1063"/>
      <c r="K13" s="1063"/>
      <c r="L13" s="1063"/>
      <c r="M13" s="1063"/>
      <c r="N13" s="1063"/>
      <c r="O13" s="1063"/>
      <c r="P13" s="1063"/>
      <c r="Q13" s="1063"/>
      <c r="R13" s="1064"/>
      <c r="S13" s="266"/>
      <c r="T13" s="266"/>
    </row>
    <row r="14" spans="1:29" ht="15.75" thickBot="1" x14ac:dyDescent="0.3">
      <c r="K14" s="86"/>
    </row>
    <row r="15" spans="1:29" ht="15.95" customHeight="1" thickBot="1" x14ac:dyDescent="0.3">
      <c r="A15" s="1293" t="s">
        <v>407</v>
      </c>
      <c r="B15" s="1296" t="s">
        <v>408</v>
      </c>
      <c r="C15" s="1299" t="s">
        <v>409</v>
      </c>
      <c r="D15" s="1279" t="s">
        <v>410</v>
      </c>
      <c r="E15" s="1280"/>
      <c r="F15" s="1280"/>
      <c r="G15" s="1280"/>
      <c r="H15" s="1280"/>
      <c r="I15" s="1280"/>
      <c r="J15" s="1281"/>
      <c r="K15" s="1282" t="s">
        <v>411</v>
      </c>
      <c r="L15" s="1280"/>
      <c r="M15" s="1280"/>
      <c r="N15" s="1280"/>
      <c r="O15" s="1280"/>
      <c r="P15" s="1280"/>
      <c r="Q15" s="1281"/>
      <c r="R15" s="1287" t="s">
        <v>412</v>
      </c>
    </row>
    <row r="16" spans="1:29" ht="60.75" x14ac:dyDescent="0.25">
      <c r="A16" s="1294"/>
      <c r="B16" s="1297"/>
      <c r="C16" s="1300"/>
      <c r="D16" s="283" t="s">
        <v>413</v>
      </c>
      <c r="E16" s="213" t="s">
        <v>414</v>
      </c>
      <c r="F16" s="213" t="s">
        <v>415</v>
      </c>
      <c r="G16" s="213" t="s">
        <v>416</v>
      </c>
      <c r="H16" s="213" t="s">
        <v>417</v>
      </c>
      <c r="I16" s="213" t="s">
        <v>418</v>
      </c>
      <c r="J16" s="214" t="s">
        <v>419</v>
      </c>
      <c r="K16" s="215" t="s">
        <v>420</v>
      </c>
      <c r="L16" s="216" t="s">
        <v>421</v>
      </c>
      <c r="M16" s="216" t="s">
        <v>422</v>
      </c>
      <c r="N16" s="216" t="s">
        <v>423</v>
      </c>
      <c r="O16" s="216" t="s">
        <v>424</v>
      </c>
      <c r="P16" s="217" t="s">
        <v>418</v>
      </c>
      <c r="Q16" s="218" t="s">
        <v>419</v>
      </c>
      <c r="R16" s="1288"/>
    </row>
    <row r="17" spans="1:18" ht="15.75" thickBot="1" x14ac:dyDescent="0.3">
      <c r="A17" s="1295"/>
      <c r="B17" s="1298"/>
      <c r="C17" s="1301"/>
      <c r="D17" s="284" t="s">
        <v>368</v>
      </c>
      <c r="E17" s="224" t="s">
        <v>368</v>
      </c>
      <c r="F17" s="224" t="s">
        <v>368</v>
      </c>
      <c r="G17" s="224" t="s">
        <v>368</v>
      </c>
      <c r="H17" s="224" t="s">
        <v>368</v>
      </c>
      <c r="I17" s="224" t="s">
        <v>368</v>
      </c>
      <c r="J17" s="225" t="s">
        <v>368</v>
      </c>
      <c r="K17" s="226" t="s">
        <v>368</v>
      </c>
      <c r="L17" s="224" t="s">
        <v>368</v>
      </c>
      <c r="M17" s="224" t="s">
        <v>368</v>
      </c>
      <c r="N17" s="224" t="s">
        <v>368</v>
      </c>
      <c r="O17" s="224" t="s">
        <v>368</v>
      </c>
      <c r="P17" s="224" t="s">
        <v>368</v>
      </c>
      <c r="Q17" s="225" t="s">
        <v>368</v>
      </c>
      <c r="R17" s="274" t="s">
        <v>425</v>
      </c>
    </row>
    <row r="18" spans="1:18" ht="14.45" customHeight="1" x14ac:dyDescent="0.25">
      <c r="A18" s="228" t="s">
        <v>203</v>
      </c>
      <c r="B18" s="190"/>
      <c r="C18" s="279"/>
      <c r="D18" s="276"/>
      <c r="E18" s="197"/>
      <c r="F18" s="197"/>
      <c r="G18" s="197"/>
      <c r="H18" s="220">
        <f>E18+G18</f>
        <v>0</v>
      </c>
      <c r="I18" s="197">
        <f>H18*0.5%</f>
        <v>0</v>
      </c>
      <c r="J18" s="221">
        <f>H18-I18</f>
        <v>0</v>
      </c>
      <c r="K18" s="427"/>
      <c r="L18" s="428"/>
      <c r="M18" s="428"/>
      <c r="N18" s="428"/>
      <c r="O18" s="222">
        <f>N18+L18</f>
        <v>0</v>
      </c>
      <c r="P18" s="428">
        <f>O18*0.5%</f>
        <v>0</v>
      </c>
      <c r="Q18" s="223">
        <f>O18-P18</f>
        <v>0</v>
      </c>
      <c r="R18" s="664"/>
    </row>
    <row r="19" spans="1:18" ht="14.45" customHeight="1" x14ac:dyDescent="0.25">
      <c r="A19" s="198" t="s">
        <v>205</v>
      </c>
      <c r="B19" s="95"/>
      <c r="C19" s="281"/>
      <c r="D19" s="277"/>
      <c r="E19" s="185"/>
      <c r="F19" s="185"/>
      <c r="G19" s="185"/>
      <c r="H19" s="220">
        <f t="shared" ref="H19:H20" si="0">E19+G19</f>
        <v>0</v>
      </c>
      <c r="I19" s="185">
        <f>H19*0.5%</f>
        <v>0</v>
      </c>
      <c r="J19" s="210">
        <f>H19-I19</f>
        <v>0</v>
      </c>
      <c r="K19" s="429"/>
      <c r="L19" s="430"/>
      <c r="M19" s="430"/>
      <c r="N19" s="430"/>
      <c r="O19" s="211">
        <f t="shared" ref="O19:O35" si="1">N19+L19</f>
        <v>0</v>
      </c>
      <c r="P19" s="430">
        <f t="shared" ref="P19:P35" si="2">O19*0.5%</f>
        <v>0</v>
      </c>
      <c r="Q19" s="212">
        <f t="shared" ref="Q19:Q35" si="3">O19-P19</f>
        <v>0</v>
      </c>
      <c r="R19" s="665"/>
    </row>
    <row r="20" spans="1:18" ht="14.45" customHeight="1" x14ac:dyDescent="0.25">
      <c r="A20" s="228" t="s">
        <v>206</v>
      </c>
      <c r="B20" s="190"/>
      <c r="C20" s="279"/>
      <c r="D20" s="276"/>
      <c r="E20" s="197"/>
      <c r="F20" s="197"/>
      <c r="G20" s="197"/>
      <c r="H20" s="220">
        <f t="shared" si="0"/>
        <v>0</v>
      </c>
      <c r="I20" s="197">
        <f t="shared" ref="I20:I30" si="4">H20*0.5%</f>
        <v>0</v>
      </c>
      <c r="J20" s="221">
        <f t="shared" ref="J20:J30" si="5">H20-I20</f>
        <v>0</v>
      </c>
      <c r="K20" s="427"/>
      <c r="L20" s="428"/>
      <c r="M20" s="428"/>
      <c r="N20" s="428"/>
      <c r="O20" s="222">
        <f t="shared" si="1"/>
        <v>0</v>
      </c>
      <c r="P20" s="428">
        <f t="shared" si="2"/>
        <v>0</v>
      </c>
      <c r="Q20" s="223">
        <f t="shared" si="3"/>
        <v>0</v>
      </c>
      <c r="R20" s="664"/>
    </row>
    <row r="21" spans="1:18" ht="14.45" customHeight="1" x14ac:dyDescent="0.25">
      <c r="A21" s="198" t="s">
        <v>496</v>
      </c>
      <c r="B21" s="95"/>
      <c r="C21" s="281"/>
      <c r="D21" s="277"/>
      <c r="E21" s="185"/>
      <c r="F21" s="185"/>
      <c r="G21" s="185"/>
      <c r="H21" s="220">
        <f t="shared" ref="H21:H27" si="6">E21+G21</f>
        <v>0</v>
      </c>
      <c r="I21" s="185">
        <f t="shared" si="4"/>
        <v>0</v>
      </c>
      <c r="J21" s="210">
        <f t="shared" si="5"/>
        <v>0</v>
      </c>
      <c r="K21" s="429"/>
      <c r="L21" s="430"/>
      <c r="M21" s="430"/>
      <c r="N21" s="430"/>
      <c r="O21" s="211">
        <f t="shared" ref="O21:O27" si="7">N21+L21</f>
        <v>0</v>
      </c>
      <c r="P21" s="430">
        <f t="shared" ref="P21:P27" si="8">O21*0.5%</f>
        <v>0</v>
      </c>
      <c r="Q21" s="212">
        <f t="shared" ref="Q21:Q27" si="9">O21-P21</f>
        <v>0</v>
      </c>
      <c r="R21" s="665"/>
    </row>
    <row r="22" spans="1:18" ht="14.45" customHeight="1" x14ac:dyDescent="0.25">
      <c r="A22" s="228" t="s">
        <v>497</v>
      </c>
      <c r="B22" s="190"/>
      <c r="C22" s="279"/>
      <c r="D22" s="276"/>
      <c r="E22" s="197"/>
      <c r="F22" s="197"/>
      <c r="G22" s="197"/>
      <c r="H22" s="220">
        <f t="shared" si="6"/>
        <v>0</v>
      </c>
      <c r="I22" s="197">
        <f t="shared" ref="I22:I27" si="10">H22*0.5%</f>
        <v>0</v>
      </c>
      <c r="J22" s="221">
        <f t="shared" ref="J22:J27" si="11">H22-I22</f>
        <v>0</v>
      </c>
      <c r="K22" s="427"/>
      <c r="L22" s="428"/>
      <c r="M22" s="428"/>
      <c r="N22" s="428"/>
      <c r="O22" s="222">
        <f t="shared" si="7"/>
        <v>0</v>
      </c>
      <c r="P22" s="428">
        <f t="shared" si="8"/>
        <v>0</v>
      </c>
      <c r="Q22" s="223">
        <f t="shared" si="9"/>
        <v>0</v>
      </c>
      <c r="R22" s="664"/>
    </row>
    <row r="23" spans="1:18" ht="14.45" customHeight="1" x14ac:dyDescent="0.25">
      <c r="A23" s="198" t="s">
        <v>498</v>
      </c>
      <c r="B23" s="95"/>
      <c r="C23" s="281"/>
      <c r="D23" s="277"/>
      <c r="E23" s="185"/>
      <c r="F23" s="185"/>
      <c r="G23" s="185"/>
      <c r="H23" s="220">
        <f t="shared" si="6"/>
        <v>0</v>
      </c>
      <c r="I23" s="185">
        <f t="shared" si="10"/>
        <v>0</v>
      </c>
      <c r="J23" s="210">
        <f t="shared" si="11"/>
        <v>0</v>
      </c>
      <c r="K23" s="429"/>
      <c r="L23" s="430"/>
      <c r="M23" s="430"/>
      <c r="N23" s="430"/>
      <c r="O23" s="211">
        <f t="shared" si="7"/>
        <v>0</v>
      </c>
      <c r="P23" s="430">
        <f t="shared" si="8"/>
        <v>0</v>
      </c>
      <c r="Q23" s="212">
        <f t="shared" si="9"/>
        <v>0</v>
      </c>
      <c r="R23" s="665"/>
    </row>
    <row r="24" spans="1:18" ht="14.45" customHeight="1" x14ac:dyDescent="0.25">
      <c r="A24" s="228" t="s">
        <v>499</v>
      </c>
      <c r="B24" s="190"/>
      <c r="C24" s="279"/>
      <c r="D24" s="276"/>
      <c r="E24" s="197"/>
      <c r="F24" s="197"/>
      <c r="G24" s="197"/>
      <c r="H24" s="220">
        <f t="shared" si="6"/>
        <v>0</v>
      </c>
      <c r="I24" s="197">
        <f t="shared" si="10"/>
        <v>0</v>
      </c>
      <c r="J24" s="221">
        <f t="shared" si="11"/>
        <v>0</v>
      </c>
      <c r="K24" s="427"/>
      <c r="L24" s="428"/>
      <c r="M24" s="428"/>
      <c r="N24" s="428"/>
      <c r="O24" s="222">
        <f t="shared" si="7"/>
        <v>0</v>
      </c>
      <c r="P24" s="428">
        <f t="shared" si="8"/>
        <v>0</v>
      </c>
      <c r="Q24" s="223">
        <f t="shared" si="9"/>
        <v>0</v>
      </c>
      <c r="R24" s="664"/>
    </row>
    <row r="25" spans="1:18" ht="14.45" customHeight="1" x14ac:dyDescent="0.25">
      <c r="A25" s="198" t="s">
        <v>500</v>
      </c>
      <c r="B25" s="95"/>
      <c r="C25" s="281"/>
      <c r="D25" s="277"/>
      <c r="E25" s="185"/>
      <c r="F25" s="185"/>
      <c r="G25" s="185"/>
      <c r="H25" s="220">
        <f t="shared" si="6"/>
        <v>0</v>
      </c>
      <c r="I25" s="185">
        <f t="shared" si="10"/>
        <v>0</v>
      </c>
      <c r="J25" s="210">
        <f t="shared" si="11"/>
        <v>0</v>
      </c>
      <c r="K25" s="429"/>
      <c r="L25" s="430"/>
      <c r="M25" s="430"/>
      <c r="N25" s="430"/>
      <c r="O25" s="211">
        <f t="shared" si="7"/>
        <v>0</v>
      </c>
      <c r="P25" s="430">
        <f t="shared" si="8"/>
        <v>0</v>
      </c>
      <c r="Q25" s="212">
        <f t="shared" si="9"/>
        <v>0</v>
      </c>
      <c r="R25" s="665"/>
    </row>
    <row r="26" spans="1:18" ht="14.45" customHeight="1" x14ac:dyDescent="0.25">
      <c r="A26" s="228" t="s">
        <v>551</v>
      </c>
      <c r="B26" s="190"/>
      <c r="C26" s="279"/>
      <c r="D26" s="276"/>
      <c r="E26" s="197"/>
      <c r="F26" s="197"/>
      <c r="G26" s="197"/>
      <c r="H26" s="220">
        <f t="shared" si="6"/>
        <v>0</v>
      </c>
      <c r="I26" s="197">
        <f t="shared" si="10"/>
        <v>0</v>
      </c>
      <c r="J26" s="221">
        <f t="shared" si="11"/>
        <v>0</v>
      </c>
      <c r="K26" s="427"/>
      <c r="L26" s="428"/>
      <c r="M26" s="428"/>
      <c r="N26" s="428"/>
      <c r="O26" s="222">
        <f t="shared" si="7"/>
        <v>0</v>
      </c>
      <c r="P26" s="428">
        <f t="shared" si="8"/>
        <v>0</v>
      </c>
      <c r="Q26" s="223">
        <f t="shared" si="9"/>
        <v>0</v>
      </c>
      <c r="R26" s="664"/>
    </row>
    <row r="27" spans="1:18" ht="14.45" customHeight="1" x14ac:dyDescent="0.25">
      <c r="A27" s="198" t="s">
        <v>552</v>
      </c>
      <c r="B27" s="95"/>
      <c r="C27" s="281"/>
      <c r="D27" s="277"/>
      <c r="E27" s="185"/>
      <c r="F27" s="185"/>
      <c r="G27" s="185"/>
      <c r="H27" s="220">
        <f t="shared" si="6"/>
        <v>0</v>
      </c>
      <c r="I27" s="185">
        <f t="shared" si="10"/>
        <v>0</v>
      </c>
      <c r="J27" s="210">
        <f t="shared" si="11"/>
        <v>0</v>
      </c>
      <c r="K27" s="429"/>
      <c r="L27" s="430"/>
      <c r="M27" s="430"/>
      <c r="N27" s="430"/>
      <c r="O27" s="211">
        <f t="shared" si="7"/>
        <v>0</v>
      </c>
      <c r="P27" s="430">
        <f t="shared" si="8"/>
        <v>0</v>
      </c>
      <c r="Q27" s="212">
        <f t="shared" si="9"/>
        <v>0</v>
      </c>
      <c r="R27" s="665"/>
    </row>
    <row r="28" spans="1:18" ht="14.45" customHeight="1" x14ac:dyDescent="0.25">
      <c r="A28" s="228" t="s">
        <v>497</v>
      </c>
      <c r="B28" s="190"/>
      <c r="C28" s="279"/>
      <c r="D28" s="276"/>
      <c r="E28" s="197"/>
      <c r="F28" s="197"/>
      <c r="G28" s="197"/>
      <c r="H28" s="220">
        <f t="shared" ref="H28:H30" si="12">E28+G28</f>
        <v>0</v>
      </c>
      <c r="I28" s="197">
        <f t="shared" si="4"/>
        <v>0</v>
      </c>
      <c r="J28" s="221">
        <f t="shared" si="5"/>
        <v>0</v>
      </c>
      <c r="K28" s="427"/>
      <c r="L28" s="428"/>
      <c r="M28" s="428"/>
      <c r="N28" s="428"/>
      <c r="O28" s="222">
        <f t="shared" ref="O28:O30" si="13">N28+L28</f>
        <v>0</v>
      </c>
      <c r="P28" s="428">
        <f t="shared" ref="P28:P30" si="14">O28*0.5%</f>
        <v>0</v>
      </c>
      <c r="Q28" s="223">
        <f t="shared" ref="Q28:Q30" si="15">O28-P28</f>
        <v>0</v>
      </c>
      <c r="R28" s="664"/>
    </row>
    <row r="29" spans="1:18" ht="14.45" customHeight="1" x14ac:dyDescent="0.25">
      <c r="A29" s="198" t="s">
        <v>498</v>
      </c>
      <c r="B29" s="95"/>
      <c r="C29" s="281"/>
      <c r="D29" s="277"/>
      <c r="E29" s="185"/>
      <c r="F29" s="185"/>
      <c r="G29" s="185"/>
      <c r="H29" s="220">
        <f t="shared" si="12"/>
        <v>0</v>
      </c>
      <c r="I29" s="185">
        <f t="shared" si="4"/>
        <v>0</v>
      </c>
      <c r="J29" s="210">
        <f t="shared" si="5"/>
        <v>0</v>
      </c>
      <c r="K29" s="429"/>
      <c r="L29" s="430"/>
      <c r="M29" s="430"/>
      <c r="N29" s="430"/>
      <c r="O29" s="211">
        <f t="shared" si="13"/>
        <v>0</v>
      </c>
      <c r="P29" s="430">
        <f t="shared" si="14"/>
        <v>0</v>
      </c>
      <c r="Q29" s="212">
        <f t="shared" si="15"/>
        <v>0</v>
      </c>
      <c r="R29" s="665"/>
    </row>
    <row r="30" spans="1:18" ht="14.45" customHeight="1" x14ac:dyDescent="0.25">
      <c r="A30" s="228" t="s">
        <v>499</v>
      </c>
      <c r="B30" s="190"/>
      <c r="C30" s="279"/>
      <c r="D30" s="276"/>
      <c r="E30" s="197"/>
      <c r="F30" s="197"/>
      <c r="G30" s="197"/>
      <c r="H30" s="220">
        <f t="shared" si="12"/>
        <v>0</v>
      </c>
      <c r="I30" s="197">
        <f t="shared" si="4"/>
        <v>0</v>
      </c>
      <c r="J30" s="221">
        <f t="shared" si="5"/>
        <v>0</v>
      </c>
      <c r="K30" s="427"/>
      <c r="L30" s="428"/>
      <c r="M30" s="428"/>
      <c r="N30" s="428"/>
      <c r="O30" s="222">
        <f t="shared" si="13"/>
        <v>0</v>
      </c>
      <c r="P30" s="428">
        <f t="shared" si="14"/>
        <v>0</v>
      </c>
      <c r="Q30" s="223">
        <f t="shared" si="15"/>
        <v>0</v>
      </c>
      <c r="R30" s="664"/>
    </row>
    <row r="31" spans="1:18" ht="14.45" customHeight="1" x14ac:dyDescent="0.25">
      <c r="A31" s="198" t="s">
        <v>203</v>
      </c>
      <c r="B31" s="95"/>
      <c r="C31" s="281"/>
      <c r="D31" s="277"/>
      <c r="E31" s="185"/>
      <c r="F31" s="185"/>
      <c r="G31" s="185"/>
      <c r="H31" s="209">
        <f t="shared" ref="H31:H35" si="16">G31+E31</f>
        <v>0</v>
      </c>
      <c r="I31" s="185">
        <f t="shared" ref="I31:I35" si="17">H31*0.5%</f>
        <v>0</v>
      </c>
      <c r="J31" s="210">
        <f t="shared" ref="J31:J35" si="18">H31-I31</f>
        <v>0</v>
      </c>
      <c r="K31" s="429"/>
      <c r="L31" s="430"/>
      <c r="M31" s="430"/>
      <c r="N31" s="430"/>
      <c r="O31" s="211">
        <f t="shared" si="1"/>
        <v>0</v>
      </c>
      <c r="P31" s="430">
        <f t="shared" si="2"/>
        <v>0</v>
      </c>
      <c r="Q31" s="212">
        <f t="shared" si="3"/>
        <v>0</v>
      </c>
      <c r="R31" s="665"/>
    </row>
    <row r="32" spans="1:18" x14ac:dyDescent="0.25">
      <c r="A32" s="198" t="s">
        <v>203</v>
      </c>
      <c r="B32" s="95"/>
      <c r="C32" s="281"/>
      <c r="D32" s="277"/>
      <c r="E32" s="185"/>
      <c r="F32" s="185"/>
      <c r="G32" s="185"/>
      <c r="H32" s="209">
        <f t="shared" si="16"/>
        <v>0</v>
      </c>
      <c r="I32" s="185">
        <f t="shared" si="17"/>
        <v>0</v>
      </c>
      <c r="J32" s="210">
        <f t="shared" si="18"/>
        <v>0</v>
      </c>
      <c r="K32" s="429"/>
      <c r="L32" s="430"/>
      <c r="M32" s="430"/>
      <c r="N32" s="430"/>
      <c r="O32" s="211">
        <f t="shared" si="1"/>
        <v>0</v>
      </c>
      <c r="P32" s="430">
        <f t="shared" si="2"/>
        <v>0</v>
      </c>
      <c r="Q32" s="212">
        <f t="shared" si="3"/>
        <v>0</v>
      </c>
      <c r="R32" s="665"/>
    </row>
    <row r="33" spans="1:20" x14ac:dyDescent="0.25">
      <c r="A33" s="198" t="s">
        <v>205</v>
      </c>
      <c r="B33" s="95"/>
      <c r="C33" s="281"/>
      <c r="D33" s="277"/>
      <c r="E33" s="185"/>
      <c r="F33" s="185"/>
      <c r="G33" s="185"/>
      <c r="H33" s="209">
        <f t="shared" si="16"/>
        <v>0</v>
      </c>
      <c r="I33" s="185">
        <f t="shared" si="17"/>
        <v>0</v>
      </c>
      <c r="J33" s="210">
        <f t="shared" si="18"/>
        <v>0</v>
      </c>
      <c r="K33" s="429"/>
      <c r="L33" s="430"/>
      <c r="M33" s="430"/>
      <c r="N33" s="430"/>
      <c r="O33" s="211">
        <f t="shared" si="1"/>
        <v>0</v>
      </c>
      <c r="P33" s="430">
        <f t="shared" si="2"/>
        <v>0</v>
      </c>
      <c r="Q33" s="212">
        <f t="shared" si="3"/>
        <v>0</v>
      </c>
      <c r="R33" s="665"/>
    </row>
    <row r="34" spans="1:20" x14ac:dyDescent="0.25">
      <c r="A34" s="198" t="s">
        <v>203</v>
      </c>
      <c r="B34" s="95"/>
      <c r="C34" s="281"/>
      <c r="D34" s="277"/>
      <c r="E34" s="185"/>
      <c r="F34" s="185"/>
      <c r="G34" s="185"/>
      <c r="H34" s="209">
        <f t="shared" si="16"/>
        <v>0</v>
      </c>
      <c r="I34" s="185">
        <f t="shared" si="17"/>
        <v>0</v>
      </c>
      <c r="J34" s="210">
        <f t="shared" si="18"/>
        <v>0</v>
      </c>
      <c r="K34" s="429"/>
      <c r="L34" s="430"/>
      <c r="M34" s="430"/>
      <c r="N34" s="430"/>
      <c r="O34" s="211">
        <f t="shared" si="1"/>
        <v>0</v>
      </c>
      <c r="P34" s="430">
        <f t="shared" si="2"/>
        <v>0</v>
      </c>
      <c r="Q34" s="212">
        <f t="shared" si="3"/>
        <v>0</v>
      </c>
      <c r="R34" s="665"/>
    </row>
    <row r="35" spans="1:20" ht="15.75" thickBot="1" x14ac:dyDescent="0.3">
      <c r="A35" s="302" t="s">
        <v>213</v>
      </c>
      <c r="B35" s="116"/>
      <c r="C35" s="282"/>
      <c r="D35" s="278"/>
      <c r="E35" s="251"/>
      <c r="F35" s="251"/>
      <c r="G35" s="251"/>
      <c r="H35" s="252">
        <f t="shared" si="16"/>
        <v>0</v>
      </c>
      <c r="I35" s="251">
        <f t="shared" si="17"/>
        <v>0</v>
      </c>
      <c r="J35" s="253">
        <f t="shared" si="18"/>
        <v>0</v>
      </c>
      <c r="K35" s="431"/>
      <c r="L35" s="432"/>
      <c r="M35" s="432"/>
      <c r="N35" s="432"/>
      <c r="O35" s="254">
        <f t="shared" si="1"/>
        <v>0</v>
      </c>
      <c r="P35" s="432">
        <f t="shared" si="2"/>
        <v>0</v>
      </c>
      <c r="Q35" s="255">
        <f t="shared" si="3"/>
        <v>0</v>
      </c>
      <c r="R35" s="666"/>
    </row>
    <row r="36" spans="1:20" ht="15.75" thickBot="1" x14ac:dyDescent="0.3">
      <c r="B36" s="667"/>
      <c r="C36" s="443" t="s">
        <v>57</v>
      </c>
      <c r="D36" s="444">
        <f>MAXA(D18:D35)</f>
        <v>0</v>
      </c>
      <c r="E36" s="444">
        <f t="shared" ref="E36:Q36" si="19">SUM(E18:E35)</f>
        <v>0</v>
      </c>
      <c r="F36" s="444">
        <f>MAXA(F18:F35)</f>
        <v>0</v>
      </c>
      <c r="G36" s="444">
        <f>SUM(G18:G35)</f>
        <v>0</v>
      </c>
      <c r="H36" s="444">
        <f>SUM(H18:H35)</f>
        <v>0</v>
      </c>
      <c r="I36" s="444">
        <f>SUM(I18:I35)</f>
        <v>0</v>
      </c>
      <c r="J36" s="444">
        <f>SUM(J18:J35)</f>
        <v>0</v>
      </c>
      <c r="K36" s="444">
        <f>MAXA(K18:K35)</f>
        <v>0</v>
      </c>
      <c r="L36" s="444">
        <f t="shared" si="19"/>
        <v>0</v>
      </c>
      <c r="M36" s="444">
        <f>MAXA(M18:M35)</f>
        <v>0</v>
      </c>
      <c r="N36" s="444">
        <f t="shared" si="19"/>
        <v>0</v>
      </c>
      <c r="O36" s="444">
        <f t="shared" si="19"/>
        <v>0</v>
      </c>
      <c r="P36" s="444">
        <f t="shared" si="19"/>
        <v>0</v>
      </c>
      <c r="Q36" s="445">
        <f t="shared" si="19"/>
        <v>0</v>
      </c>
      <c r="R36" s="668"/>
    </row>
    <row r="38" spans="1:20" ht="15.75" thickBot="1" x14ac:dyDescent="0.3"/>
    <row r="39" spans="1:20" ht="15.75" customHeight="1" thickBot="1" x14ac:dyDescent="0.35">
      <c r="A39" s="1283" t="s">
        <v>426</v>
      </c>
      <c r="B39" s="1284"/>
      <c r="C39" s="1284"/>
      <c r="D39" s="1284"/>
      <c r="E39" s="1284"/>
      <c r="F39" s="1284"/>
      <c r="G39" s="1284"/>
      <c r="H39" s="1285"/>
      <c r="I39" s="1285"/>
      <c r="J39" s="1285"/>
      <c r="K39" s="1285"/>
      <c r="L39" s="1285"/>
      <c r="M39" s="1285"/>
      <c r="N39" s="1285"/>
      <c r="O39" s="1285"/>
      <c r="P39" s="1285"/>
      <c r="Q39" s="1285"/>
      <c r="R39" s="1285"/>
      <c r="S39" s="1285"/>
      <c r="T39" s="1286"/>
    </row>
    <row r="40" spans="1:20" ht="60" customHeight="1" x14ac:dyDescent="0.25">
      <c r="A40" s="1291" t="s">
        <v>407</v>
      </c>
      <c r="B40" s="1289" t="s">
        <v>427</v>
      </c>
      <c r="C40" s="422" t="s">
        <v>428</v>
      </c>
      <c r="D40" s="236" t="s">
        <v>429</v>
      </c>
      <c r="E40" s="409" t="s">
        <v>430</v>
      </c>
      <c r="F40" s="202" t="s">
        <v>431</v>
      </c>
      <c r="G40" s="203" t="s">
        <v>432</v>
      </c>
      <c r="H40" s="235" t="s">
        <v>433</v>
      </c>
      <c r="I40" s="236" t="s">
        <v>431</v>
      </c>
      <c r="J40" s="236" t="s">
        <v>434</v>
      </c>
      <c r="K40" s="237" t="s">
        <v>432</v>
      </c>
      <c r="L40" s="236" t="s">
        <v>435</v>
      </c>
      <c r="M40" s="237" t="s">
        <v>436</v>
      </c>
      <c r="N40" s="236" t="s">
        <v>437</v>
      </c>
      <c r="O40" s="237" t="s">
        <v>438</v>
      </c>
      <c r="P40" s="237" t="s">
        <v>439</v>
      </c>
      <c r="Q40" s="237" t="s">
        <v>440</v>
      </c>
      <c r="R40" s="238" t="s">
        <v>441</v>
      </c>
      <c r="S40" s="238" t="s">
        <v>442</v>
      </c>
      <c r="T40" s="238" t="s">
        <v>443</v>
      </c>
    </row>
    <row r="41" spans="1:20" ht="15.75" thickBot="1" x14ac:dyDescent="0.3">
      <c r="A41" s="1292"/>
      <c r="B41" s="1290"/>
      <c r="C41" s="676" t="s">
        <v>444</v>
      </c>
      <c r="D41" s="677" t="s">
        <v>368</v>
      </c>
      <c r="E41" s="678" t="s">
        <v>445</v>
      </c>
      <c r="F41" s="676" t="s">
        <v>446</v>
      </c>
      <c r="G41" s="679" t="s">
        <v>368</v>
      </c>
      <c r="H41" s="680" t="s">
        <v>445</v>
      </c>
      <c r="I41" s="681"/>
      <c r="J41" s="681"/>
      <c r="K41" s="679" t="s">
        <v>368</v>
      </c>
      <c r="L41" s="679" t="s">
        <v>368</v>
      </c>
      <c r="M41" s="180" t="s">
        <v>368</v>
      </c>
      <c r="N41" s="240"/>
      <c r="O41" s="180" t="s">
        <v>370</v>
      </c>
      <c r="P41" s="180" t="s">
        <v>368</v>
      </c>
      <c r="Q41" s="241" t="s">
        <v>370</v>
      </c>
      <c r="R41" s="242" t="s">
        <v>425</v>
      </c>
      <c r="S41" s="180" t="s">
        <v>368</v>
      </c>
      <c r="T41" s="180" t="s">
        <v>425</v>
      </c>
    </row>
    <row r="42" spans="1:20" x14ac:dyDescent="0.25">
      <c r="A42" s="690" t="s">
        <v>203</v>
      </c>
      <c r="B42" s="416" t="str">
        <f>VLOOKUP(A42,'urbano_PIANO_INV-INFR'!D$18:E$38,2,FALSE)</f>
        <v>SPECIFICARE______</v>
      </c>
      <c r="C42" s="417"/>
      <c r="D42" s="418"/>
      <c r="E42" s="95"/>
      <c r="F42" s="186"/>
      <c r="G42" s="185"/>
      <c r="H42" s="691"/>
      <c r="I42" s="692"/>
      <c r="J42" s="187"/>
      <c r="K42" s="184"/>
      <c r="L42" s="185"/>
      <c r="M42" s="220">
        <f>K42+L42</f>
        <v>0</v>
      </c>
      <c r="N42" s="234"/>
      <c r="O42" s="234"/>
      <c r="P42" s="189"/>
      <c r="Q42" s="190"/>
      <c r="R42" s="190"/>
      <c r="S42" s="185"/>
      <c r="T42" s="620"/>
    </row>
    <row r="43" spans="1:20" x14ac:dyDescent="0.25">
      <c r="A43" s="690" t="s">
        <v>205</v>
      </c>
      <c r="B43" s="416" t="str">
        <f>VLOOKUP(A43,'urbano_PIANO_INV-INFR'!D$18:E$38,2,FALSE)</f>
        <v>SPECIFICARE______</v>
      </c>
      <c r="C43" s="419"/>
      <c r="D43" s="420"/>
      <c r="E43" s="419"/>
      <c r="F43" s="191"/>
      <c r="G43" s="418"/>
      <c r="H43" s="693"/>
      <c r="I43" s="186"/>
      <c r="J43" s="187"/>
      <c r="K43" s="184"/>
      <c r="L43" s="185"/>
      <c r="M43" s="220">
        <f t="shared" ref="M43:M62" si="20">K43+L43</f>
        <v>0</v>
      </c>
      <c r="N43" s="188"/>
      <c r="O43" s="188"/>
      <c r="P43" s="192"/>
      <c r="Q43" s="95"/>
      <c r="R43" s="95"/>
      <c r="S43" s="185"/>
      <c r="T43" s="620"/>
    </row>
    <row r="44" spans="1:20" x14ac:dyDescent="0.25">
      <c r="A44" s="690" t="s">
        <v>206</v>
      </c>
      <c r="B44" s="416" t="str">
        <f>VLOOKUP(A44,'urbano_PIANO_INV-INFR'!D$18:E$38,2,FALSE)</f>
        <v>SPECIFICARE______</v>
      </c>
      <c r="C44" s="85"/>
      <c r="D44" s="418"/>
      <c r="E44" s="95"/>
      <c r="F44" s="186"/>
      <c r="G44" s="184"/>
      <c r="H44" s="95"/>
      <c r="I44" s="186"/>
      <c r="J44" s="187"/>
      <c r="K44" s="184"/>
      <c r="L44" s="185"/>
      <c r="M44" s="220">
        <f t="shared" si="20"/>
        <v>0</v>
      </c>
      <c r="N44" s="188"/>
      <c r="O44" s="95"/>
      <c r="P44" s="185"/>
      <c r="Q44" s="95"/>
      <c r="R44" s="95"/>
      <c r="S44" s="185"/>
      <c r="T44" s="625"/>
    </row>
    <row r="45" spans="1:20" x14ac:dyDescent="0.25">
      <c r="A45" s="690" t="s">
        <v>496</v>
      </c>
      <c r="B45" s="416" t="str">
        <f>VLOOKUP(A45,'urbano_PIANO_INV-INFR'!D$18:E$38,2,FALSE)</f>
        <v>SPECIFICARE______</v>
      </c>
      <c r="C45" s="417"/>
      <c r="D45" s="418"/>
      <c r="E45" s="95"/>
      <c r="F45" s="186"/>
      <c r="G45" s="185"/>
      <c r="H45" s="691"/>
      <c r="I45" s="692"/>
      <c r="J45" s="187"/>
      <c r="K45" s="184"/>
      <c r="L45" s="185"/>
      <c r="M45" s="220">
        <f t="shared" si="20"/>
        <v>0</v>
      </c>
      <c r="N45" s="234"/>
      <c r="O45" s="234"/>
      <c r="P45" s="189"/>
      <c r="Q45" s="190"/>
      <c r="R45" s="190"/>
      <c r="S45" s="185"/>
      <c r="T45" s="620"/>
    </row>
    <row r="46" spans="1:20" x14ac:dyDescent="0.25">
      <c r="A46" s="690" t="s">
        <v>497</v>
      </c>
      <c r="B46" s="416" t="str">
        <f>VLOOKUP(A46,'urbano_PIANO_INV-INFR'!D$18:E$38,2,FALSE)</f>
        <v>SPECIFICARE______</v>
      </c>
      <c r="C46" s="417"/>
      <c r="D46" s="418"/>
      <c r="E46" s="95"/>
      <c r="F46" s="186"/>
      <c r="G46" s="185"/>
      <c r="H46" s="691"/>
      <c r="I46" s="692"/>
      <c r="J46" s="187"/>
      <c r="K46" s="184"/>
      <c r="L46" s="185"/>
      <c r="M46" s="220">
        <f t="shared" ref="M46:M50" si="21">K46+L46</f>
        <v>0</v>
      </c>
      <c r="N46" s="234"/>
      <c r="O46" s="234"/>
      <c r="P46" s="189"/>
      <c r="Q46" s="190"/>
      <c r="R46" s="190"/>
      <c r="S46" s="185"/>
      <c r="T46" s="620"/>
    </row>
    <row r="47" spans="1:20" x14ac:dyDescent="0.25">
      <c r="A47" s="690" t="s">
        <v>498</v>
      </c>
      <c r="B47" s="416" t="str">
        <f>VLOOKUP(A47,'urbano_PIANO_INV-INFR'!D$18:E$38,2,FALSE)</f>
        <v>SPECIFICARE______</v>
      </c>
      <c r="C47" s="417"/>
      <c r="D47" s="418"/>
      <c r="E47" s="95"/>
      <c r="F47" s="186"/>
      <c r="G47" s="185"/>
      <c r="H47" s="691"/>
      <c r="I47" s="692"/>
      <c r="J47" s="187"/>
      <c r="K47" s="184"/>
      <c r="L47" s="185"/>
      <c r="M47" s="220">
        <f t="shared" si="21"/>
        <v>0</v>
      </c>
      <c r="N47" s="234"/>
      <c r="O47" s="234"/>
      <c r="P47" s="189"/>
      <c r="Q47" s="190"/>
      <c r="R47" s="190"/>
      <c r="S47" s="185"/>
      <c r="T47" s="620"/>
    </row>
    <row r="48" spans="1:20" x14ac:dyDescent="0.25">
      <c r="A48" s="690" t="s">
        <v>499</v>
      </c>
      <c r="B48" s="416" t="str">
        <f>VLOOKUP(A48,'urbano_PIANO_INV-INFR'!D$18:E$38,2,FALSE)</f>
        <v>SPECIFICARE______</v>
      </c>
      <c r="C48" s="417"/>
      <c r="D48" s="418"/>
      <c r="E48" s="95"/>
      <c r="F48" s="186"/>
      <c r="G48" s="185"/>
      <c r="H48" s="691"/>
      <c r="I48" s="692"/>
      <c r="J48" s="187"/>
      <c r="K48" s="184"/>
      <c r="L48" s="185"/>
      <c r="M48" s="220">
        <f t="shared" si="21"/>
        <v>0</v>
      </c>
      <c r="N48" s="234"/>
      <c r="O48" s="234"/>
      <c r="P48" s="189"/>
      <c r="Q48" s="190"/>
      <c r="R48" s="190"/>
      <c r="S48" s="185"/>
      <c r="T48" s="620"/>
    </row>
    <row r="49" spans="1:20" x14ac:dyDescent="0.25">
      <c r="A49" s="690" t="s">
        <v>500</v>
      </c>
      <c r="B49" s="416" t="str">
        <f>VLOOKUP(A49,'urbano_PIANO_INV-INFR'!D$18:E$38,2,FALSE)</f>
        <v>SPECIFICARE______</v>
      </c>
      <c r="C49" s="417"/>
      <c r="D49" s="418"/>
      <c r="E49" s="95"/>
      <c r="F49" s="186"/>
      <c r="G49" s="185"/>
      <c r="H49" s="691"/>
      <c r="I49" s="692"/>
      <c r="J49" s="187"/>
      <c r="K49" s="184"/>
      <c r="L49" s="185"/>
      <c r="M49" s="220">
        <f t="shared" si="21"/>
        <v>0</v>
      </c>
      <c r="N49" s="234"/>
      <c r="O49" s="234"/>
      <c r="P49" s="189"/>
      <c r="Q49" s="190"/>
      <c r="R49" s="190"/>
      <c r="S49" s="185"/>
      <c r="T49" s="620"/>
    </row>
    <row r="50" spans="1:20" x14ac:dyDescent="0.25">
      <c r="A50" s="690" t="s">
        <v>551</v>
      </c>
      <c r="B50" s="416" t="e">
        <f>VLOOKUP(A50,'urbano_PIANO_INV-INFR'!D$18:E$38,2,FALSE)</f>
        <v>#N/A</v>
      </c>
      <c r="C50" s="417"/>
      <c r="D50" s="418"/>
      <c r="E50" s="95"/>
      <c r="F50" s="186"/>
      <c r="G50" s="185"/>
      <c r="H50" s="691"/>
      <c r="I50" s="692"/>
      <c r="J50" s="187"/>
      <c r="K50" s="184"/>
      <c r="L50" s="185"/>
      <c r="M50" s="220">
        <f t="shared" si="21"/>
        <v>0</v>
      </c>
      <c r="N50" s="234"/>
      <c r="O50" s="234"/>
      <c r="P50" s="189"/>
      <c r="Q50" s="190"/>
      <c r="R50" s="190"/>
      <c r="S50" s="185"/>
      <c r="T50" s="620"/>
    </row>
    <row r="51" spans="1:20" x14ac:dyDescent="0.25">
      <c r="A51" s="690" t="s">
        <v>499</v>
      </c>
      <c r="B51" s="416" t="str">
        <f>VLOOKUP(A51,'urbano_PIANO_INV-INFR'!D$18:E$38,2,FALSE)</f>
        <v>SPECIFICARE______</v>
      </c>
      <c r="C51" s="417"/>
      <c r="D51" s="418"/>
      <c r="E51" s="95"/>
      <c r="F51" s="186"/>
      <c r="G51" s="185"/>
      <c r="H51" s="691"/>
      <c r="I51" s="692"/>
      <c r="J51" s="187"/>
      <c r="K51" s="184"/>
      <c r="L51" s="185"/>
      <c r="M51" s="220">
        <f t="shared" ref="M51:M55" si="22">K51+L51</f>
        <v>0</v>
      </c>
      <c r="N51" s="234"/>
      <c r="O51" s="234"/>
      <c r="P51" s="189"/>
      <c r="Q51" s="190"/>
      <c r="R51" s="190"/>
      <c r="S51" s="185"/>
      <c r="T51" s="620"/>
    </row>
    <row r="52" spans="1:20" x14ac:dyDescent="0.25">
      <c r="A52" s="690" t="s">
        <v>500</v>
      </c>
      <c r="B52" s="416" t="str">
        <f>VLOOKUP(A52,'urbano_PIANO_INV-INFR'!D$18:E$38,2,FALSE)</f>
        <v>SPECIFICARE______</v>
      </c>
      <c r="C52" s="419"/>
      <c r="D52" s="420"/>
      <c r="E52" s="419"/>
      <c r="F52" s="191"/>
      <c r="G52" s="418"/>
      <c r="H52" s="693"/>
      <c r="I52" s="186"/>
      <c r="J52" s="187"/>
      <c r="K52" s="184"/>
      <c r="L52" s="185"/>
      <c r="M52" s="220">
        <f t="shared" si="22"/>
        <v>0</v>
      </c>
      <c r="N52" s="188"/>
      <c r="O52" s="188"/>
      <c r="P52" s="192"/>
      <c r="Q52" s="95"/>
      <c r="R52" s="95"/>
      <c r="S52" s="185"/>
      <c r="T52" s="620"/>
    </row>
    <row r="53" spans="1:20" x14ac:dyDescent="0.25">
      <c r="A53" s="690" t="s">
        <v>207</v>
      </c>
      <c r="B53" s="416" t="str">
        <f>VLOOKUP(A53,'urbano_PIANO_INV-INFR'!D$18:E$38,2,FALSE)</f>
        <v>A. Totale lavori</v>
      </c>
      <c r="C53" s="85"/>
      <c r="D53" s="418"/>
      <c r="E53" s="95"/>
      <c r="F53" s="186"/>
      <c r="G53" s="184"/>
      <c r="H53" s="95"/>
      <c r="I53" s="186"/>
      <c r="J53" s="187"/>
      <c r="K53" s="184"/>
      <c r="L53" s="185"/>
      <c r="M53" s="220">
        <f t="shared" si="22"/>
        <v>0</v>
      </c>
      <c r="N53" s="188"/>
      <c r="O53" s="95"/>
      <c r="P53" s="185"/>
      <c r="Q53" s="95"/>
      <c r="R53" s="95"/>
      <c r="S53" s="185"/>
      <c r="T53" s="625"/>
    </row>
    <row r="54" spans="1:20" x14ac:dyDescent="0.25">
      <c r="A54" s="690" t="s">
        <v>498</v>
      </c>
      <c r="B54" s="416" t="str">
        <f>VLOOKUP(A54,'urbano_PIANO_INV-INFR'!D$18:E$38,2,FALSE)</f>
        <v>SPECIFICARE______</v>
      </c>
      <c r="C54" s="417"/>
      <c r="D54" s="418"/>
      <c r="E54" s="95"/>
      <c r="F54" s="186"/>
      <c r="G54" s="185"/>
      <c r="H54" s="691"/>
      <c r="I54" s="692"/>
      <c r="J54" s="187"/>
      <c r="K54" s="184"/>
      <c r="L54" s="185"/>
      <c r="M54" s="220">
        <f t="shared" si="22"/>
        <v>0</v>
      </c>
      <c r="N54" s="234"/>
      <c r="O54" s="234"/>
      <c r="P54" s="189"/>
      <c r="Q54" s="190"/>
      <c r="R54" s="190"/>
      <c r="S54" s="185"/>
      <c r="T54" s="620"/>
    </row>
    <row r="55" spans="1:20" x14ac:dyDescent="0.25">
      <c r="A55" s="690" t="s">
        <v>498</v>
      </c>
      <c r="B55" s="416" t="str">
        <f>VLOOKUP(A55,'urbano_PIANO_INV-INFR'!D$18:E$38,2,FALSE)</f>
        <v>SPECIFICARE______</v>
      </c>
      <c r="C55" s="419"/>
      <c r="D55" s="420"/>
      <c r="E55" s="419"/>
      <c r="F55" s="191"/>
      <c r="G55" s="418"/>
      <c r="H55" s="693"/>
      <c r="I55" s="186"/>
      <c r="J55" s="187"/>
      <c r="K55" s="184"/>
      <c r="L55" s="185"/>
      <c r="M55" s="220">
        <f t="shared" si="22"/>
        <v>0</v>
      </c>
      <c r="N55" s="188"/>
      <c r="O55" s="188"/>
      <c r="P55" s="192"/>
      <c r="Q55" s="95"/>
      <c r="R55" s="95"/>
      <c r="S55" s="185"/>
      <c r="T55" s="620"/>
    </row>
    <row r="56" spans="1:20" x14ac:dyDescent="0.25">
      <c r="A56" s="690" t="s">
        <v>205</v>
      </c>
      <c r="B56" s="416" t="str">
        <f>VLOOKUP(A56,'urbano_PIANO_INV-INFR'!D$18:E$38,2,FALSE)</f>
        <v>SPECIFICARE______</v>
      </c>
      <c r="C56" s="85"/>
      <c r="D56" s="418"/>
      <c r="E56" s="95"/>
      <c r="F56" s="186"/>
      <c r="G56" s="184"/>
      <c r="H56" s="95"/>
      <c r="I56" s="186"/>
      <c r="J56" s="187"/>
      <c r="K56" s="184"/>
      <c r="L56" s="185"/>
      <c r="M56" s="220">
        <f t="shared" si="20"/>
        <v>0</v>
      </c>
      <c r="N56" s="188"/>
      <c r="O56" s="95"/>
      <c r="P56" s="185"/>
      <c r="Q56" s="95"/>
      <c r="R56" s="95"/>
      <c r="S56" s="185"/>
      <c r="T56" s="625"/>
    </row>
    <row r="57" spans="1:20" x14ac:dyDescent="0.25">
      <c r="A57" s="690" t="s">
        <v>203</v>
      </c>
      <c r="B57" s="416" t="str">
        <f>VLOOKUP(A57,'urbano_PIANO_INV-INFR'!D$18:E$38,2,FALSE)</f>
        <v>SPECIFICARE______</v>
      </c>
      <c r="C57" s="85"/>
      <c r="D57" s="418"/>
      <c r="E57" s="95"/>
      <c r="F57" s="186"/>
      <c r="G57" s="184"/>
      <c r="H57" s="95"/>
      <c r="I57" s="186"/>
      <c r="J57" s="187"/>
      <c r="K57" s="184"/>
      <c r="L57" s="185"/>
      <c r="M57" s="220">
        <f t="shared" si="20"/>
        <v>0</v>
      </c>
      <c r="N57" s="188"/>
      <c r="O57" s="95"/>
      <c r="P57" s="185"/>
      <c r="Q57" s="95"/>
      <c r="R57" s="95"/>
      <c r="S57" s="185"/>
      <c r="T57" s="625"/>
    </row>
    <row r="58" spans="1:20" x14ac:dyDescent="0.25">
      <c r="A58" s="690" t="s">
        <v>213</v>
      </c>
      <c r="B58" s="416" t="str">
        <f>VLOOKUP(A58,'urbano_PIANO_INV-INFR'!D$18:E$38,2,FALSE)</f>
        <v>SPECIFICARE______</v>
      </c>
      <c r="C58" s="85"/>
      <c r="D58" s="418"/>
      <c r="E58" s="95"/>
      <c r="F58" s="186"/>
      <c r="G58" s="184"/>
      <c r="H58" s="95"/>
      <c r="I58" s="186"/>
      <c r="J58" s="187"/>
      <c r="K58" s="184"/>
      <c r="L58" s="185"/>
      <c r="M58" s="220">
        <f t="shared" si="20"/>
        <v>0</v>
      </c>
      <c r="N58" s="188"/>
      <c r="O58" s="95"/>
      <c r="P58" s="185"/>
      <c r="Q58" s="95"/>
      <c r="R58" s="95"/>
      <c r="S58" s="185"/>
      <c r="T58" s="625"/>
    </row>
    <row r="59" spans="1:20" x14ac:dyDescent="0.25">
      <c r="A59" s="690" t="s">
        <v>203</v>
      </c>
      <c r="B59" s="416" t="str">
        <f>VLOOKUP(A59,'urbano_PIANO_INV-INFR'!D$18:E$38,2,FALSE)</f>
        <v>SPECIFICARE______</v>
      </c>
      <c r="C59" s="85"/>
      <c r="D59" s="418"/>
      <c r="E59" s="95"/>
      <c r="F59" s="186"/>
      <c r="G59" s="184"/>
      <c r="H59" s="95"/>
      <c r="I59" s="186"/>
      <c r="J59" s="187"/>
      <c r="K59" s="184"/>
      <c r="L59" s="185"/>
      <c r="M59" s="220">
        <f t="shared" si="20"/>
        <v>0</v>
      </c>
      <c r="N59" s="188"/>
      <c r="O59" s="95"/>
      <c r="P59" s="185"/>
      <c r="Q59" s="95"/>
      <c r="R59" s="95"/>
      <c r="S59" s="185"/>
      <c r="T59" s="625"/>
    </row>
    <row r="60" spans="1:20" x14ac:dyDescent="0.25">
      <c r="A60" s="690" t="s">
        <v>205</v>
      </c>
      <c r="B60" s="416" t="str">
        <f>VLOOKUP(A60,'urbano_PIANO_INV-INFR'!D$18:E$38,2,FALSE)</f>
        <v>SPECIFICARE______</v>
      </c>
      <c r="C60" s="85"/>
      <c r="D60" s="418"/>
      <c r="E60" s="95"/>
      <c r="F60" s="186"/>
      <c r="G60" s="184"/>
      <c r="H60" s="95"/>
      <c r="I60" s="186"/>
      <c r="J60" s="187"/>
      <c r="K60" s="184"/>
      <c r="L60" s="185"/>
      <c r="M60" s="220">
        <f t="shared" si="20"/>
        <v>0</v>
      </c>
      <c r="N60" s="188"/>
      <c r="O60" s="95"/>
      <c r="P60" s="185"/>
      <c r="Q60" s="95"/>
      <c r="R60" s="95"/>
      <c r="S60" s="185"/>
      <c r="T60" s="625"/>
    </row>
    <row r="61" spans="1:20" x14ac:dyDescent="0.25">
      <c r="A61" s="690" t="s">
        <v>206</v>
      </c>
      <c r="B61" s="416" t="str">
        <f>VLOOKUP(A61,'urbano_PIANO_INV-INFR'!D$18:E$38,2,FALSE)</f>
        <v>SPECIFICARE______</v>
      </c>
      <c r="C61" s="85"/>
      <c r="D61" s="418"/>
      <c r="E61" s="95"/>
      <c r="F61" s="186"/>
      <c r="G61" s="184"/>
      <c r="H61" s="95"/>
      <c r="I61" s="186"/>
      <c r="J61" s="187"/>
      <c r="K61" s="184"/>
      <c r="L61" s="185"/>
      <c r="M61" s="220">
        <f t="shared" si="20"/>
        <v>0</v>
      </c>
      <c r="N61" s="188"/>
      <c r="O61" s="95"/>
      <c r="P61" s="185"/>
      <c r="Q61" s="95"/>
      <c r="R61" s="95"/>
      <c r="S61" s="185"/>
      <c r="T61" s="625"/>
    </row>
    <row r="62" spans="1:20" ht="15.75" thickBot="1" x14ac:dyDescent="0.3">
      <c r="A62" s="690" t="s">
        <v>203</v>
      </c>
      <c r="B62" s="416" t="str">
        <f>VLOOKUP(A62,'urbano_PIANO_INV-INFR'!D$18:E$38,2,FALSE)</f>
        <v>SPECIFICARE______</v>
      </c>
      <c r="C62" s="85"/>
      <c r="D62" s="418"/>
      <c r="E62" s="95"/>
      <c r="F62" s="186"/>
      <c r="G62" s="184"/>
      <c r="H62" s="95"/>
      <c r="I62" s="186"/>
      <c r="J62" s="187"/>
      <c r="K62" s="184"/>
      <c r="L62" s="185"/>
      <c r="M62" s="262">
        <f t="shared" si="20"/>
        <v>0</v>
      </c>
      <c r="N62" s="263"/>
      <c r="O62" s="194"/>
      <c r="P62" s="251"/>
      <c r="Q62" s="194"/>
      <c r="R62" s="194"/>
      <c r="S62" s="251"/>
      <c r="T62" s="669"/>
    </row>
    <row r="63" spans="1:20" ht="15.75" thickBot="1" x14ac:dyDescent="0.3">
      <c r="A63" s="682"/>
      <c r="B63" s="683"/>
      <c r="C63" s="684" t="s">
        <v>319</v>
      </c>
      <c r="D63" s="685">
        <f>SUM(D42:D62)</f>
        <v>0</v>
      </c>
      <c r="E63" s="686"/>
      <c r="F63" s="683"/>
      <c r="G63" s="687">
        <f>SUM(G42:G62)</f>
        <v>0</v>
      </c>
      <c r="H63" s="688" t="s">
        <v>319</v>
      </c>
      <c r="I63" s="689"/>
      <c r="J63" s="685"/>
      <c r="K63" s="685">
        <f>SUM(K42:K62)</f>
        <v>0</v>
      </c>
      <c r="L63" s="685">
        <f>SUM(L42:L62)</f>
        <v>0</v>
      </c>
      <c r="M63" s="257">
        <f>SUM(M42:M62)</f>
        <v>0</v>
      </c>
      <c r="N63" s="257"/>
      <c r="O63" s="257"/>
      <c r="P63" s="257">
        <f>SUM(P42:P62)</f>
        <v>0</v>
      </c>
      <c r="Q63" s="673"/>
      <c r="R63" s="673"/>
      <c r="S63" s="257">
        <f>SUM(S42:S62)</f>
        <v>0</v>
      </c>
      <c r="T63" s="674"/>
    </row>
    <row r="64" spans="1:20" x14ac:dyDescent="0.25">
      <c r="G64" s="675"/>
    </row>
    <row r="65" spans="1:20" ht="15.75" thickBot="1" x14ac:dyDescent="0.3"/>
    <row r="66" spans="1:20" ht="53.25" customHeight="1" thickBot="1" x14ac:dyDescent="0.3">
      <c r="A66" s="1267" t="s">
        <v>6</v>
      </c>
      <c r="B66" s="1268"/>
      <c r="C66" s="1268"/>
      <c r="D66" s="1268"/>
      <c r="E66" s="1268"/>
      <c r="F66" s="1268"/>
      <c r="G66" s="1268"/>
      <c r="H66" s="1268"/>
      <c r="I66" s="1268"/>
      <c r="J66" s="1268"/>
      <c r="K66" s="1268"/>
      <c r="L66" s="1268"/>
      <c r="M66" s="1268"/>
      <c r="N66" s="1268"/>
      <c r="O66" s="1268"/>
      <c r="P66" s="1268"/>
      <c r="Q66" s="1268"/>
      <c r="R66" s="1268"/>
      <c r="S66" s="1268"/>
      <c r="T66" s="1269"/>
    </row>
  </sheetData>
  <sheetProtection algorithmName="SHA-512" hashValue="qz2OwuuzOZ0tzyVnlIl1UrYhfBMjMZZiDZpCJufI72zwBnCWm7q5ttE78YVhtpSOOYfcCJ6GwsO3a/S+iy9siA==" saltValue="/Z8Y4oscKIzDyO6gGr++Xw==" spinCount="100000" sheet="1" objects="1" scenarios="1"/>
  <mergeCells count="29">
    <mergeCell ref="A66:T66"/>
    <mergeCell ref="A6:C7"/>
    <mergeCell ref="D6:F7"/>
    <mergeCell ref="A11:C11"/>
    <mergeCell ref="D15:J15"/>
    <mergeCell ref="K15:Q15"/>
    <mergeCell ref="A39:T39"/>
    <mergeCell ref="R15:R16"/>
    <mergeCell ref="B40:B41"/>
    <mergeCell ref="A40:A41"/>
    <mergeCell ref="A15:A17"/>
    <mergeCell ref="B15:B17"/>
    <mergeCell ref="C15:C17"/>
    <mergeCell ref="S7:S9"/>
    <mergeCell ref="A2:R2"/>
    <mergeCell ref="A13:R13"/>
    <mergeCell ref="H11:J11"/>
    <mergeCell ref="H6:K6"/>
    <mergeCell ref="M6:P6"/>
    <mergeCell ref="M7:O7"/>
    <mergeCell ref="M9:O9"/>
    <mergeCell ref="M11:O11"/>
    <mergeCell ref="A9:C9"/>
    <mergeCell ref="D9:F9"/>
    <mergeCell ref="H7:J7"/>
    <mergeCell ref="H9:J9"/>
    <mergeCell ref="D11:F11"/>
    <mergeCell ref="A4:R4"/>
    <mergeCell ref="R7:R9"/>
  </mergeCells>
  <phoneticPr fontId="45" type="noConversion"/>
  <dataValidations count="8">
    <dataValidation type="list" allowBlank="1" showInputMessage="1" showErrorMessage="1" sqref="R11:S11 R42:R62" xr:uid="{00000000-0002-0000-0C00-000000000000}">
      <formula1>"si,"</formula1>
    </dataValidation>
    <dataValidation type="list" allowBlank="1" showInputMessage="1" showErrorMessage="1" sqref="T42:T62 R18:R35" xr:uid="{00000000-0002-0000-0C00-000001000000}">
      <formula1>"si"</formula1>
    </dataValidation>
    <dataValidation type="list" allowBlank="1" showInputMessage="1" showErrorMessage="1" sqref="N42:N62" xr:uid="{00000000-0002-0000-0C00-000002000000}">
      <formula1>$B$18:$B$35</formula1>
    </dataValidation>
    <dataValidation allowBlank="1" showErrorMessage="1" sqref="K7:K12 P7:P11" xr:uid="{00000000-0002-0000-0C00-000003000000}"/>
    <dataValidation allowBlank="1" showInputMessage="1" showErrorMessage="1" promptTitle="ATTENZIONE:" prompt=" è la differenza tra l'importo dei lavori del Sal (esclusivamente legato alle infrastrutture di supporto) e il precedente" sqref="L18:L35" xr:uid="{00000000-0002-0000-0C00-000004000000}"/>
    <dataValidation allowBlank="1" showInputMessage="1" showErrorMessage="1" promptTitle="ATTENZIONE:" prompt=" è la differenza tra l'importo degli onoeri della sicurezza i del Sal (esclusivamente legato alle infrastrutture di supporto) e il precedente" sqref="N18:N35" xr:uid="{00000000-0002-0000-0C00-000005000000}"/>
    <dataValidation allowBlank="1" showInputMessage="1" showErrorMessage="1" prompt="è la differenza tra l'importo degli oneri della sicurezza del SAL e il precedente" sqref="G18:G35" xr:uid="{00000000-0002-0000-0C00-000006000000}"/>
    <dataValidation allowBlank="1" showInputMessage="1" showErrorMessage="1" prompt="è la differenza tra l'importo dei lavori del Sal e il precedente" sqref="E18:E35" xr:uid="{00000000-0002-0000-0C00-000007000000}"/>
  </dataValidations>
  <pageMargins left="0.7" right="0.7" top="0.75" bottom="0.75" header="0.3" footer="0.3"/>
  <pageSetup paperSize="8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8000000}">
          <x14:formula1>
            <xm:f>'urbano_PIANO_INV-INFR'!$D$18:$D$38</xm:f>
          </x14:formula1>
          <xm:sqref>A42:A62 A18:A35</xm:sqref>
        </x14:dataValidation>
        <x14:dataValidation type="list" allowBlank="1" showInputMessage="1" showErrorMessage="1" prompt="Scegliere la Città Metropolitana beneficiaria dal menù a tendina_x000a__x000a_" xr:uid="{00000000-0002-0000-0C00-000009000000}">
          <x14:formula1>
            <xm:f>'DATI EROGAZIONI'!$A$2:$A$15</xm:f>
          </x14:formula1>
          <xm:sqref>D6:F7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>
    <tabColor rgb="FFCCFFFF"/>
    <pageSetUpPr fitToPage="1"/>
  </sheetPr>
  <dimension ref="A1:AC62"/>
  <sheetViews>
    <sheetView zoomScale="62" zoomScaleNormal="62" workbookViewId="0">
      <selection sqref="A1:T62"/>
    </sheetView>
  </sheetViews>
  <sheetFormatPr defaultColWidth="8.7109375" defaultRowHeight="15" x14ac:dyDescent="0.25"/>
  <cols>
    <col min="1" max="1" width="19.5703125" style="72" customWidth="1"/>
    <col min="2" max="2" width="31.42578125" style="72" customWidth="1"/>
    <col min="3" max="3" width="25.28515625" style="72" bestFit="1" customWidth="1"/>
    <col min="4" max="4" width="15.42578125" style="72" customWidth="1"/>
    <col min="5" max="5" width="11.5703125" style="72" bestFit="1" customWidth="1"/>
    <col min="6" max="6" width="13.28515625" style="72" bestFit="1" customWidth="1"/>
    <col min="7" max="7" width="17.85546875" style="72" bestFit="1" customWidth="1"/>
    <col min="8" max="8" width="17.140625" style="72" customWidth="1"/>
    <col min="9" max="9" width="11.28515625" style="72" bestFit="1" customWidth="1"/>
    <col min="10" max="10" width="14" style="72" customWidth="1"/>
    <col min="11" max="12" width="12.140625" style="72" bestFit="1" customWidth="1"/>
    <col min="13" max="13" width="18" style="72" customWidth="1"/>
    <col min="14" max="14" width="17.85546875" style="72" customWidth="1"/>
    <col min="15" max="15" width="13.7109375" style="72" bestFit="1" customWidth="1"/>
    <col min="16" max="16" width="11.28515625" style="72" bestFit="1" customWidth="1"/>
    <col min="17" max="17" width="13.5703125" style="72" customWidth="1"/>
    <col min="18" max="18" width="16.85546875" style="72" customWidth="1"/>
    <col min="19" max="19" width="14.28515625" style="72" customWidth="1"/>
    <col min="20" max="20" width="31.42578125" style="72" customWidth="1"/>
    <col min="21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659"/>
      <c r="I1" s="323"/>
      <c r="J1" s="323"/>
      <c r="K1" s="472"/>
      <c r="L1" s="472"/>
      <c r="M1" s="472"/>
      <c r="N1" s="472"/>
      <c r="O1" s="472"/>
      <c r="P1" s="469"/>
      <c r="Q1" s="323"/>
      <c r="R1" s="471"/>
      <c r="S1" s="323"/>
      <c r="T1" s="323"/>
      <c r="U1" s="323"/>
      <c r="V1" s="469"/>
      <c r="W1" s="469"/>
      <c r="X1" s="323"/>
      <c r="Y1" s="469"/>
      <c r="Z1" s="469"/>
      <c r="AA1" s="469"/>
      <c r="AB1" s="469"/>
      <c r="AC1" s="323"/>
    </row>
    <row r="2" spans="1:29" ht="36.75" customHeight="1" thickBot="1" x14ac:dyDescent="0.3">
      <c r="A2" s="896" t="s">
        <v>0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8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</row>
    <row r="4" spans="1:29" ht="18" customHeight="1" thickBot="1" x14ac:dyDescent="0.3">
      <c r="A4" s="909" t="s">
        <v>447</v>
      </c>
      <c r="B4" s="910"/>
      <c r="C4" s="910"/>
      <c r="D4" s="910"/>
      <c r="E4" s="910"/>
      <c r="F4" s="910"/>
      <c r="G4" s="910"/>
      <c r="H4" s="910"/>
      <c r="I4" s="910"/>
      <c r="J4" s="910"/>
      <c r="K4" s="910"/>
      <c r="L4" s="910"/>
      <c r="M4" s="910"/>
      <c r="N4" s="910"/>
      <c r="O4" s="910"/>
      <c r="P4" s="910"/>
      <c r="Q4" s="910"/>
      <c r="R4" s="1061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30.75" thickBot="1" x14ac:dyDescent="0.3">
      <c r="A6" s="1270" t="s">
        <v>397</v>
      </c>
      <c r="B6" s="1271"/>
      <c r="C6" s="1271"/>
      <c r="D6" s="1274" t="s">
        <v>448</v>
      </c>
      <c r="E6" s="1274"/>
      <c r="F6" s="1275"/>
      <c r="G6" s="26"/>
      <c r="H6" s="1254" t="s">
        <v>398</v>
      </c>
      <c r="I6" s="1255"/>
      <c r="J6" s="1255"/>
      <c r="K6" s="1256"/>
      <c r="L6" s="26"/>
      <c r="M6" s="1254" t="s">
        <v>399</v>
      </c>
      <c r="N6" s="1255"/>
      <c r="O6" s="1255"/>
      <c r="P6" s="1256"/>
      <c r="Q6" s="26"/>
      <c r="R6" s="756" t="s">
        <v>546</v>
      </c>
      <c r="S6" s="757" t="s">
        <v>547</v>
      </c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" customHeight="1" thickBot="1" x14ac:dyDescent="0.3">
      <c r="A7" s="1272"/>
      <c r="B7" s="1273"/>
      <c r="C7" s="1273"/>
      <c r="D7" s="1276"/>
      <c r="E7" s="1276"/>
      <c r="F7" s="1277"/>
      <c r="H7" s="1257" t="s">
        <v>400</v>
      </c>
      <c r="I7" s="1258"/>
      <c r="J7" s="1259"/>
      <c r="K7" s="247">
        <f>'EXTRA-urbano_PIANO_INV-INFR '!F38</f>
        <v>0</v>
      </c>
      <c r="L7" s="39"/>
      <c r="M7" s="1257" t="s">
        <v>401</v>
      </c>
      <c r="N7" s="1258"/>
      <c r="O7" s="1259"/>
      <c r="P7" s="247">
        <f>M59</f>
        <v>0</v>
      </c>
      <c r="R7" s="1266" t="s">
        <v>548</v>
      </c>
      <c r="S7" s="1302" t="s">
        <v>549</v>
      </c>
    </row>
    <row r="8" spans="1:29" ht="12.75" customHeight="1" thickBot="1" x14ac:dyDescent="0.5">
      <c r="A8" s="21"/>
      <c r="B8" s="21"/>
      <c r="C8" s="21"/>
      <c r="D8" s="21"/>
      <c r="E8" s="660"/>
      <c r="F8" s="660"/>
      <c r="H8" s="474"/>
      <c r="I8" s="660"/>
      <c r="J8" s="660"/>
      <c r="K8" s="661"/>
      <c r="L8" s="660"/>
      <c r="M8" s="474"/>
      <c r="N8" s="660"/>
      <c r="O8" s="660"/>
      <c r="P8" s="661"/>
      <c r="Q8" s="660"/>
      <c r="R8" s="1266"/>
      <c r="S8" s="1302"/>
      <c r="T8" s="660"/>
      <c r="U8" s="660"/>
      <c r="V8" s="662"/>
      <c r="W8" s="662"/>
      <c r="X8" s="662"/>
      <c r="Y8" s="477"/>
      <c r="Z8" s="176"/>
      <c r="AA8" s="25"/>
      <c r="AB8" s="25"/>
      <c r="AC8" s="25"/>
    </row>
    <row r="9" spans="1:29" ht="38.450000000000003" customHeight="1" thickBot="1" x14ac:dyDescent="0.3">
      <c r="A9" s="1260" t="s">
        <v>402</v>
      </c>
      <c r="B9" s="1261"/>
      <c r="C9" s="1261"/>
      <c r="D9" s="1262">
        <f>'EXTRA-urbano_PIANO_INV-INFR '!G14</f>
        <v>0</v>
      </c>
      <c r="E9" s="1262"/>
      <c r="F9" s="1263"/>
      <c r="H9" s="1251" t="s">
        <v>403</v>
      </c>
      <c r="I9" s="1252"/>
      <c r="J9" s="1253"/>
      <c r="K9" s="247">
        <f>'EXTRA-urbano_PIANO_INV-INFR '!G38</f>
        <v>0</v>
      </c>
      <c r="L9" s="70"/>
      <c r="M9" s="1251" t="s">
        <v>404</v>
      </c>
      <c r="N9" s="1252"/>
      <c r="O9" s="1253"/>
      <c r="P9" s="247">
        <f>S59</f>
        <v>0</v>
      </c>
      <c r="Q9" s="70"/>
      <c r="R9" s="1266"/>
      <c r="S9" s="1302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ht="15" customHeight="1" thickBot="1" x14ac:dyDescent="0.3">
      <c r="H10" s="474"/>
      <c r="K10" s="663"/>
      <c r="M10" s="474"/>
      <c r="P10" s="663"/>
      <c r="R10" s="758" t="s">
        <v>425</v>
      </c>
      <c r="S10" s="759" t="s">
        <v>425</v>
      </c>
    </row>
    <row r="11" spans="1:29" ht="33.6" customHeight="1" thickBot="1" x14ac:dyDescent="0.3">
      <c r="A11" s="825" t="s">
        <v>4</v>
      </c>
      <c r="B11" s="826"/>
      <c r="C11" s="1278"/>
      <c r="D11" s="1264"/>
      <c r="E11" s="1264"/>
      <c r="F11" s="1265"/>
      <c r="H11" s="1251" t="s">
        <v>405</v>
      </c>
      <c r="I11" s="1252"/>
      <c r="J11" s="1253"/>
      <c r="K11" s="247">
        <f>K7-K9</f>
        <v>0</v>
      </c>
      <c r="L11" s="105"/>
      <c r="M11" s="1251" t="s">
        <v>405</v>
      </c>
      <c r="N11" s="1252"/>
      <c r="O11" s="1253"/>
      <c r="P11" s="247">
        <f>P7-P9</f>
        <v>0</v>
      </c>
      <c r="Q11" s="105"/>
      <c r="R11" s="760"/>
      <c r="S11" s="633"/>
    </row>
    <row r="12" spans="1:29" ht="15.75" thickBot="1" x14ac:dyDescent="0.3"/>
    <row r="13" spans="1:29" ht="36.6" customHeight="1" thickBot="1" x14ac:dyDescent="0.3">
      <c r="A13" s="1062" t="s">
        <v>449</v>
      </c>
      <c r="B13" s="1063"/>
      <c r="C13" s="1063"/>
      <c r="D13" s="1063"/>
      <c r="E13" s="1063"/>
      <c r="F13" s="1063"/>
      <c r="G13" s="1063"/>
      <c r="H13" s="1063"/>
      <c r="I13" s="1063"/>
      <c r="J13" s="1063"/>
      <c r="K13" s="1063"/>
      <c r="L13" s="1063"/>
      <c r="M13" s="1063"/>
      <c r="N13" s="1063"/>
      <c r="O13" s="1063"/>
      <c r="P13" s="1063"/>
      <c r="Q13" s="1063"/>
      <c r="R13" s="1064"/>
      <c r="S13" s="266"/>
      <c r="T13" s="266"/>
    </row>
    <row r="14" spans="1:29" ht="15.75" thickBot="1" x14ac:dyDescent="0.3">
      <c r="K14" s="86"/>
    </row>
    <row r="15" spans="1:29" ht="15.95" customHeight="1" thickBot="1" x14ac:dyDescent="0.3">
      <c r="A15" s="1293" t="s">
        <v>407</v>
      </c>
      <c r="B15" s="1296" t="s">
        <v>408</v>
      </c>
      <c r="C15" s="1299" t="s">
        <v>409</v>
      </c>
      <c r="D15" s="1279" t="s">
        <v>410</v>
      </c>
      <c r="E15" s="1280"/>
      <c r="F15" s="1280"/>
      <c r="G15" s="1280"/>
      <c r="H15" s="1280"/>
      <c r="I15" s="1280"/>
      <c r="J15" s="1281"/>
      <c r="K15" s="1282" t="s">
        <v>411</v>
      </c>
      <c r="L15" s="1280"/>
      <c r="M15" s="1280"/>
      <c r="N15" s="1280"/>
      <c r="O15" s="1280"/>
      <c r="P15" s="1280"/>
      <c r="Q15" s="1281"/>
      <c r="R15" s="1287" t="s">
        <v>412</v>
      </c>
    </row>
    <row r="16" spans="1:29" ht="60.75" x14ac:dyDescent="0.25">
      <c r="A16" s="1294"/>
      <c r="B16" s="1297"/>
      <c r="C16" s="1300"/>
      <c r="D16" s="283" t="s">
        <v>413</v>
      </c>
      <c r="E16" s="213" t="s">
        <v>414</v>
      </c>
      <c r="F16" s="213" t="s">
        <v>415</v>
      </c>
      <c r="G16" s="213" t="s">
        <v>416</v>
      </c>
      <c r="H16" s="213" t="s">
        <v>417</v>
      </c>
      <c r="I16" s="213" t="s">
        <v>418</v>
      </c>
      <c r="J16" s="214" t="s">
        <v>419</v>
      </c>
      <c r="K16" s="215" t="s">
        <v>420</v>
      </c>
      <c r="L16" s="216" t="s">
        <v>421</v>
      </c>
      <c r="M16" s="216" t="s">
        <v>422</v>
      </c>
      <c r="N16" s="216" t="s">
        <v>423</v>
      </c>
      <c r="O16" s="216" t="s">
        <v>424</v>
      </c>
      <c r="P16" s="217" t="s">
        <v>418</v>
      </c>
      <c r="Q16" s="218" t="s">
        <v>419</v>
      </c>
      <c r="R16" s="1288"/>
    </row>
    <row r="17" spans="1:18" ht="15.75" thickBot="1" x14ac:dyDescent="0.3">
      <c r="A17" s="1295"/>
      <c r="B17" s="1298"/>
      <c r="C17" s="1301"/>
      <c r="D17" s="284" t="s">
        <v>368</v>
      </c>
      <c r="E17" s="224" t="s">
        <v>368</v>
      </c>
      <c r="F17" s="224" t="s">
        <v>368</v>
      </c>
      <c r="G17" s="224" t="s">
        <v>368</v>
      </c>
      <c r="H17" s="224" t="s">
        <v>368</v>
      </c>
      <c r="I17" s="224" t="s">
        <v>368</v>
      </c>
      <c r="J17" s="225" t="s">
        <v>368</v>
      </c>
      <c r="K17" s="226" t="s">
        <v>368</v>
      </c>
      <c r="L17" s="224" t="s">
        <v>368</v>
      </c>
      <c r="M17" s="224" t="s">
        <v>368</v>
      </c>
      <c r="N17" s="224" t="s">
        <v>368</v>
      </c>
      <c r="O17" s="224" t="s">
        <v>368</v>
      </c>
      <c r="P17" s="224" t="s">
        <v>368</v>
      </c>
      <c r="Q17" s="225" t="s">
        <v>368</v>
      </c>
      <c r="R17" s="274" t="s">
        <v>425</v>
      </c>
    </row>
    <row r="18" spans="1:18" x14ac:dyDescent="0.25">
      <c r="A18" s="228" t="s">
        <v>264</v>
      </c>
      <c r="B18" s="190"/>
      <c r="C18" s="279"/>
      <c r="D18" s="276"/>
      <c r="E18" s="197"/>
      <c r="F18" s="197"/>
      <c r="G18" s="197"/>
      <c r="H18" s="220">
        <f>E18+G18</f>
        <v>0</v>
      </c>
      <c r="I18" s="197">
        <f>H18*0.5%</f>
        <v>0</v>
      </c>
      <c r="J18" s="221">
        <f>H18-I18</f>
        <v>0</v>
      </c>
      <c r="K18" s="427"/>
      <c r="L18" s="428"/>
      <c r="M18" s="428"/>
      <c r="N18" s="428"/>
      <c r="O18" s="222">
        <f>N18+L18</f>
        <v>0</v>
      </c>
      <c r="P18" s="428">
        <f>O18*0.5%</f>
        <v>0</v>
      </c>
      <c r="Q18" s="223">
        <f>O18-P18</f>
        <v>0</v>
      </c>
      <c r="R18" s="664"/>
    </row>
    <row r="19" spans="1:18" x14ac:dyDescent="0.25">
      <c r="A19" s="198" t="s">
        <v>265</v>
      </c>
      <c r="B19" s="95"/>
      <c r="C19" s="281"/>
      <c r="D19" s="277"/>
      <c r="E19" s="185"/>
      <c r="F19" s="185"/>
      <c r="G19" s="185"/>
      <c r="H19" s="220">
        <f t="shared" ref="H19" si="0">E19+G19</f>
        <v>0</v>
      </c>
      <c r="I19" s="185">
        <f>H19*0.5%</f>
        <v>0</v>
      </c>
      <c r="J19" s="210">
        <f>H19-I19</f>
        <v>0</v>
      </c>
      <c r="K19" s="429"/>
      <c r="L19" s="430"/>
      <c r="M19" s="430"/>
      <c r="N19" s="430"/>
      <c r="O19" s="211">
        <f t="shared" ref="O19:O36" si="1">N19+L19</f>
        <v>0</v>
      </c>
      <c r="P19" s="430">
        <f t="shared" ref="P19:P36" si="2">O19*0.5%</f>
        <v>0</v>
      </c>
      <c r="Q19" s="212">
        <f t="shared" ref="Q19:Q36" si="3">O19-P19</f>
        <v>0</v>
      </c>
      <c r="R19" s="665"/>
    </row>
    <row r="20" spans="1:18" x14ac:dyDescent="0.25">
      <c r="A20" s="198" t="s">
        <v>266</v>
      </c>
      <c r="B20" s="95"/>
      <c r="C20" s="281"/>
      <c r="D20" s="277"/>
      <c r="E20" s="185"/>
      <c r="F20" s="185"/>
      <c r="G20" s="185"/>
      <c r="H20" s="220">
        <f t="shared" ref="H20:H31" si="4">E20+G20</f>
        <v>0</v>
      </c>
      <c r="I20" s="185">
        <f t="shared" ref="I20:I31" si="5">H20*0.5%</f>
        <v>0</v>
      </c>
      <c r="J20" s="210">
        <f t="shared" ref="J20:J31" si="6">H20-I20</f>
        <v>0</v>
      </c>
      <c r="K20" s="429"/>
      <c r="L20" s="430"/>
      <c r="M20" s="430"/>
      <c r="N20" s="430"/>
      <c r="O20" s="211">
        <f t="shared" ref="O20:O31" si="7">N20+L20</f>
        <v>0</v>
      </c>
      <c r="P20" s="430">
        <f t="shared" ref="P20:P31" si="8">O20*0.5%</f>
        <v>0</v>
      </c>
      <c r="Q20" s="212">
        <f t="shared" ref="Q20:Q31" si="9">O20-P20</f>
        <v>0</v>
      </c>
      <c r="R20" s="665"/>
    </row>
    <row r="21" spans="1:18" x14ac:dyDescent="0.25">
      <c r="A21" s="198" t="s">
        <v>511</v>
      </c>
      <c r="B21" s="95"/>
      <c r="C21" s="281"/>
      <c r="D21" s="277"/>
      <c r="E21" s="185"/>
      <c r="F21" s="185"/>
      <c r="G21" s="185"/>
      <c r="H21" s="220">
        <f t="shared" si="4"/>
        <v>0</v>
      </c>
      <c r="I21" s="185">
        <f t="shared" si="5"/>
        <v>0</v>
      </c>
      <c r="J21" s="210">
        <f t="shared" si="6"/>
        <v>0</v>
      </c>
      <c r="K21" s="429"/>
      <c r="L21" s="430"/>
      <c r="M21" s="430"/>
      <c r="N21" s="430"/>
      <c r="O21" s="211">
        <f t="shared" si="7"/>
        <v>0</v>
      </c>
      <c r="P21" s="430">
        <f t="shared" si="8"/>
        <v>0</v>
      </c>
      <c r="Q21" s="212">
        <f t="shared" si="9"/>
        <v>0</v>
      </c>
      <c r="R21" s="665"/>
    </row>
    <row r="22" spans="1:18" x14ac:dyDescent="0.25">
      <c r="A22" s="228" t="s">
        <v>512</v>
      </c>
      <c r="B22" s="190"/>
      <c r="C22" s="279"/>
      <c r="D22" s="276"/>
      <c r="E22" s="197"/>
      <c r="F22" s="197"/>
      <c r="G22" s="197"/>
      <c r="H22" s="220">
        <f t="shared" si="4"/>
        <v>0</v>
      </c>
      <c r="I22" s="197">
        <f t="shared" si="5"/>
        <v>0</v>
      </c>
      <c r="J22" s="221">
        <f t="shared" si="6"/>
        <v>0</v>
      </c>
      <c r="K22" s="427"/>
      <c r="L22" s="428"/>
      <c r="M22" s="428"/>
      <c r="N22" s="428"/>
      <c r="O22" s="222">
        <f t="shared" si="7"/>
        <v>0</v>
      </c>
      <c r="P22" s="428">
        <f t="shared" si="8"/>
        <v>0</v>
      </c>
      <c r="Q22" s="223">
        <f t="shared" si="9"/>
        <v>0</v>
      </c>
      <c r="R22" s="664"/>
    </row>
    <row r="23" spans="1:18" x14ac:dyDescent="0.25">
      <c r="A23" s="198" t="s">
        <v>513</v>
      </c>
      <c r="B23" s="95"/>
      <c r="C23" s="281"/>
      <c r="D23" s="277"/>
      <c r="E23" s="185"/>
      <c r="F23" s="185"/>
      <c r="G23" s="185"/>
      <c r="H23" s="220">
        <f t="shared" si="4"/>
        <v>0</v>
      </c>
      <c r="I23" s="185">
        <f t="shared" si="5"/>
        <v>0</v>
      </c>
      <c r="J23" s="210">
        <f t="shared" si="6"/>
        <v>0</v>
      </c>
      <c r="K23" s="429"/>
      <c r="L23" s="430"/>
      <c r="M23" s="430"/>
      <c r="N23" s="430"/>
      <c r="O23" s="211">
        <f t="shared" si="7"/>
        <v>0</v>
      </c>
      <c r="P23" s="430">
        <f t="shared" si="8"/>
        <v>0</v>
      </c>
      <c r="Q23" s="212">
        <f t="shared" si="9"/>
        <v>0</v>
      </c>
      <c r="R23" s="665"/>
    </row>
    <row r="24" spans="1:18" x14ac:dyDescent="0.25">
      <c r="A24" s="198" t="s">
        <v>514</v>
      </c>
      <c r="B24" s="95"/>
      <c r="C24" s="281"/>
      <c r="D24" s="277"/>
      <c r="E24" s="185"/>
      <c r="F24" s="185"/>
      <c r="G24" s="185"/>
      <c r="H24" s="220">
        <f t="shared" ref="H24:H27" si="10">E24+G24</f>
        <v>0</v>
      </c>
      <c r="I24" s="185">
        <f t="shared" ref="I24:I27" si="11">H24*0.5%</f>
        <v>0</v>
      </c>
      <c r="J24" s="210">
        <f t="shared" ref="J24:J27" si="12">H24-I24</f>
        <v>0</v>
      </c>
      <c r="K24" s="429"/>
      <c r="L24" s="430"/>
      <c r="M24" s="430"/>
      <c r="N24" s="430"/>
      <c r="O24" s="211">
        <f t="shared" ref="O24:O27" si="13">N24+L24</f>
        <v>0</v>
      </c>
      <c r="P24" s="430">
        <f t="shared" ref="P24:P27" si="14">O24*0.5%</f>
        <v>0</v>
      </c>
      <c r="Q24" s="212">
        <f t="shared" ref="Q24:Q27" si="15">O24-P24</f>
        <v>0</v>
      </c>
      <c r="R24" s="665"/>
    </row>
    <row r="25" spans="1:18" x14ac:dyDescent="0.25">
      <c r="A25" s="198" t="s">
        <v>553</v>
      </c>
      <c r="B25" s="95"/>
      <c r="C25" s="281"/>
      <c r="D25" s="277"/>
      <c r="E25" s="185"/>
      <c r="F25" s="185"/>
      <c r="G25" s="185"/>
      <c r="H25" s="220">
        <f t="shared" si="10"/>
        <v>0</v>
      </c>
      <c r="I25" s="185">
        <f t="shared" si="11"/>
        <v>0</v>
      </c>
      <c r="J25" s="210">
        <f t="shared" si="12"/>
        <v>0</v>
      </c>
      <c r="K25" s="429"/>
      <c r="L25" s="430"/>
      <c r="M25" s="430"/>
      <c r="N25" s="430"/>
      <c r="O25" s="211">
        <f t="shared" si="13"/>
        <v>0</v>
      </c>
      <c r="P25" s="430">
        <f t="shared" si="14"/>
        <v>0</v>
      </c>
      <c r="Q25" s="212">
        <f t="shared" si="15"/>
        <v>0</v>
      </c>
      <c r="R25" s="665"/>
    </row>
    <row r="26" spans="1:18" x14ac:dyDescent="0.25">
      <c r="A26" s="228" t="s">
        <v>554</v>
      </c>
      <c r="B26" s="190"/>
      <c r="C26" s="279"/>
      <c r="D26" s="276"/>
      <c r="E26" s="197"/>
      <c r="F26" s="197"/>
      <c r="G26" s="197"/>
      <c r="H26" s="220">
        <f t="shared" si="10"/>
        <v>0</v>
      </c>
      <c r="I26" s="197">
        <f t="shared" si="11"/>
        <v>0</v>
      </c>
      <c r="J26" s="221">
        <f t="shared" si="12"/>
        <v>0</v>
      </c>
      <c r="K26" s="427"/>
      <c r="L26" s="428"/>
      <c r="M26" s="428"/>
      <c r="N26" s="428"/>
      <c r="O26" s="222">
        <f t="shared" si="13"/>
        <v>0</v>
      </c>
      <c r="P26" s="428">
        <f t="shared" si="14"/>
        <v>0</v>
      </c>
      <c r="Q26" s="223">
        <f t="shared" si="15"/>
        <v>0</v>
      </c>
      <c r="R26" s="664"/>
    </row>
    <row r="27" spans="1:18" x14ac:dyDescent="0.25">
      <c r="A27" s="198" t="s">
        <v>555</v>
      </c>
      <c r="B27" s="95"/>
      <c r="C27" s="281"/>
      <c r="D27" s="277"/>
      <c r="E27" s="185"/>
      <c r="F27" s="185"/>
      <c r="G27" s="185"/>
      <c r="H27" s="220">
        <f t="shared" si="10"/>
        <v>0</v>
      </c>
      <c r="I27" s="185">
        <f t="shared" si="11"/>
        <v>0</v>
      </c>
      <c r="J27" s="210">
        <f t="shared" si="12"/>
        <v>0</v>
      </c>
      <c r="K27" s="429"/>
      <c r="L27" s="430"/>
      <c r="M27" s="430"/>
      <c r="N27" s="430"/>
      <c r="O27" s="211">
        <f t="shared" si="13"/>
        <v>0</v>
      </c>
      <c r="P27" s="430">
        <f t="shared" si="14"/>
        <v>0</v>
      </c>
      <c r="Q27" s="212">
        <f t="shared" si="15"/>
        <v>0</v>
      </c>
      <c r="R27" s="665"/>
    </row>
    <row r="28" spans="1:18" x14ac:dyDescent="0.25">
      <c r="A28" s="198" t="s">
        <v>512</v>
      </c>
      <c r="B28" s="95"/>
      <c r="C28" s="281"/>
      <c r="D28" s="277"/>
      <c r="E28" s="185"/>
      <c r="F28" s="185"/>
      <c r="G28" s="185"/>
      <c r="H28" s="220">
        <f t="shared" ref="H28:H30" si="16">E28+G28</f>
        <v>0</v>
      </c>
      <c r="I28" s="185">
        <f t="shared" si="5"/>
        <v>0</v>
      </c>
      <c r="J28" s="210">
        <f t="shared" ref="J28:J30" si="17">H28-I28</f>
        <v>0</v>
      </c>
      <c r="K28" s="429"/>
      <c r="L28" s="430"/>
      <c r="M28" s="430"/>
      <c r="N28" s="430"/>
      <c r="O28" s="211">
        <f t="shared" ref="O28:O30" si="18">N28+L28</f>
        <v>0</v>
      </c>
      <c r="P28" s="430">
        <f t="shared" ref="P28:P30" si="19">O28*0.5%</f>
        <v>0</v>
      </c>
      <c r="Q28" s="212">
        <f t="shared" ref="Q28:Q30" si="20">O28-P28</f>
        <v>0</v>
      </c>
      <c r="R28" s="665"/>
    </row>
    <row r="29" spans="1:18" x14ac:dyDescent="0.25">
      <c r="A29" s="198" t="s">
        <v>513</v>
      </c>
      <c r="B29" s="95"/>
      <c r="C29" s="281"/>
      <c r="D29" s="277"/>
      <c r="E29" s="185"/>
      <c r="F29" s="185"/>
      <c r="G29" s="185"/>
      <c r="H29" s="220">
        <f t="shared" si="16"/>
        <v>0</v>
      </c>
      <c r="I29" s="185">
        <f t="shared" si="5"/>
        <v>0</v>
      </c>
      <c r="J29" s="210">
        <f t="shared" si="17"/>
        <v>0</v>
      </c>
      <c r="K29" s="429"/>
      <c r="L29" s="430"/>
      <c r="M29" s="430"/>
      <c r="N29" s="430"/>
      <c r="O29" s="211">
        <f t="shared" si="18"/>
        <v>0</v>
      </c>
      <c r="P29" s="430">
        <f t="shared" si="19"/>
        <v>0</v>
      </c>
      <c r="Q29" s="212">
        <f t="shared" si="20"/>
        <v>0</v>
      </c>
      <c r="R29" s="665"/>
    </row>
    <row r="30" spans="1:18" x14ac:dyDescent="0.25">
      <c r="A30" s="198" t="s">
        <v>514</v>
      </c>
      <c r="B30" s="95"/>
      <c r="C30" s="281"/>
      <c r="D30" s="277"/>
      <c r="E30" s="185"/>
      <c r="F30" s="185"/>
      <c r="G30" s="185"/>
      <c r="H30" s="220">
        <f t="shared" si="16"/>
        <v>0</v>
      </c>
      <c r="I30" s="185">
        <f t="shared" si="5"/>
        <v>0</v>
      </c>
      <c r="J30" s="210">
        <f t="shared" si="17"/>
        <v>0</v>
      </c>
      <c r="K30" s="429"/>
      <c r="L30" s="430"/>
      <c r="M30" s="430"/>
      <c r="N30" s="430"/>
      <c r="O30" s="211">
        <f t="shared" si="18"/>
        <v>0</v>
      </c>
      <c r="P30" s="430">
        <f t="shared" si="19"/>
        <v>0</v>
      </c>
      <c r="Q30" s="212">
        <f t="shared" si="20"/>
        <v>0</v>
      </c>
      <c r="R30" s="665"/>
    </row>
    <row r="31" spans="1:18" x14ac:dyDescent="0.25">
      <c r="A31" s="198" t="s">
        <v>513</v>
      </c>
      <c r="B31" s="95"/>
      <c r="C31" s="281"/>
      <c r="D31" s="277"/>
      <c r="E31" s="185"/>
      <c r="F31" s="185"/>
      <c r="G31" s="185"/>
      <c r="H31" s="220">
        <f t="shared" si="4"/>
        <v>0</v>
      </c>
      <c r="I31" s="185">
        <f t="shared" si="5"/>
        <v>0</v>
      </c>
      <c r="J31" s="210">
        <f t="shared" si="6"/>
        <v>0</v>
      </c>
      <c r="K31" s="429"/>
      <c r="L31" s="430"/>
      <c r="M31" s="430"/>
      <c r="N31" s="430"/>
      <c r="O31" s="211">
        <f t="shared" si="7"/>
        <v>0</v>
      </c>
      <c r="P31" s="430">
        <f t="shared" si="8"/>
        <v>0</v>
      </c>
      <c r="Q31" s="212">
        <f t="shared" si="9"/>
        <v>0</v>
      </c>
      <c r="R31" s="665"/>
    </row>
    <row r="32" spans="1:18" x14ac:dyDescent="0.25">
      <c r="A32" s="198" t="s">
        <v>269</v>
      </c>
      <c r="B32" s="95"/>
      <c r="C32" s="281"/>
      <c r="D32" s="277"/>
      <c r="E32" s="185"/>
      <c r="F32" s="185"/>
      <c r="G32" s="185"/>
      <c r="H32" s="209">
        <f t="shared" ref="H32:H36" si="21">G32+E32</f>
        <v>0</v>
      </c>
      <c r="I32" s="185">
        <f t="shared" ref="I32:I36" si="22">H32*0.5%</f>
        <v>0</v>
      </c>
      <c r="J32" s="210">
        <f t="shared" ref="J32:J36" si="23">H32-I32</f>
        <v>0</v>
      </c>
      <c r="K32" s="429"/>
      <c r="L32" s="430"/>
      <c r="M32" s="430"/>
      <c r="N32" s="430"/>
      <c r="O32" s="211">
        <f t="shared" si="1"/>
        <v>0</v>
      </c>
      <c r="P32" s="430">
        <f t="shared" si="2"/>
        <v>0</v>
      </c>
      <c r="Q32" s="212">
        <f t="shared" si="3"/>
        <v>0</v>
      </c>
      <c r="R32" s="665"/>
    </row>
    <row r="33" spans="1:20" x14ac:dyDescent="0.25">
      <c r="A33" s="198" t="s">
        <v>270</v>
      </c>
      <c r="B33" s="95"/>
      <c r="C33" s="281"/>
      <c r="D33" s="277"/>
      <c r="E33" s="185"/>
      <c r="F33" s="185"/>
      <c r="G33" s="185"/>
      <c r="H33" s="209">
        <f t="shared" si="21"/>
        <v>0</v>
      </c>
      <c r="I33" s="185">
        <f t="shared" si="22"/>
        <v>0</v>
      </c>
      <c r="J33" s="210">
        <f t="shared" si="23"/>
        <v>0</v>
      </c>
      <c r="K33" s="429"/>
      <c r="L33" s="430"/>
      <c r="M33" s="430"/>
      <c r="N33" s="430"/>
      <c r="O33" s="211">
        <f t="shared" si="1"/>
        <v>0</v>
      </c>
      <c r="P33" s="430">
        <f t="shared" si="2"/>
        <v>0</v>
      </c>
      <c r="Q33" s="212">
        <f t="shared" si="3"/>
        <v>0</v>
      </c>
      <c r="R33" s="665"/>
    </row>
    <row r="34" spans="1:20" x14ac:dyDescent="0.25">
      <c r="A34" s="198" t="s">
        <v>271</v>
      </c>
      <c r="B34" s="95"/>
      <c r="C34" s="281"/>
      <c r="D34" s="277"/>
      <c r="E34" s="185"/>
      <c r="F34" s="185"/>
      <c r="G34" s="185"/>
      <c r="H34" s="209">
        <f t="shared" si="21"/>
        <v>0</v>
      </c>
      <c r="I34" s="185">
        <f t="shared" si="22"/>
        <v>0</v>
      </c>
      <c r="J34" s="210">
        <f t="shared" si="23"/>
        <v>0</v>
      </c>
      <c r="K34" s="429"/>
      <c r="L34" s="430"/>
      <c r="M34" s="430"/>
      <c r="N34" s="430"/>
      <c r="O34" s="211">
        <f t="shared" si="1"/>
        <v>0</v>
      </c>
      <c r="P34" s="430">
        <f t="shared" si="2"/>
        <v>0</v>
      </c>
      <c r="Q34" s="212">
        <f t="shared" si="3"/>
        <v>0</v>
      </c>
      <c r="R34" s="665"/>
    </row>
    <row r="35" spans="1:20" x14ac:dyDescent="0.25">
      <c r="A35" s="198" t="s">
        <v>276</v>
      </c>
      <c r="B35" s="95"/>
      <c r="C35" s="281"/>
      <c r="D35" s="277"/>
      <c r="E35" s="185"/>
      <c r="F35" s="185"/>
      <c r="G35" s="185"/>
      <c r="H35" s="209">
        <f t="shared" si="21"/>
        <v>0</v>
      </c>
      <c r="I35" s="185">
        <f t="shared" si="22"/>
        <v>0</v>
      </c>
      <c r="J35" s="210">
        <f t="shared" si="23"/>
        <v>0</v>
      </c>
      <c r="K35" s="429"/>
      <c r="L35" s="430"/>
      <c r="M35" s="430"/>
      <c r="N35" s="430"/>
      <c r="O35" s="211">
        <f t="shared" si="1"/>
        <v>0</v>
      </c>
      <c r="P35" s="430">
        <f t="shared" si="2"/>
        <v>0</v>
      </c>
      <c r="Q35" s="212">
        <f t="shared" si="3"/>
        <v>0</v>
      </c>
      <c r="R35" s="665"/>
    </row>
    <row r="36" spans="1:20" ht="15.75" thickBot="1" x14ac:dyDescent="0.3">
      <c r="A36" s="302" t="s">
        <v>265</v>
      </c>
      <c r="B36" s="116"/>
      <c r="C36" s="282"/>
      <c r="D36" s="278"/>
      <c r="E36" s="251"/>
      <c r="F36" s="251"/>
      <c r="G36" s="251"/>
      <c r="H36" s="252">
        <f t="shared" si="21"/>
        <v>0</v>
      </c>
      <c r="I36" s="251">
        <f t="shared" si="22"/>
        <v>0</v>
      </c>
      <c r="J36" s="253">
        <f t="shared" si="23"/>
        <v>0</v>
      </c>
      <c r="K36" s="431"/>
      <c r="L36" s="432"/>
      <c r="M36" s="432"/>
      <c r="N36" s="432"/>
      <c r="O36" s="254">
        <f t="shared" si="1"/>
        <v>0</v>
      </c>
      <c r="P36" s="432">
        <f t="shared" si="2"/>
        <v>0</v>
      </c>
      <c r="Q36" s="255">
        <f t="shared" si="3"/>
        <v>0</v>
      </c>
      <c r="R36" s="666"/>
    </row>
    <row r="37" spans="1:20" ht="15.75" thickBot="1" x14ac:dyDescent="0.3">
      <c r="B37" s="667"/>
      <c r="C37" s="443" t="s">
        <v>57</v>
      </c>
      <c r="D37" s="444">
        <f>MAXA(D18:D36)</f>
        <v>0</v>
      </c>
      <c r="E37" s="444">
        <f t="shared" ref="E37:Q37" si="24">SUM(E18:E36)</f>
        <v>0</v>
      </c>
      <c r="F37" s="444">
        <f>MAXA(F18:F36)</f>
        <v>0</v>
      </c>
      <c r="G37" s="444">
        <f>SUM(G18:G36)</f>
        <v>0</v>
      </c>
      <c r="H37" s="444">
        <f>SUM(H18:H36)</f>
        <v>0</v>
      </c>
      <c r="I37" s="444">
        <f>SUM(I18:I36)</f>
        <v>0</v>
      </c>
      <c r="J37" s="444">
        <f>SUM(J18:J36)</f>
        <v>0</v>
      </c>
      <c r="K37" s="444">
        <f>MAXA(K18:K36)</f>
        <v>0</v>
      </c>
      <c r="L37" s="444">
        <f t="shared" si="24"/>
        <v>0</v>
      </c>
      <c r="M37" s="444">
        <f>MAXA(M18:M36)</f>
        <v>0</v>
      </c>
      <c r="N37" s="444">
        <f t="shared" si="24"/>
        <v>0</v>
      </c>
      <c r="O37" s="444">
        <f t="shared" si="24"/>
        <v>0</v>
      </c>
      <c r="P37" s="444">
        <f t="shared" si="24"/>
        <v>0</v>
      </c>
      <c r="Q37" s="445">
        <f t="shared" si="24"/>
        <v>0</v>
      </c>
      <c r="R37" s="668"/>
    </row>
    <row r="39" spans="1:20" ht="15.75" thickBot="1" x14ac:dyDescent="0.3"/>
    <row r="40" spans="1:20" ht="15.75" customHeight="1" thickBot="1" x14ac:dyDescent="0.35">
      <c r="A40" s="1283" t="s">
        <v>426</v>
      </c>
      <c r="B40" s="1284"/>
      <c r="C40" s="1284"/>
      <c r="D40" s="1284"/>
      <c r="E40" s="1284"/>
      <c r="F40" s="1284"/>
      <c r="G40" s="1284"/>
      <c r="H40" s="1285"/>
      <c r="I40" s="1285"/>
      <c r="J40" s="1285"/>
      <c r="K40" s="1285"/>
      <c r="L40" s="1285"/>
      <c r="M40" s="1285"/>
      <c r="N40" s="1285"/>
      <c r="O40" s="1285"/>
      <c r="P40" s="1285"/>
      <c r="Q40" s="1285"/>
      <c r="R40" s="1285"/>
      <c r="S40" s="1285"/>
      <c r="T40" s="1286"/>
    </row>
    <row r="41" spans="1:20" ht="60" customHeight="1" x14ac:dyDescent="0.25">
      <c r="A41" s="1291" t="s">
        <v>407</v>
      </c>
      <c r="B41" s="1289" t="s">
        <v>427</v>
      </c>
      <c r="C41" s="422" t="s">
        <v>428</v>
      </c>
      <c r="D41" s="236" t="s">
        <v>429</v>
      </c>
      <c r="E41" s="409" t="s">
        <v>430</v>
      </c>
      <c r="F41" s="202" t="s">
        <v>431</v>
      </c>
      <c r="G41" s="203" t="s">
        <v>432</v>
      </c>
      <c r="H41" s="235" t="s">
        <v>433</v>
      </c>
      <c r="I41" s="236" t="s">
        <v>431</v>
      </c>
      <c r="J41" s="236" t="s">
        <v>434</v>
      </c>
      <c r="K41" s="237" t="s">
        <v>432</v>
      </c>
      <c r="L41" s="236" t="s">
        <v>435</v>
      </c>
      <c r="M41" s="237" t="s">
        <v>436</v>
      </c>
      <c r="N41" s="236" t="s">
        <v>437</v>
      </c>
      <c r="O41" s="237" t="s">
        <v>438</v>
      </c>
      <c r="P41" s="237" t="s">
        <v>439</v>
      </c>
      <c r="Q41" s="237" t="s">
        <v>440</v>
      </c>
      <c r="R41" s="238" t="s">
        <v>441</v>
      </c>
      <c r="S41" s="238" t="s">
        <v>442</v>
      </c>
      <c r="T41" s="238" t="s">
        <v>443</v>
      </c>
    </row>
    <row r="42" spans="1:20" ht="15.75" thickBot="1" x14ac:dyDescent="0.3">
      <c r="A42" s="1303"/>
      <c r="B42" s="1304"/>
      <c r="C42" s="414" t="s">
        <v>444</v>
      </c>
      <c r="D42" s="415" t="s">
        <v>368</v>
      </c>
      <c r="E42" s="410" t="s">
        <v>445</v>
      </c>
      <c r="F42" s="153" t="s">
        <v>446</v>
      </c>
      <c r="G42" s="180" t="s">
        <v>368</v>
      </c>
      <c r="H42" s="239" t="s">
        <v>445</v>
      </c>
      <c r="I42" s="240"/>
      <c r="J42" s="240"/>
      <c r="K42" s="180" t="s">
        <v>368</v>
      </c>
      <c r="L42" s="180" t="s">
        <v>368</v>
      </c>
      <c r="M42" s="180" t="s">
        <v>368</v>
      </c>
      <c r="N42" s="240"/>
      <c r="O42" s="180" t="s">
        <v>370</v>
      </c>
      <c r="P42" s="180" t="s">
        <v>368</v>
      </c>
      <c r="Q42" s="241" t="s">
        <v>370</v>
      </c>
      <c r="R42" s="242" t="s">
        <v>425</v>
      </c>
      <c r="S42" s="180" t="s">
        <v>368</v>
      </c>
      <c r="T42" s="180" t="s">
        <v>425</v>
      </c>
    </row>
    <row r="43" spans="1:20" x14ac:dyDescent="0.25">
      <c r="A43" s="280" t="s">
        <v>265</v>
      </c>
      <c r="B43" s="416" t="str">
        <f>VLOOKUP(A43,'EXTRA-urbano_PIANO_INV-INFR '!$D$18:$H$36,2,FALSE)</f>
        <v>Lavori categoria prevalente(specificare)</v>
      </c>
      <c r="C43" s="417"/>
      <c r="D43" s="418"/>
      <c r="E43" s="411"/>
      <c r="F43" s="229"/>
      <c r="G43" s="230"/>
      <c r="H43" s="231"/>
      <c r="I43" s="232"/>
      <c r="J43" s="233"/>
      <c r="K43" s="219"/>
      <c r="L43" s="197"/>
      <c r="M43" s="220">
        <f>K43+L43</f>
        <v>0</v>
      </c>
      <c r="N43" s="234"/>
      <c r="O43" s="234"/>
      <c r="P43" s="189"/>
      <c r="Q43" s="190"/>
      <c r="R43" s="190"/>
      <c r="S43" s="185">
        <v>0</v>
      </c>
      <c r="T43" s="620"/>
    </row>
    <row r="44" spans="1:20" x14ac:dyDescent="0.25">
      <c r="A44" s="280" t="s">
        <v>265</v>
      </c>
      <c r="B44" s="416" t="str">
        <f>VLOOKUP(A44,'EXTRA-urbano_PIANO_INV-INFR '!$D$18:$H$36,2,FALSE)</f>
        <v>Lavori categoria prevalente(specificare)</v>
      </c>
      <c r="C44" s="419"/>
      <c r="D44" s="420"/>
      <c r="E44" s="412"/>
      <c r="F44" s="191"/>
      <c r="G44" s="204"/>
      <c r="H44" s="200"/>
      <c r="I44" s="186"/>
      <c r="J44" s="187"/>
      <c r="K44" s="184"/>
      <c r="L44" s="185"/>
      <c r="M44" s="220">
        <f t="shared" ref="M44:M58" si="25">K44+L44</f>
        <v>0</v>
      </c>
      <c r="N44" s="188"/>
      <c r="O44" s="188"/>
      <c r="P44" s="192"/>
      <c r="Q44" s="95"/>
      <c r="R44" s="95"/>
      <c r="S44" s="185"/>
      <c r="T44" s="620"/>
    </row>
    <row r="45" spans="1:20" x14ac:dyDescent="0.25">
      <c r="A45" s="280" t="s">
        <v>265</v>
      </c>
      <c r="B45" s="416" t="str">
        <f>VLOOKUP(A45,'EXTRA-urbano_PIANO_INV-INFR '!$D$18:$H$36,2,FALSE)</f>
        <v>Lavori categoria prevalente(specificare)</v>
      </c>
      <c r="C45" s="85"/>
      <c r="D45" s="418"/>
      <c r="E45" s="413"/>
      <c r="F45" s="186"/>
      <c r="G45" s="205"/>
      <c r="H45" s="201"/>
      <c r="I45" s="195"/>
      <c r="J45" s="196"/>
      <c r="K45" s="193"/>
      <c r="L45" s="197"/>
      <c r="M45" s="220">
        <f t="shared" si="25"/>
        <v>0</v>
      </c>
      <c r="N45" s="188"/>
      <c r="O45" s="95"/>
      <c r="P45" s="185"/>
      <c r="Q45" s="95"/>
      <c r="R45" s="95"/>
      <c r="S45" s="185"/>
      <c r="T45" s="625"/>
    </row>
    <row r="46" spans="1:20" x14ac:dyDescent="0.25">
      <c r="A46" s="280" t="s">
        <v>270</v>
      </c>
      <c r="B46" s="416" t="str">
        <f>VLOOKUP(A46,'EXTRA-urbano_PIANO_INV-INFR '!$D$18:$H$36,2,FALSE)</f>
        <v>SPECIFICARE______</v>
      </c>
      <c r="C46" s="85"/>
      <c r="D46" s="418"/>
      <c r="E46" s="413"/>
      <c r="F46" s="186"/>
      <c r="G46" s="205"/>
      <c r="H46" s="201"/>
      <c r="I46" s="195"/>
      <c r="J46" s="196"/>
      <c r="K46" s="193"/>
      <c r="L46" s="197"/>
      <c r="M46" s="220">
        <f t="shared" si="25"/>
        <v>0</v>
      </c>
      <c r="N46" s="188"/>
      <c r="O46" s="95"/>
      <c r="P46" s="185"/>
      <c r="Q46" s="95"/>
      <c r="R46" s="95"/>
      <c r="S46" s="185"/>
      <c r="T46" s="625"/>
    </row>
    <row r="47" spans="1:20" x14ac:dyDescent="0.25">
      <c r="A47" s="280" t="s">
        <v>266</v>
      </c>
      <c r="B47" s="416" t="str">
        <f>VLOOKUP(A47,'EXTRA-urbano_PIANO_INV-INFR '!$D$18:$H$36,2,FALSE)</f>
        <v>Lavori categoria prevalente(specificare)</v>
      </c>
      <c r="C47" s="85"/>
      <c r="D47" s="418"/>
      <c r="E47" s="413"/>
      <c r="F47" s="186"/>
      <c r="G47" s="205"/>
      <c r="H47" s="201"/>
      <c r="I47" s="195"/>
      <c r="J47" s="196"/>
      <c r="K47" s="193"/>
      <c r="L47" s="197"/>
      <c r="M47" s="220">
        <f t="shared" ref="M47:M51" si="26">K47+L47</f>
        <v>0</v>
      </c>
      <c r="N47" s="188"/>
      <c r="O47" s="95"/>
      <c r="P47" s="185"/>
      <c r="Q47" s="95"/>
      <c r="R47" s="95"/>
      <c r="S47" s="185"/>
      <c r="T47" s="625"/>
    </row>
    <row r="48" spans="1:20" x14ac:dyDescent="0.25">
      <c r="A48" s="280" t="s">
        <v>271</v>
      </c>
      <c r="B48" s="416" t="str">
        <f>VLOOKUP(A48,'EXTRA-urbano_PIANO_INV-INFR '!$D$18:$H$36,2,FALSE)</f>
        <v>SPECIFICARE______</v>
      </c>
      <c r="C48" s="85"/>
      <c r="D48" s="418"/>
      <c r="E48" s="413"/>
      <c r="F48" s="186"/>
      <c r="G48" s="205"/>
      <c r="H48" s="201"/>
      <c r="I48" s="195"/>
      <c r="J48" s="196"/>
      <c r="K48" s="193"/>
      <c r="L48" s="197"/>
      <c r="M48" s="220">
        <f t="shared" si="26"/>
        <v>0</v>
      </c>
      <c r="N48" s="188"/>
      <c r="O48" s="95"/>
      <c r="P48" s="185"/>
      <c r="Q48" s="95"/>
      <c r="R48" s="95"/>
      <c r="S48" s="185"/>
      <c r="T48" s="625"/>
    </row>
    <row r="49" spans="1:20" x14ac:dyDescent="0.25">
      <c r="A49" s="280" t="s">
        <v>267</v>
      </c>
      <c r="B49" s="416" t="str">
        <f>VLOOKUP(A49,'EXTRA-urbano_PIANO_INV-INFR '!$D$18:$H$36,2,FALSE)</f>
        <v>A. Totale lavori</v>
      </c>
      <c r="C49" s="85"/>
      <c r="D49" s="418"/>
      <c r="E49" s="413"/>
      <c r="F49" s="186"/>
      <c r="G49" s="205"/>
      <c r="H49" s="201"/>
      <c r="I49" s="195"/>
      <c r="J49" s="196"/>
      <c r="K49" s="193"/>
      <c r="L49" s="197"/>
      <c r="M49" s="220">
        <f t="shared" si="26"/>
        <v>0</v>
      </c>
      <c r="N49" s="188"/>
      <c r="O49" s="95"/>
      <c r="P49" s="185"/>
      <c r="Q49" s="95"/>
      <c r="R49" s="95"/>
      <c r="S49" s="185"/>
      <c r="T49" s="625"/>
    </row>
    <row r="50" spans="1:20" x14ac:dyDescent="0.25">
      <c r="A50" s="280" t="s">
        <v>272</v>
      </c>
      <c r="B50" s="416" t="str">
        <f>VLOOKUP(A50,'EXTRA-urbano_PIANO_INV-INFR '!$D$18:$H$36,2,FALSE)</f>
        <v>SPECIFICARE______</v>
      </c>
      <c r="C50" s="85"/>
      <c r="D50" s="418"/>
      <c r="E50" s="413"/>
      <c r="F50" s="186"/>
      <c r="G50" s="205"/>
      <c r="H50" s="201"/>
      <c r="I50" s="195"/>
      <c r="J50" s="196"/>
      <c r="K50" s="193"/>
      <c r="L50" s="197"/>
      <c r="M50" s="220">
        <f t="shared" si="26"/>
        <v>0</v>
      </c>
      <c r="N50" s="188"/>
      <c r="O50" s="95"/>
      <c r="P50" s="185"/>
      <c r="Q50" s="95"/>
      <c r="R50" s="95"/>
      <c r="S50" s="185"/>
      <c r="T50" s="625"/>
    </row>
    <row r="51" spans="1:20" x14ac:dyDescent="0.25">
      <c r="A51" s="280" t="s">
        <v>271</v>
      </c>
      <c r="B51" s="416" t="str">
        <f>VLOOKUP(A51,'EXTRA-urbano_PIANO_INV-INFR '!$D$18:$H$36,2,FALSE)</f>
        <v>SPECIFICARE______</v>
      </c>
      <c r="C51" s="85"/>
      <c r="D51" s="418"/>
      <c r="E51" s="413"/>
      <c r="F51" s="186"/>
      <c r="G51" s="205"/>
      <c r="H51" s="201"/>
      <c r="I51" s="195"/>
      <c r="J51" s="196"/>
      <c r="K51" s="193"/>
      <c r="L51" s="197"/>
      <c r="M51" s="220">
        <f t="shared" si="26"/>
        <v>0</v>
      </c>
      <c r="N51" s="188"/>
      <c r="O51" s="95"/>
      <c r="P51" s="185"/>
      <c r="Q51" s="95"/>
      <c r="R51" s="95"/>
      <c r="S51" s="185"/>
      <c r="T51" s="625"/>
    </row>
    <row r="52" spans="1:20" x14ac:dyDescent="0.25">
      <c r="A52" s="280" t="s">
        <v>271</v>
      </c>
      <c r="B52" s="416" t="str">
        <f>VLOOKUP(A52,'EXTRA-urbano_PIANO_INV-INFR '!$D$18:$H$36,2,FALSE)</f>
        <v>SPECIFICARE______</v>
      </c>
      <c r="C52" s="85"/>
      <c r="D52" s="418"/>
      <c r="E52" s="413"/>
      <c r="F52" s="186"/>
      <c r="G52" s="205"/>
      <c r="H52" s="201"/>
      <c r="I52" s="195"/>
      <c r="J52" s="196"/>
      <c r="K52" s="193"/>
      <c r="L52" s="197"/>
      <c r="M52" s="220">
        <f t="shared" si="25"/>
        <v>0</v>
      </c>
      <c r="N52" s="188"/>
      <c r="O52" s="95"/>
      <c r="P52" s="185"/>
      <c r="Q52" s="95"/>
      <c r="R52" s="95"/>
      <c r="S52" s="185"/>
      <c r="T52" s="625"/>
    </row>
    <row r="53" spans="1:20" x14ac:dyDescent="0.25">
      <c r="A53" s="280" t="s">
        <v>270</v>
      </c>
      <c r="B53" s="416" t="str">
        <f>VLOOKUP(A53,'EXTRA-urbano_PIANO_INV-INFR '!$D$18:$H$36,2,FALSE)</f>
        <v>SPECIFICARE______</v>
      </c>
      <c r="C53" s="85"/>
      <c r="D53" s="418"/>
      <c r="E53" s="413"/>
      <c r="F53" s="186"/>
      <c r="G53" s="205"/>
      <c r="H53" s="201"/>
      <c r="I53" s="195"/>
      <c r="J53" s="196"/>
      <c r="K53" s="193"/>
      <c r="L53" s="197"/>
      <c r="M53" s="220">
        <f t="shared" si="25"/>
        <v>0</v>
      </c>
      <c r="N53" s="188"/>
      <c r="O53" s="95"/>
      <c r="P53" s="185"/>
      <c r="Q53" s="95"/>
      <c r="R53" s="95"/>
      <c r="S53" s="185"/>
      <c r="T53" s="625"/>
    </row>
    <row r="54" spans="1:20" x14ac:dyDescent="0.25">
      <c r="A54" s="280" t="s">
        <v>271</v>
      </c>
      <c r="B54" s="416" t="str">
        <f>VLOOKUP(A54,'EXTRA-urbano_PIANO_INV-INFR '!$D$18:$H$36,2,FALSE)</f>
        <v>SPECIFICARE______</v>
      </c>
      <c r="C54" s="85"/>
      <c r="D54" s="418"/>
      <c r="E54" s="413"/>
      <c r="F54" s="186"/>
      <c r="G54" s="205"/>
      <c r="H54" s="201"/>
      <c r="I54" s="195"/>
      <c r="J54" s="196"/>
      <c r="K54" s="193"/>
      <c r="L54" s="197"/>
      <c r="M54" s="220">
        <f t="shared" si="25"/>
        <v>0</v>
      </c>
      <c r="N54" s="188"/>
      <c r="O54" s="95"/>
      <c r="P54" s="185"/>
      <c r="Q54" s="95"/>
      <c r="R54" s="95"/>
      <c r="S54" s="185"/>
      <c r="T54" s="625"/>
    </row>
    <row r="55" spans="1:20" x14ac:dyDescent="0.25">
      <c r="A55" s="280" t="s">
        <v>266</v>
      </c>
      <c r="B55" s="416" t="str">
        <f>VLOOKUP(A55,'EXTRA-urbano_PIANO_INV-INFR '!$D$18:$H$36,2,FALSE)</f>
        <v>Lavori categoria prevalente(specificare)</v>
      </c>
      <c r="C55" s="85"/>
      <c r="D55" s="418"/>
      <c r="E55" s="413"/>
      <c r="F55" s="186"/>
      <c r="G55" s="205"/>
      <c r="H55" s="201"/>
      <c r="I55" s="195"/>
      <c r="J55" s="196"/>
      <c r="K55" s="193"/>
      <c r="L55" s="197"/>
      <c r="M55" s="220">
        <f t="shared" si="25"/>
        <v>0</v>
      </c>
      <c r="N55" s="188"/>
      <c r="O55" s="95"/>
      <c r="P55" s="185"/>
      <c r="Q55" s="95"/>
      <c r="R55" s="95"/>
      <c r="S55" s="185"/>
      <c r="T55" s="625"/>
    </row>
    <row r="56" spans="1:20" x14ac:dyDescent="0.25">
      <c r="A56" s="280" t="s">
        <v>270</v>
      </c>
      <c r="B56" s="416" t="str">
        <f>VLOOKUP(A56,'EXTRA-urbano_PIANO_INV-INFR '!$D$18:$H$36,2,FALSE)</f>
        <v>SPECIFICARE______</v>
      </c>
      <c r="C56" s="85"/>
      <c r="D56" s="418"/>
      <c r="E56" s="413"/>
      <c r="F56" s="186"/>
      <c r="G56" s="205"/>
      <c r="H56" s="201"/>
      <c r="I56" s="195"/>
      <c r="J56" s="196"/>
      <c r="K56" s="193"/>
      <c r="L56" s="197"/>
      <c r="M56" s="220">
        <f t="shared" si="25"/>
        <v>0</v>
      </c>
      <c r="N56" s="188"/>
      <c r="O56" s="95"/>
      <c r="P56" s="185"/>
      <c r="Q56" s="95"/>
      <c r="R56" s="95"/>
      <c r="S56" s="185"/>
      <c r="T56" s="625"/>
    </row>
    <row r="57" spans="1:20" x14ac:dyDescent="0.25">
      <c r="A57" s="280" t="s">
        <v>270</v>
      </c>
      <c r="B57" s="416" t="str">
        <f>VLOOKUP(A57,'EXTRA-urbano_PIANO_INV-INFR '!$D$18:$H$36,2,FALSE)</f>
        <v>SPECIFICARE______</v>
      </c>
      <c r="C57" s="85"/>
      <c r="D57" s="418"/>
      <c r="E57" s="413"/>
      <c r="F57" s="186"/>
      <c r="G57" s="205"/>
      <c r="H57" s="201"/>
      <c r="I57" s="195"/>
      <c r="J57" s="196"/>
      <c r="K57" s="193"/>
      <c r="L57" s="197"/>
      <c r="M57" s="220">
        <f t="shared" si="25"/>
        <v>0</v>
      </c>
      <c r="N57" s="188"/>
      <c r="O57" s="95"/>
      <c r="P57" s="185"/>
      <c r="Q57" s="95"/>
      <c r="R57" s="95"/>
      <c r="S57" s="185"/>
      <c r="T57" s="625"/>
    </row>
    <row r="58" spans="1:20" ht="15.75" thickBot="1" x14ac:dyDescent="0.3">
      <c r="A58" s="280" t="s">
        <v>270</v>
      </c>
      <c r="B58" s="416" t="str">
        <f>VLOOKUP(A58,'EXTRA-urbano_PIANO_INV-INFR '!$D$18:$H$36,2,FALSE)</f>
        <v>SPECIFICARE______</v>
      </c>
      <c r="C58" s="85"/>
      <c r="D58" s="418"/>
      <c r="E58" s="201"/>
      <c r="F58" s="195"/>
      <c r="G58" s="205"/>
      <c r="H58" s="201"/>
      <c r="I58" s="195"/>
      <c r="J58" s="196"/>
      <c r="K58" s="193"/>
      <c r="L58" s="261"/>
      <c r="M58" s="262">
        <f t="shared" si="25"/>
        <v>0</v>
      </c>
      <c r="N58" s="263"/>
      <c r="O58" s="194"/>
      <c r="P58" s="251"/>
      <c r="Q58" s="194"/>
      <c r="R58" s="194"/>
      <c r="S58" s="251"/>
      <c r="T58" s="669"/>
    </row>
    <row r="59" spans="1:20" ht="15.75" thickBot="1" x14ac:dyDescent="0.3">
      <c r="A59" s="670"/>
      <c r="B59" s="671"/>
      <c r="C59" s="423" t="s">
        <v>319</v>
      </c>
      <c r="D59" s="424">
        <f>SUM(D43:D58)</f>
        <v>0</v>
      </c>
      <c r="E59" s="672"/>
      <c r="F59" s="673"/>
      <c r="G59" s="425">
        <f>SUM(G43:G58)</f>
        <v>0</v>
      </c>
      <c r="H59" s="421" t="s">
        <v>319</v>
      </c>
      <c r="I59" s="265"/>
      <c r="J59" s="257"/>
      <c r="K59" s="257">
        <f>SUM(K43:K58)</f>
        <v>0</v>
      </c>
      <c r="L59" s="257">
        <f t="shared" ref="L59:M59" si="27">SUM(L43:L58)</f>
        <v>0</v>
      </c>
      <c r="M59" s="257">
        <f t="shared" si="27"/>
        <v>0</v>
      </c>
      <c r="N59" s="257"/>
      <c r="O59" s="257"/>
      <c r="P59" s="257">
        <f>SUM(P43:P58)</f>
        <v>0</v>
      </c>
      <c r="Q59" s="673"/>
      <c r="R59" s="673"/>
      <c r="S59" s="257">
        <f>SUM(S43:S45)</f>
        <v>0</v>
      </c>
      <c r="T59" s="674"/>
    </row>
    <row r="60" spans="1:20" x14ac:dyDescent="0.25">
      <c r="G60" s="675"/>
    </row>
    <row r="61" spans="1:20" ht="15.75" thickBot="1" x14ac:dyDescent="0.3"/>
    <row r="62" spans="1:20" ht="53.25" customHeight="1" thickBot="1" x14ac:dyDescent="0.3">
      <c r="A62" s="1267" t="s">
        <v>6</v>
      </c>
      <c r="B62" s="1268"/>
      <c r="C62" s="1268"/>
      <c r="D62" s="1268"/>
      <c r="E62" s="1268"/>
      <c r="F62" s="1268"/>
      <c r="G62" s="1268"/>
      <c r="H62" s="1268"/>
      <c r="I62" s="1268"/>
      <c r="J62" s="1268"/>
      <c r="K62" s="1268"/>
      <c r="L62" s="1268"/>
      <c r="M62" s="1268"/>
      <c r="N62" s="1268"/>
      <c r="O62" s="1268"/>
      <c r="P62" s="1268"/>
      <c r="Q62" s="1268"/>
      <c r="R62" s="1268"/>
      <c r="S62" s="1268"/>
      <c r="T62" s="1269"/>
    </row>
  </sheetData>
  <sheetProtection algorithmName="SHA-512" hashValue="0Kd2irl36HteX/Lt7AhagYxeIgTKO/ROey0Hzw2sWHSmiHiHq8BLjQQAM27cFtYbJuaA0rgVBbOagRs8xxl8hw==" saltValue="/eqNnpJpKLaj6lSz24eNzA==" spinCount="100000" sheet="1" objects="1" scenarios="1"/>
  <mergeCells count="29">
    <mergeCell ref="A41:A42"/>
    <mergeCell ref="B41:B42"/>
    <mergeCell ref="A62:T62"/>
    <mergeCell ref="A13:R13"/>
    <mergeCell ref="A15:A17"/>
    <mergeCell ref="B15:B17"/>
    <mergeCell ref="C15:C17"/>
    <mergeCell ref="D15:J15"/>
    <mergeCell ref="K15:Q15"/>
    <mergeCell ref="R15:R16"/>
    <mergeCell ref="A11:C11"/>
    <mergeCell ref="D11:F11"/>
    <mergeCell ref="H11:J11"/>
    <mergeCell ref="M11:O11"/>
    <mergeCell ref="A40:T40"/>
    <mergeCell ref="S7:S9"/>
    <mergeCell ref="A2:R2"/>
    <mergeCell ref="A4:R4"/>
    <mergeCell ref="A6:C7"/>
    <mergeCell ref="D6:F7"/>
    <mergeCell ref="H6:K6"/>
    <mergeCell ref="M6:P6"/>
    <mergeCell ref="H7:J7"/>
    <mergeCell ref="M7:O7"/>
    <mergeCell ref="R7:R9"/>
    <mergeCell ref="A9:C9"/>
    <mergeCell ref="D9:F9"/>
    <mergeCell ref="H9:J9"/>
    <mergeCell ref="M9:O9"/>
  </mergeCells>
  <phoneticPr fontId="45" type="noConversion"/>
  <dataValidations count="8">
    <dataValidation allowBlank="1" showErrorMessage="1" sqref="K7:K12 P7:P11" xr:uid="{00000000-0002-0000-0D00-000000000000}"/>
    <dataValidation type="list" allowBlank="1" showInputMessage="1" showErrorMessage="1" sqref="N43:N58" xr:uid="{00000000-0002-0000-0D00-000001000000}">
      <formula1>$B$18:$B$36</formula1>
    </dataValidation>
    <dataValidation type="list" allowBlank="1" showInputMessage="1" showErrorMessage="1" sqref="T43:T58 R18:R36" xr:uid="{00000000-0002-0000-0D00-000002000000}">
      <formula1>"si"</formula1>
    </dataValidation>
    <dataValidation type="list" allowBlank="1" showInputMessage="1" showErrorMessage="1" sqref="R43:R58 R11:S11" xr:uid="{00000000-0002-0000-0D00-000003000000}">
      <formula1>"si,"</formula1>
    </dataValidation>
    <dataValidation allowBlank="1" showInputMessage="1" showErrorMessage="1" promptTitle="ATTENZIONE:" prompt=" è la differenza tra l'importo dei lavori del Sal (esclusivamente legato alle infrastrutture di supporto) e il precedente" sqref="L18:L36" xr:uid="{00000000-0002-0000-0D00-000004000000}"/>
    <dataValidation allowBlank="1" showInputMessage="1" showErrorMessage="1" promptTitle="ATTENZIONE:" prompt=" è la differenza tra l'importo degli onoeri della sicurezza i del Sal (esclusivamente legato alle infrastrutture di supporto) e il precedente" sqref="N18:N36" xr:uid="{00000000-0002-0000-0D00-000005000000}"/>
    <dataValidation allowBlank="1" showInputMessage="1" showErrorMessage="1" prompt="è la differenza tra l'importo degli oneri della sicurezza del SAL e il precedente" sqref="G18:G36" xr:uid="{00000000-0002-0000-0D00-000006000000}"/>
    <dataValidation allowBlank="1" showInputMessage="1" showErrorMessage="1" prompt="è la differenza tra l'importo dei lavori del Sal e il precedente" sqref="E18:E36" xr:uid="{00000000-0002-0000-0D00-000007000000}"/>
  </dataValidations>
  <pageMargins left="0.7" right="0.7" top="0.75" bottom="0.75" header="0.3" footer="0.3"/>
  <pageSetup paperSize="8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la Città Metropolitana beneficiaria dal menù a tendina_x000a__x000a_" xr:uid="{00000000-0002-0000-0D00-000008000000}">
          <x14:formula1>
            <xm:f>'DATI EROGAZIONI'!$A$2:$A$15</xm:f>
          </x14:formula1>
          <xm:sqref>D6:F7</xm:sqref>
        </x14:dataValidation>
        <x14:dataValidation type="list" allowBlank="1" showInputMessage="1" showErrorMessage="1" xr:uid="{00000000-0002-0000-0D00-000009000000}">
          <x14:formula1>
            <xm:f>'EXTRA-urbano_PIANO_INV-INFR '!$D$18:$D$35</xm:f>
          </x14:formula1>
          <xm:sqref>A43:A58 A18:A36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>
    <tabColor rgb="FF99FFCC"/>
    <pageSetUpPr fitToPage="1"/>
  </sheetPr>
  <dimension ref="A1:AC76"/>
  <sheetViews>
    <sheetView workbookViewId="0">
      <selection sqref="A1:T76"/>
    </sheetView>
  </sheetViews>
  <sheetFormatPr defaultColWidth="8.7109375" defaultRowHeight="15" x14ac:dyDescent="0.25"/>
  <cols>
    <col min="1" max="1" width="16.28515625" style="72" customWidth="1"/>
    <col min="2" max="2" width="32.5703125" style="72" bestFit="1" customWidth="1"/>
    <col min="3" max="3" width="21.7109375" style="72" bestFit="1" customWidth="1"/>
    <col min="4" max="4" width="15.42578125" style="72" customWidth="1"/>
    <col min="5" max="5" width="11.5703125" style="72" bestFit="1" customWidth="1"/>
    <col min="6" max="6" width="13.28515625" style="72" bestFit="1" customWidth="1"/>
    <col min="7" max="7" width="17.85546875" style="72" customWidth="1"/>
    <col min="8" max="8" width="17.140625" style="72" customWidth="1"/>
    <col min="9" max="9" width="11.28515625" style="72" bestFit="1" customWidth="1"/>
    <col min="10" max="10" width="14" style="72" customWidth="1"/>
    <col min="11" max="12" width="12.140625" style="72" bestFit="1" customWidth="1"/>
    <col min="13" max="13" width="18" style="72" customWidth="1"/>
    <col min="14" max="14" width="17.85546875" style="72" customWidth="1"/>
    <col min="15" max="15" width="13.7109375" style="72" bestFit="1" customWidth="1"/>
    <col min="16" max="16" width="11.28515625" style="72" bestFit="1" customWidth="1"/>
    <col min="17" max="17" width="13.5703125" style="72" customWidth="1"/>
    <col min="18" max="18" width="16.85546875" style="72" customWidth="1"/>
    <col min="19" max="19" width="14.28515625" style="72" customWidth="1"/>
    <col min="20" max="20" width="21.85546875" style="72" customWidth="1"/>
    <col min="21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659"/>
      <c r="I1" s="323"/>
      <c r="J1" s="323"/>
      <c r="K1" s="472"/>
      <c r="L1" s="472"/>
      <c r="M1" s="472"/>
      <c r="N1" s="472"/>
      <c r="O1" s="472"/>
      <c r="P1" s="469"/>
      <c r="Q1" s="323"/>
      <c r="R1" s="471"/>
      <c r="S1" s="323"/>
      <c r="T1" s="323"/>
      <c r="U1" s="323"/>
      <c r="V1" s="469"/>
      <c r="W1" s="469"/>
      <c r="X1" s="323"/>
      <c r="Y1" s="469"/>
      <c r="Z1" s="469"/>
      <c r="AA1" s="469"/>
      <c r="AB1" s="469"/>
      <c r="AC1" s="323"/>
    </row>
    <row r="2" spans="1:29" ht="36.75" customHeight="1" thickBot="1" x14ac:dyDescent="0.3">
      <c r="A2" s="896" t="s">
        <v>0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8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</row>
    <row r="4" spans="1:29" ht="18.75" thickBot="1" x14ac:dyDescent="0.3">
      <c r="A4" s="909" t="s">
        <v>450</v>
      </c>
      <c r="B4" s="910"/>
      <c r="C4" s="910"/>
      <c r="D4" s="910"/>
      <c r="E4" s="910"/>
      <c r="F4" s="910"/>
      <c r="G4" s="910"/>
      <c r="H4" s="910"/>
      <c r="I4" s="910"/>
      <c r="J4" s="910"/>
      <c r="K4" s="910"/>
      <c r="L4" s="910"/>
      <c r="M4" s="910"/>
      <c r="N4" s="910"/>
      <c r="O4" s="910"/>
      <c r="P4" s="910"/>
      <c r="Q4" s="910"/>
      <c r="R4" s="1061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30.75" thickBot="1" x14ac:dyDescent="0.3">
      <c r="A6" s="1270" t="s">
        <v>330</v>
      </c>
      <c r="B6" s="1271"/>
      <c r="C6" s="1271"/>
      <c r="D6" s="1274" t="s">
        <v>3</v>
      </c>
      <c r="E6" s="1274"/>
      <c r="F6" s="1275"/>
      <c r="G6" s="26"/>
      <c r="H6" s="1254" t="s">
        <v>398</v>
      </c>
      <c r="I6" s="1255"/>
      <c r="J6" s="1255"/>
      <c r="K6" s="1256"/>
      <c r="L6" s="26"/>
      <c r="M6" s="1254" t="s">
        <v>399</v>
      </c>
      <c r="N6" s="1255"/>
      <c r="O6" s="1255"/>
      <c r="P6" s="1256"/>
      <c r="Q6" s="26"/>
      <c r="R6" s="756" t="s">
        <v>546</v>
      </c>
      <c r="S6" s="757" t="s">
        <v>547</v>
      </c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" customHeight="1" thickBot="1" x14ac:dyDescent="0.3">
      <c r="A7" s="1272"/>
      <c r="B7" s="1273"/>
      <c r="C7" s="1273"/>
      <c r="D7" s="1276"/>
      <c r="E7" s="1276"/>
      <c r="F7" s="1277"/>
      <c r="H7" s="1257" t="s">
        <v>400</v>
      </c>
      <c r="I7" s="1258"/>
      <c r="J7" s="1259"/>
      <c r="K7" s="247">
        <f>'urbano_PIANO_INV-INFR'!F83</f>
        <v>0</v>
      </c>
      <c r="L7" s="39"/>
      <c r="M7" s="1257" t="s">
        <v>401</v>
      </c>
      <c r="N7" s="1258"/>
      <c r="O7" s="1259"/>
      <c r="P7" s="247">
        <f>M74</f>
        <v>0</v>
      </c>
      <c r="R7" s="1266" t="s">
        <v>548</v>
      </c>
      <c r="S7" s="1302" t="s">
        <v>549</v>
      </c>
    </row>
    <row r="8" spans="1:29" ht="12.75" customHeight="1" thickBot="1" x14ac:dyDescent="0.5">
      <c r="A8" s="21"/>
      <c r="B8" s="21"/>
      <c r="C8" s="21"/>
      <c r="D8" s="21"/>
      <c r="E8" s="660"/>
      <c r="F8" s="660"/>
      <c r="H8" s="474"/>
      <c r="I8" s="660"/>
      <c r="J8" s="660"/>
      <c r="K8" s="661"/>
      <c r="L8" s="660"/>
      <c r="M8" s="474"/>
      <c r="N8" s="660"/>
      <c r="O8" s="660"/>
      <c r="P8" s="661"/>
      <c r="Q8" s="660"/>
      <c r="R8" s="1266"/>
      <c r="S8" s="1302"/>
      <c r="T8" s="660"/>
      <c r="U8" s="660"/>
      <c r="V8" s="662"/>
      <c r="W8" s="662"/>
      <c r="X8" s="662"/>
      <c r="Y8" s="477"/>
      <c r="Z8" s="176"/>
      <c r="AA8" s="25"/>
      <c r="AB8" s="25"/>
      <c r="AC8" s="25"/>
    </row>
    <row r="9" spans="1:29" ht="38.450000000000003" customHeight="1" thickBot="1" x14ac:dyDescent="0.3">
      <c r="A9" s="1260" t="s">
        <v>402</v>
      </c>
      <c r="B9" s="1261"/>
      <c r="C9" s="1261"/>
      <c r="D9" s="1262">
        <f>'urbano_PIANO_INV-INFR'!G53</f>
        <v>0</v>
      </c>
      <c r="E9" s="1262"/>
      <c r="F9" s="1263"/>
      <c r="H9" s="1251" t="s">
        <v>403</v>
      </c>
      <c r="I9" s="1252"/>
      <c r="J9" s="1253"/>
      <c r="K9" s="247">
        <f>'urbano_PIANO_INV-INFR'!G83</f>
        <v>0</v>
      </c>
      <c r="L9" s="70"/>
      <c r="M9" s="1251" t="s">
        <v>404</v>
      </c>
      <c r="N9" s="1252"/>
      <c r="O9" s="1253"/>
      <c r="P9" s="247">
        <f>S74</f>
        <v>0</v>
      </c>
      <c r="Q9" s="70"/>
      <c r="R9" s="1266"/>
      <c r="S9" s="1302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ht="15.75" thickBot="1" x14ac:dyDescent="0.3">
      <c r="H10" s="474"/>
      <c r="K10" s="663"/>
      <c r="M10" s="474"/>
      <c r="P10" s="663"/>
      <c r="R10" s="758" t="s">
        <v>425</v>
      </c>
      <c r="S10" s="759" t="s">
        <v>425</v>
      </c>
    </row>
    <row r="11" spans="1:29" ht="33.6" customHeight="1" thickBot="1" x14ac:dyDescent="0.3">
      <c r="A11" s="1323" t="s">
        <v>4</v>
      </c>
      <c r="B11" s="1324"/>
      <c r="C11" s="1324"/>
      <c r="D11" s="1264"/>
      <c r="E11" s="1264"/>
      <c r="F11" s="1265"/>
      <c r="H11" s="1251" t="s">
        <v>405</v>
      </c>
      <c r="I11" s="1252"/>
      <c r="J11" s="1253"/>
      <c r="K11" s="247">
        <f>K7-K9</f>
        <v>0</v>
      </c>
      <c r="L11" s="105"/>
      <c r="M11" s="1251" t="s">
        <v>405</v>
      </c>
      <c r="N11" s="1252"/>
      <c r="O11" s="1253"/>
      <c r="P11" s="247">
        <f>P7-P9</f>
        <v>0</v>
      </c>
      <c r="Q11" s="105"/>
      <c r="R11" s="760"/>
      <c r="S11" s="633"/>
    </row>
    <row r="12" spans="1:29" ht="15.75" thickBot="1" x14ac:dyDescent="0.3"/>
    <row r="13" spans="1:29" ht="36.6" customHeight="1" thickBot="1" x14ac:dyDescent="0.3">
      <c r="A13" s="1142" t="s">
        <v>451</v>
      </c>
      <c r="B13" s="1143"/>
      <c r="C13" s="1143"/>
      <c r="D13" s="1143"/>
      <c r="E13" s="1143"/>
      <c r="F13" s="1143"/>
      <c r="G13" s="1143"/>
      <c r="H13" s="1143"/>
      <c r="I13" s="1143"/>
      <c r="J13" s="1143"/>
      <c r="K13" s="1143"/>
      <c r="L13" s="1143"/>
      <c r="M13" s="1143"/>
      <c r="N13" s="1143"/>
      <c r="O13" s="1143"/>
      <c r="P13" s="1143"/>
      <c r="Q13" s="1143"/>
      <c r="R13" s="1144"/>
      <c r="S13" s="266"/>
      <c r="T13" s="266"/>
    </row>
    <row r="14" spans="1:29" ht="15.75" thickBot="1" x14ac:dyDescent="0.3">
      <c r="K14" s="86"/>
    </row>
    <row r="15" spans="1:29" ht="15.95" customHeight="1" thickBot="1" x14ac:dyDescent="0.3">
      <c r="A15" s="1305" t="s">
        <v>407</v>
      </c>
      <c r="B15" s="1308" t="s">
        <v>408</v>
      </c>
      <c r="C15" s="1311" t="s">
        <v>409</v>
      </c>
      <c r="D15" s="1314" t="s">
        <v>410</v>
      </c>
      <c r="E15" s="1315"/>
      <c r="F15" s="1315"/>
      <c r="G15" s="1315"/>
      <c r="H15" s="1315"/>
      <c r="I15" s="1315"/>
      <c r="J15" s="1316"/>
      <c r="K15" s="1314" t="s">
        <v>411</v>
      </c>
      <c r="L15" s="1315"/>
      <c r="M15" s="1315"/>
      <c r="N15" s="1315"/>
      <c r="O15" s="1315"/>
      <c r="P15" s="1315"/>
      <c r="Q15" s="1315"/>
      <c r="R15" s="1316"/>
    </row>
    <row r="16" spans="1:29" ht="72.75" x14ac:dyDescent="0.25">
      <c r="A16" s="1306"/>
      <c r="B16" s="1309"/>
      <c r="C16" s="1312"/>
      <c r="D16" s="447" t="s">
        <v>413</v>
      </c>
      <c r="E16" s="448" t="s">
        <v>414</v>
      </c>
      <c r="F16" s="448" t="s">
        <v>415</v>
      </c>
      <c r="G16" s="448" t="s">
        <v>416</v>
      </c>
      <c r="H16" s="448" t="s">
        <v>417</v>
      </c>
      <c r="I16" s="448" t="s">
        <v>418</v>
      </c>
      <c r="J16" s="449" t="s">
        <v>419</v>
      </c>
      <c r="K16" s="267" t="s">
        <v>420</v>
      </c>
      <c r="L16" s="268" t="s">
        <v>421</v>
      </c>
      <c r="M16" s="268" t="s">
        <v>422</v>
      </c>
      <c r="N16" s="268" t="s">
        <v>423</v>
      </c>
      <c r="O16" s="268" t="s">
        <v>424</v>
      </c>
      <c r="P16" s="269" t="s">
        <v>418</v>
      </c>
      <c r="Q16" s="270" t="s">
        <v>419</v>
      </c>
      <c r="R16" s="450" t="s">
        <v>412</v>
      </c>
    </row>
    <row r="17" spans="1:18" ht="15.75" thickBot="1" x14ac:dyDescent="0.3">
      <c r="A17" s="1307"/>
      <c r="B17" s="1310"/>
      <c r="C17" s="1313"/>
      <c r="D17" s="275" t="s">
        <v>368</v>
      </c>
      <c r="E17" s="271" t="s">
        <v>368</v>
      </c>
      <c r="F17" s="271" t="s">
        <v>368</v>
      </c>
      <c r="G17" s="271" t="s">
        <v>368</v>
      </c>
      <c r="H17" s="271" t="s">
        <v>368</v>
      </c>
      <c r="I17" s="271" t="s">
        <v>368</v>
      </c>
      <c r="J17" s="272" t="s">
        <v>368</v>
      </c>
      <c r="K17" s="273" t="s">
        <v>368</v>
      </c>
      <c r="L17" s="271" t="s">
        <v>368</v>
      </c>
      <c r="M17" s="271" t="s">
        <v>368</v>
      </c>
      <c r="N17" s="271" t="s">
        <v>368</v>
      </c>
      <c r="O17" s="271" t="s">
        <v>368</v>
      </c>
      <c r="P17" s="271" t="s">
        <v>368</v>
      </c>
      <c r="Q17" s="272" t="s">
        <v>368</v>
      </c>
      <c r="R17" s="285" t="s">
        <v>425</v>
      </c>
    </row>
    <row r="18" spans="1:18" x14ac:dyDescent="0.25">
      <c r="A18" s="228" t="s">
        <v>228</v>
      </c>
      <c r="B18" s="190"/>
      <c r="C18" s="281"/>
      <c r="D18" s="278"/>
      <c r="E18" s="278"/>
      <c r="F18" s="278"/>
      <c r="G18" s="278"/>
      <c r="H18" s="220">
        <f>E18+G18</f>
        <v>0</v>
      </c>
      <c r="I18" s="197">
        <f>H18*0.5%</f>
        <v>0</v>
      </c>
      <c r="J18" s="221">
        <f>H18-I18</f>
        <v>0</v>
      </c>
      <c r="K18" s="429"/>
      <c r="L18" s="429"/>
      <c r="M18" s="429"/>
      <c r="N18" s="429"/>
      <c r="O18" s="222">
        <f>N18+L18</f>
        <v>0</v>
      </c>
      <c r="P18" s="428">
        <f>O18*0.5%</f>
        <v>0</v>
      </c>
      <c r="Q18" s="223">
        <f>O18-P18</f>
        <v>0</v>
      </c>
      <c r="R18" s="664"/>
    </row>
    <row r="19" spans="1:18" x14ac:dyDescent="0.25">
      <c r="A19" s="198" t="s">
        <v>229</v>
      </c>
      <c r="B19" s="190"/>
      <c r="C19" s="281"/>
      <c r="D19" s="278"/>
      <c r="E19" s="278"/>
      <c r="F19" s="278"/>
      <c r="G19" s="278"/>
      <c r="H19" s="220">
        <f t="shared" ref="H19:H30" si="0">E19+G19</f>
        <v>0</v>
      </c>
      <c r="I19" s="185">
        <f>H19*0.5%</f>
        <v>0</v>
      </c>
      <c r="J19" s="210">
        <f>H19-I19</f>
        <v>0</v>
      </c>
      <c r="K19" s="429"/>
      <c r="L19" s="429"/>
      <c r="M19" s="429"/>
      <c r="N19" s="429"/>
      <c r="O19" s="211">
        <f t="shared" ref="O19:O37" si="1">N19+L19</f>
        <v>0</v>
      </c>
      <c r="P19" s="430">
        <f t="shared" ref="P19:P37" si="2">O19*0.5%</f>
        <v>0</v>
      </c>
      <c r="Q19" s="212">
        <f t="shared" ref="Q19:Q37" si="3">O19-P19</f>
        <v>0</v>
      </c>
      <c r="R19" s="665"/>
    </row>
    <row r="20" spans="1:18" x14ac:dyDescent="0.25">
      <c r="A20" s="198" t="s">
        <v>230</v>
      </c>
      <c r="B20" s="190"/>
      <c r="C20" s="281"/>
      <c r="D20" s="278"/>
      <c r="E20" s="278"/>
      <c r="F20" s="278"/>
      <c r="G20" s="278"/>
      <c r="H20" s="220">
        <f t="shared" si="0"/>
        <v>0</v>
      </c>
      <c r="I20" s="185">
        <f t="shared" ref="I20:I37" si="4">H20*0.5%</f>
        <v>0</v>
      </c>
      <c r="J20" s="210">
        <f t="shared" ref="J20:J37" si="5">H20-I20</f>
        <v>0</v>
      </c>
      <c r="K20" s="429"/>
      <c r="L20" s="429"/>
      <c r="M20" s="429"/>
      <c r="N20" s="429"/>
      <c r="O20" s="211">
        <f t="shared" si="1"/>
        <v>0</v>
      </c>
      <c r="P20" s="430">
        <f t="shared" si="2"/>
        <v>0</v>
      </c>
      <c r="Q20" s="212">
        <f t="shared" si="3"/>
        <v>0</v>
      </c>
      <c r="R20" s="665"/>
    </row>
    <row r="21" spans="1:18" x14ac:dyDescent="0.25">
      <c r="A21" s="228" t="s">
        <v>490</v>
      </c>
      <c r="B21" s="190"/>
      <c r="C21" s="281"/>
      <c r="D21" s="278"/>
      <c r="E21" s="278"/>
      <c r="F21" s="278"/>
      <c r="G21" s="278"/>
      <c r="H21" s="220">
        <f t="shared" si="0"/>
        <v>0</v>
      </c>
      <c r="I21" s="197">
        <f t="shared" si="4"/>
        <v>0</v>
      </c>
      <c r="J21" s="221">
        <f t="shared" si="5"/>
        <v>0</v>
      </c>
      <c r="K21" s="429"/>
      <c r="L21" s="429"/>
      <c r="M21" s="429"/>
      <c r="N21" s="429"/>
      <c r="O21" s="222">
        <f t="shared" si="1"/>
        <v>0</v>
      </c>
      <c r="P21" s="428">
        <f t="shared" si="2"/>
        <v>0</v>
      </c>
      <c r="Q21" s="223">
        <f t="shared" si="3"/>
        <v>0</v>
      </c>
      <c r="R21" s="664"/>
    </row>
    <row r="22" spans="1:18" x14ac:dyDescent="0.25">
      <c r="A22" s="198" t="s">
        <v>491</v>
      </c>
      <c r="B22" s="190"/>
      <c r="C22" s="281"/>
      <c r="D22" s="278"/>
      <c r="E22" s="278"/>
      <c r="F22" s="278"/>
      <c r="G22" s="278"/>
      <c r="H22" s="220">
        <f t="shared" ref="H22:H29" si="6">E22+G22</f>
        <v>0</v>
      </c>
      <c r="I22" s="185">
        <f t="shared" si="4"/>
        <v>0</v>
      </c>
      <c r="J22" s="210">
        <f t="shared" si="5"/>
        <v>0</v>
      </c>
      <c r="K22" s="429"/>
      <c r="L22" s="429"/>
      <c r="M22" s="429"/>
      <c r="N22" s="429"/>
      <c r="O22" s="211">
        <f t="shared" ref="O22:O29" si="7">N22+L22</f>
        <v>0</v>
      </c>
      <c r="P22" s="430">
        <f t="shared" ref="P22:P29" si="8">O22*0.5%</f>
        <v>0</v>
      </c>
      <c r="Q22" s="212">
        <f t="shared" ref="Q22:Q29" si="9">O22-P22</f>
        <v>0</v>
      </c>
      <c r="R22" s="665"/>
    </row>
    <row r="23" spans="1:18" x14ac:dyDescent="0.25">
      <c r="A23" s="198" t="s">
        <v>492</v>
      </c>
      <c r="B23" s="190"/>
      <c r="C23" s="281"/>
      <c r="D23" s="278"/>
      <c r="E23" s="278"/>
      <c r="F23" s="278"/>
      <c r="G23" s="278"/>
      <c r="H23" s="220">
        <f t="shared" si="6"/>
        <v>0</v>
      </c>
      <c r="I23" s="185">
        <f t="shared" ref="I23:I29" si="10">H23*0.5%</f>
        <v>0</v>
      </c>
      <c r="J23" s="210">
        <f t="shared" ref="J23:J29" si="11">H23-I23</f>
        <v>0</v>
      </c>
      <c r="K23" s="429"/>
      <c r="L23" s="429"/>
      <c r="M23" s="429"/>
      <c r="N23" s="429"/>
      <c r="O23" s="211">
        <f t="shared" si="7"/>
        <v>0</v>
      </c>
      <c r="P23" s="430">
        <f t="shared" si="8"/>
        <v>0</v>
      </c>
      <c r="Q23" s="212">
        <f t="shared" si="9"/>
        <v>0</v>
      </c>
      <c r="R23" s="665"/>
    </row>
    <row r="24" spans="1:18" x14ac:dyDescent="0.25">
      <c r="A24" s="228" t="s">
        <v>493</v>
      </c>
      <c r="B24" s="190"/>
      <c r="C24" s="281"/>
      <c r="D24" s="278"/>
      <c r="E24" s="278"/>
      <c r="F24" s="278"/>
      <c r="G24" s="278"/>
      <c r="H24" s="220">
        <f t="shared" si="6"/>
        <v>0</v>
      </c>
      <c r="I24" s="197">
        <f t="shared" si="10"/>
        <v>0</v>
      </c>
      <c r="J24" s="221">
        <f t="shared" si="11"/>
        <v>0</v>
      </c>
      <c r="K24" s="429"/>
      <c r="L24" s="429"/>
      <c r="M24" s="429"/>
      <c r="N24" s="429"/>
      <c r="O24" s="222">
        <f t="shared" si="7"/>
        <v>0</v>
      </c>
      <c r="P24" s="428">
        <f t="shared" si="8"/>
        <v>0</v>
      </c>
      <c r="Q24" s="223">
        <f t="shared" si="9"/>
        <v>0</v>
      </c>
      <c r="R24" s="664"/>
    </row>
    <row r="25" spans="1:18" x14ac:dyDescent="0.25">
      <c r="A25" s="198" t="s">
        <v>494</v>
      </c>
      <c r="B25" s="190"/>
      <c r="C25" s="281"/>
      <c r="D25" s="278"/>
      <c r="E25" s="278"/>
      <c r="F25" s="278"/>
      <c r="G25" s="278"/>
      <c r="H25" s="220">
        <f t="shared" si="6"/>
        <v>0</v>
      </c>
      <c r="I25" s="185">
        <f t="shared" si="10"/>
        <v>0</v>
      </c>
      <c r="J25" s="210">
        <f t="shared" si="11"/>
        <v>0</v>
      </c>
      <c r="K25" s="429"/>
      <c r="L25" s="429"/>
      <c r="M25" s="429"/>
      <c r="N25" s="429"/>
      <c r="O25" s="211">
        <f t="shared" si="7"/>
        <v>0</v>
      </c>
      <c r="P25" s="430">
        <f t="shared" si="8"/>
        <v>0</v>
      </c>
      <c r="Q25" s="212">
        <f t="shared" si="9"/>
        <v>0</v>
      </c>
      <c r="R25" s="665"/>
    </row>
    <row r="26" spans="1:18" x14ac:dyDescent="0.25">
      <c r="A26" s="198" t="s">
        <v>495</v>
      </c>
      <c r="B26" s="190"/>
      <c r="C26" s="281"/>
      <c r="D26" s="278"/>
      <c r="E26" s="278"/>
      <c r="F26" s="278"/>
      <c r="G26" s="278"/>
      <c r="H26" s="220">
        <f t="shared" si="6"/>
        <v>0</v>
      </c>
      <c r="I26" s="185">
        <f t="shared" si="10"/>
        <v>0</v>
      </c>
      <c r="J26" s="210">
        <f t="shared" si="11"/>
        <v>0</v>
      </c>
      <c r="K26" s="429"/>
      <c r="L26" s="429"/>
      <c r="M26" s="429"/>
      <c r="N26" s="429"/>
      <c r="O26" s="211">
        <f t="shared" si="7"/>
        <v>0</v>
      </c>
      <c r="P26" s="430">
        <f t="shared" si="8"/>
        <v>0</v>
      </c>
      <c r="Q26" s="212">
        <f t="shared" si="9"/>
        <v>0</v>
      </c>
      <c r="R26" s="665"/>
    </row>
    <row r="27" spans="1:18" x14ac:dyDescent="0.25">
      <c r="A27" s="228" t="s">
        <v>556</v>
      </c>
      <c r="B27" s="190"/>
      <c r="C27" s="281"/>
      <c r="D27" s="278"/>
      <c r="E27" s="278"/>
      <c r="F27" s="278"/>
      <c r="G27" s="278"/>
      <c r="H27" s="220">
        <f t="shared" si="6"/>
        <v>0</v>
      </c>
      <c r="I27" s="197">
        <f t="shared" si="10"/>
        <v>0</v>
      </c>
      <c r="J27" s="221">
        <f t="shared" si="11"/>
        <v>0</v>
      </c>
      <c r="K27" s="429"/>
      <c r="L27" s="429"/>
      <c r="M27" s="429"/>
      <c r="N27" s="429"/>
      <c r="O27" s="222">
        <f t="shared" si="7"/>
        <v>0</v>
      </c>
      <c r="P27" s="428">
        <f t="shared" si="8"/>
        <v>0</v>
      </c>
      <c r="Q27" s="223">
        <f t="shared" si="9"/>
        <v>0</v>
      </c>
      <c r="R27" s="664"/>
    </row>
    <row r="28" spans="1:18" x14ac:dyDescent="0.25">
      <c r="A28" s="198" t="s">
        <v>557</v>
      </c>
      <c r="B28" s="190"/>
      <c r="C28" s="281"/>
      <c r="D28" s="278"/>
      <c r="E28" s="278"/>
      <c r="F28" s="278"/>
      <c r="G28" s="278"/>
      <c r="H28" s="220">
        <f t="shared" si="6"/>
        <v>0</v>
      </c>
      <c r="I28" s="185">
        <f t="shared" si="10"/>
        <v>0</v>
      </c>
      <c r="J28" s="210">
        <f t="shared" si="11"/>
        <v>0</v>
      </c>
      <c r="K28" s="429"/>
      <c r="L28" s="429"/>
      <c r="M28" s="429"/>
      <c r="N28" s="429"/>
      <c r="O28" s="211">
        <f t="shared" si="7"/>
        <v>0</v>
      </c>
      <c r="P28" s="430">
        <f t="shared" si="8"/>
        <v>0</v>
      </c>
      <c r="Q28" s="212">
        <f t="shared" si="9"/>
        <v>0</v>
      </c>
      <c r="R28" s="665"/>
    </row>
    <row r="29" spans="1:18" x14ac:dyDescent="0.25">
      <c r="A29" s="198" t="s">
        <v>558</v>
      </c>
      <c r="B29" s="190"/>
      <c r="C29" s="281"/>
      <c r="D29" s="278"/>
      <c r="E29" s="278"/>
      <c r="F29" s="278"/>
      <c r="G29" s="278"/>
      <c r="H29" s="220">
        <f t="shared" si="6"/>
        <v>0</v>
      </c>
      <c r="I29" s="185">
        <f t="shared" si="10"/>
        <v>0</v>
      </c>
      <c r="J29" s="210">
        <f t="shared" si="11"/>
        <v>0</v>
      </c>
      <c r="K29" s="429"/>
      <c r="L29" s="429"/>
      <c r="M29" s="429"/>
      <c r="N29" s="429"/>
      <c r="O29" s="211">
        <f t="shared" si="7"/>
        <v>0</v>
      </c>
      <c r="P29" s="430">
        <f t="shared" si="8"/>
        <v>0</v>
      </c>
      <c r="Q29" s="212">
        <f t="shared" si="9"/>
        <v>0</v>
      </c>
      <c r="R29" s="665"/>
    </row>
    <row r="30" spans="1:18" x14ac:dyDescent="0.25">
      <c r="A30" s="228" t="s">
        <v>490</v>
      </c>
      <c r="B30" s="190"/>
      <c r="C30" s="281"/>
      <c r="D30" s="278"/>
      <c r="E30" s="278"/>
      <c r="F30" s="278"/>
      <c r="G30" s="278"/>
      <c r="H30" s="220">
        <f t="shared" si="0"/>
        <v>0</v>
      </c>
      <c r="I30" s="197">
        <f t="shared" si="4"/>
        <v>0</v>
      </c>
      <c r="J30" s="221">
        <f t="shared" si="5"/>
        <v>0</v>
      </c>
      <c r="K30" s="429"/>
      <c r="L30" s="429"/>
      <c r="M30" s="429"/>
      <c r="N30" s="429"/>
      <c r="O30" s="222">
        <f t="shared" si="1"/>
        <v>0</v>
      </c>
      <c r="P30" s="428">
        <f t="shared" si="2"/>
        <v>0</v>
      </c>
      <c r="Q30" s="223">
        <f t="shared" si="3"/>
        <v>0</v>
      </c>
      <c r="R30" s="664"/>
    </row>
    <row r="31" spans="1:18" x14ac:dyDescent="0.25">
      <c r="A31" s="198" t="s">
        <v>491</v>
      </c>
      <c r="B31" s="190"/>
      <c r="C31" s="281"/>
      <c r="D31" s="278"/>
      <c r="E31" s="278"/>
      <c r="F31" s="278"/>
      <c r="G31" s="278"/>
      <c r="H31" s="220">
        <f t="shared" ref="H31:H34" si="12">E31+G31</f>
        <v>0</v>
      </c>
      <c r="I31" s="185">
        <f t="shared" si="4"/>
        <v>0</v>
      </c>
      <c r="J31" s="210">
        <f t="shared" si="5"/>
        <v>0</v>
      </c>
      <c r="K31" s="429"/>
      <c r="L31" s="429"/>
      <c r="M31" s="429"/>
      <c r="N31" s="429"/>
      <c r="O31" s="211">
        <f t="shared" ref="O31:O34" si="13">N31+L31</f>
        <v>0</v>
      </c>
      <c r="P31" s="430">
        <f t="shared" ref="P31:P34" si="14">O31*0.5%</f>
        <v>0</v>
      </c>
      <c r="Q31" s="212">
        <f t="shared" ref="Q31:Q34" si="15">O31-P31</f>
        <v>0</v>
      </c>
      <c r="R31" s="665"/>
    </row>
    <row r="32" spans="1:18" x14ac:dyDescent="0.25">
      <c r="A32" s="198" t="s">
        <v>492</v>
      </c>
      <c r="B32" s="190"/>
      <c r="C32" s="281"/>
      <c r="D32" s="278"/>
      <c r="E32" s="278"/>
      <c r="F32" s="278"/>
      <c r="G32" s="278"/>
      <c r="H32" s="220">
        <f t="shared" si="12"/>
        <v>0</v>
      </c>
      <c r="I32" s="185">
        <f t="shared" ref="I32:I34" si="16">H32*0.5%</f>
        <v>0</v>
      </c>
      <c r="J32" s="210">
        <f t="shared" ref="J32:J34" si="17">H32-I32</f>
        <v>0</v>
      </c>
      <c r="K32" s="429"/>
      <c r="L32" s="429"/>
      <c r="M32" s="429"/>
      <c r="N32" s="429"/>
      <c r="O32" s="211">
        <f t="shared" si="13"/>
        <v>0</v>
      </c>
      <c r="P32" s="430">
        <f t="shared" si="14"/>
        <v>0</v>
      </c>
      <c r="Q32" s="212">
        <f t="shared" si="15"/>
        <v>0</v>
      </c>
      <c r="R32" s="665"/>
    </row>
    <row r="33" spans="1:20" x14ac:dyDescent="0.25">
      <c r="A33" s="228" t="s">
        <v>493</v>
      </c>
      <c r="B33" s="190"/>
      <c r="C33" s="281"/>
      <c r="D33" s="278"/>
      <c r="E33" s="278"/>
      <c r="F33" s="278"/>
      <c r="G33" s="278"/>
      <c r="H33" s="220">
        <f t="shared" si="12"/>
        <v>0</v>
      </c>
      <c r="I33" s="197">
        <f t="shared" si="16"/>
        <v>0</v>
      </c>
      <c r="J33" s="221">
        <f t="shared" si="17"/>
        <v>0</v>
      </c>
      <c r="K33" s="429"/>
      <c r="L33" s="429"/>
      <c r="M33" s="429"/>
      <c r="N33" s="429"/>
      <c r="O33" s="222">
        <f t="shared" si="13"/>
        <v>0</v>
      </c>
      <c r="P33" s="428">
        <f t="shared" si="14"/>
        <v>0</v>
      </c>
      <c r="Q33" s="223">
        <f t="shared" si="15"/>
        <v>0</v>
      </c>
      <c r="R33" s="664"/>
    </row>
    <row r="34" spans="1:20" x14ac:dyDescent="0.25">
      <c r="A34" s="198" t="s">
        <v>494</v>
      </c>
      <c r="B34" s="190"/>
      <c r="C34" s="281"/>
      <c r="D34" s="278"/>
      <c r="E34" s="278"/>
      <c r="F34" s="278"/>
      <c r="G34" s="278"/>
      <c r="H34" s="220">
        <f t="shared" si="12"/>
        <v>0</v>
      </c>
      <c r="I34" s="185">
        <f t="shared" si="16"/>
        <v>0</v>
      </c>
      <c r="J34" s="210">
        <f t="shared" si="17"/>
        <v>0</v>
      </c>
      <c r="K34" s="429"/>
      <c r="L34" s="429"/>
      <c r="M34" s="429"/>
      <c r="N34" s="429"/>
      <c r="O34" s="211">
        <f t="shared" si="13"/>
        <v>0</v>
      </c>
      <c r="P34" s="430">
        <f t="shared" si="14"/>
        <v>0</v>
      </c>
      <c r="Q34" s="212">
        <f t="shared" si="15"/>
        <v>0</v>
      </c>
      <c r="R34" s="665"/>
    </row>
    <row r="35" spans="1:20" x14ac:dyDescent="0.25">
      <c r="A35" s="198" t="s">
        <v>228</v>
      </c>
      <c r="B35" s="190"/>
      <c r="C35" s="281"/>
      <c r="D35" s="278"/>
      <c r="E35" s="278"/>
      <c r="F35" s="278"/>
      <c r="G35" s="278"/>
      <c r="H35" s="209">
        <f t="shared" ref="H35:H37" si="18">G35+E35</f>
        <v>0</v>
      </c>
      <c r="I35" s="185">
        <f t="shared" si="4"/>
        <v>0</v>
      </c>
      <c r="J35" s="210">
        <f t="shared" si="5"/>
        <v>0</v>
      </c>
      <c r="K35" s="429"/>
      <c r="L35" s="429"/>
      <c r="M35" s="429"/>
      <c r="N35" s="429"/>
      <c r="O35" s="211">
        <f t="shared" si="1"/>
        <v>0</v>
      </c>
      <c r="P35" s="430">
        <f t="shared" si="2"/>
        <v>0</v>
      </c>
      <c r="Q35" s="212">
        <f t="shared" si="3"/>
        <v>0</v>
      </c>
      <c r="R35" s="665"/>
    </row>
    <row r="36" spans="1:20" x14ac:dyDescent="0.25">
      <c r="A36" s="198" t="s">
        <v>228</v>
      </c>
      <c r="B36" s="190"/>
      <c r="C36" s="281"/>
      <c r="D36" s="278"/>
      <c r="E36" s="278"/>
      <c r="F36" s="278"/>
      <c r="G36" s="278"/>
      <c r="H36" s="209">
        <f t="shared" si="18"/>
        <v>0</v>
      </c>
      <c r="I36" s="185">
        <f t="shared" si="4"/>
        <v>0</v>
      </c>
      <c r="J36" s="210">
        <f t="shared" si="5"/>
        <v>0</v>
      </c>
      <c r="K36" s="429"/>
      <c r="L36" s="429"/>
      <c r="M36" s="429"/>
      <c r="N36" s="429"/>
      <c r="O36" s="211">
        <f t="shared" si="1"/>
        <v>0</v>
      </c>
      <c r="P36" s="430">
        <f t="shared" si="2"/>
        <v>0</v>
      </c>
      <c r="Q36" s="212">
        <f t="shared" si="3"/>
        <v>0</v>
      </c>
      <c r="R36" s="665"/>
    </row>
    <row r="37" spans="1:20" ht="15.75" thickBot="1" x14ac:dyDescent="0.3">
      <c r="A37" s="302" t="s">
        <v>228</v>
      </c>
      <c r="B37" s="301"/>
      <c r="C37" s="282"/>
      <c r="D37" s="278"/>
      <c r="E37" s="251"/>
      <c r="F37" s="251"/>
      <c r="G37" s="251"/>
      <c r="H37" s="252">
        <f t="shared" si="18"/>
        <v>0</v>
      </c>
      <c r="I37" s="251">
        <f t="shared" si="4"/>
        <v>0</v>
      </c>
      <c r="J37" s="253">
        <f t="shared" si="5"/>
        <v>0</v>
      </c>
      <c r="K37" s="431"/>
      <c r="L37" s="432"/>
      <c r="M37" s="432"/>
      <c r="N37" s="432"/>
      <c r="O37" s="254">
        <f t="shared" si="1"/>
        <v>0</v>
      </c>
      <c r="P37" s="432">
        <f t="shared" si="2"/>
        <v>0</v>
      </c>
      <c r="Q37" s="255">
        <f t="shared" si="3"/>
        <v>0</v>
      </c>
      <c r="R37" s="666"/>
    </row>
    <row r="38" spans="1:20" ht="15.75" thickBot="1" x14ac:dyDescent="0.3">
      <c r="B38" s="667"/>
      <c r="C38" s="443" t="s">
        <v>57</v>
      </c>
      <c r="D38" s="444">
        <f>MAXA(D18:D37)</f>
        <v>0</v>
      </c>
      <c r="E38" s="444">
        <f t="shared" ref="E38:Q38" si="19">SUM(E18:E37)</f>
        <v>0</v>
      </c>
      <c r="F38" s="444">
        <f>MAXA(F18:F37)</f>
        <v>0</v>
      </c>
      <c r="G38" s="444">
        <f>SUM(G18:G37)</f>
        <v>0</v>
      </c>
      <c r="H38" s="444">
        <f>SUM(H18:H37)</f>
        <v>0</v>
      </c>
      <c r="I38" s="444">
        <f>SUM(I18:I37)</f>
        <v>0</v>
      </c>
      <c r="J38" s="444">
        <f>SUM(J18:J37)</f>
        <v>0</v>
      </c>
      <c r="K38" s="444">
        <f>MAXA(K18:K37)</f>
        <v>0</v>
      </c>
      <c r="L38" s="444">
        <f t="shared" si="19"/>
        <v>0</v>
      </c>
      <c r="M38" s="444">
        <f>MAXA(M18:M37)</f>
        <v>0</v>
      </c>
      <c r="N38" s="444">
        <f t="shared" si="19"/>
        <v>0</v>
      </c>
      <c r="O38" s="444">
        <f t="shared" si="19"/>
        <v>0</v>
      </c>
      <c r="P38" s="444">
        <f t="shared" si="19"/>
        <v>0</v>
      </c>
      <c r="Q38" s="445">
        <f t="shared" si="19"/>
        <v>0</v>
      </c>
      <c r="R38" s="668"/>
    </row>
    <row r="40" spans="1:20" ht="15.75" thickBot="1" x14ac:dyDescent="0.3"/>
    <row r="41" spans="1:20" ht="15.75" customHeight="1" x14ac:dyDescent="0.3">
      <c r="A41" s="1325" t="s">
        <v>426</v>
      </c>
      <c r="B41" s="1326"/>
      <c r="C41" s="1326"/>
      <c r="D41" s="1326"/>
      <c r="E41" s="1326"/>
      <c r="F41" s="1326"/>
      <c r="G41" s="1326"/>
      <c r="H41" s="1326"/>
      <c r="I41" s="1326"/>
      <c r="J41" s="1326"/>
      <c r="K41" s="1326"/>
      <c r="L41" s="1326"/>
      <c r="M41" s="1326"/>
      <c r="N41" s="1326"/>
      <c r="O41" s="1326"/>
      <c r="P41" s="1326"/>
      <c r="Q41" s="1326"/>
      <c r="R41" s="1326"/>
      <c r="S41" s="1326"/>
      <c r="T41" s="1327"/>
    </row>
    <row r="42" spans="1:20" ht="71.25" customHeight="1" x14ac:dyDescent="0.25">
      <c r="A42" s="1317" t="s">
        <v>407</v>
      </c>
      <c r="B42" s="1319" t="s">
        <v>427</v>
      </c>
      <c r="C42" s="332" t="s">
        <v>428</v>
      </c>
      <c r="D42" s="333" t="s">
        <v>429</v>
      </c>
      <c r="E42" s="332" t="s">
        <v>430</v>
      </c>
      <c r="F42" s="334" t="s">
        <v>431</v>
      </c>
      <c r="G42" s="334" t="s">
        <v>432</v>
      </c>
      <c r="H42" s="333" t="s">
        <v>433</v>
      </c>
      <c r="I42" s="333" t="s">
        <v>431</v>
      </c>
      <c r="J42" s="1321" t="s">
        <v>434</v>
      </c>
      <c r="K42" s="335" t="s">
        <v>432</v>
      </c>
      <c r="L42" s="333" t="s">
        <v>435</v>
      </c>
      <c r="M42" s="335" t="s">
        <v>436</v>
      </c>
      <c r="N42" s="333" t="s">
        <v>437</v>
      </c>
      <c r="O42" s="335" t="s">
        <v>438</v>
      </c>
      <c r="P42" s="335" t="s">
        <v>439</v>
      </c>
      <c r="Q42" s="335" t="s">
        <v>440</v>
      </c>
      <c r="R42" s="332" t="s">
        <v>441</v>
      </c>
      <c r="S42" s="335" t="s">
        <v>442</v>
      </c>
      <c r="T42" s="336" t="s">
        <v>443</v>
      </c>
    </row>
    <row r="43" spans="1:20" x14ac:dyDescent="0.25">
      <c r="A43" s="1318"/>
      <c r="B43" s="1320"/>
      <c r="C43" s="694" t="s">
        <v>444</v>
      </c>
      <c r="D43" s="695" t="s">
        <v>368</v>
      </c>
      <c r="E43" s="694" t="s">
        <v>445</v>
      </c>
      <c r="F43" s="694" t="s">
        <v>446</v>
      </c>
      <c r="G43" s="694" t="s">
        <v>368</v>
      </c>
      <c r="H43" s="696" t="s">
        <v>445</v>
      </c>
      <c r="I43" s="694" t="s">
        <v>446</v>
      </c>
      <c r="J43" s="1322"/>
      <c r="K43" s="694" t="s">
        <v>368</v>
      </c>
      <c r="L43" s="694" t="s">
        <v>368</v>
      </c>
      <c r="M43" s="694" t="s">
        <v>368</v>
      </c>
      <c r="N43" s="694" t="s">
        <v>370</v>
      </c>
      <c r="O43" s="694" t="s">
        <v>370</v>
      </c>
      <c r="P43" s="694" t="s">
        <v>368</v>
      </c>
      <c r="Q43" s="697" t="s">
        <v>370</v>
      </c>
      <c r="R43" s="697" t="s">
        <v>425</v>
      </c>
      <c r="S43" s="694" t="s">
        <v>368</v>
      </c>
      <c r="T43" s="698" t="s">
        <v>425</v>
      </c>
    </row>
    <row r="44" spans="1:20" x14ac:dyDescent="0.25">
      <c r="A44" s="95" t="s">
        <v>228</v>
      </c>
      <c r="B44" s="416" t="str">
        <f>VLOOKUP(A44,'urbano_PIANO_INV-INFR'!D$57:E$80,2,FALSE)</f>
        <v>SPECIFICARE______</v>
      </c>
      <c r="C44" s="417"/>
      <c r="D44" s="418"/>
      <c r="E44" s="95"/>
      <c r="F44" s="186"/>
      <c r="G44" s="185"/>
      <c r="H44" s="691"/>
      <c r="I44" s="692"/>
      <c r="J44" s="187"/>
      <c r="K44" s="184"/>
      <c r="L44" s="185"/>
      <c r="M44" s="209">
        <f>K44+L44</f>
        <v>0</v>
      </c>
      <c r="N44" s="188"/>
      <c r="O44" s="188"/>
      <c r="P44" s="185"/>
      <c r="Q44" s="95"/>
      <c r="R44" s="95"/>
      <c r="S44" s="185"/>
      <c r="T44" s="625"/>
    </row>
    <row r="45" spans="1:20" x14ac:dyDescent="0.25">
      <c r="A45" s="701" t="s">
        <v>228</v>
      </c>
      <c r="B45" s="416" t="str">
        <f>VLOOKUP(A45,'urbano_PIANO_INV-INFR'!D$57:E$80,2,FALSE)</f>
        <v>SPECIFICARE______</v>
      </c>
      <c r="C45" s="419"/>
      <c r="D45" s="420"/>
      <c r="E45" s="419"/>
      <c r="F45" s="191"/>
      <c r="G45" s="418"/>
      <c r="H45" s="693"/>
      <c r="I45" s="186"/>
      <c r="J45" s="187"/>
      <c r="K45" s="184"/>
      <c r="L45" s="185"/>
      <c r="M45" s="209">
        <f t="shared" ref="M45:M73" si="20">K45+L45</f>
        <v>0</v>
      </c>
      <c r="N45" s="188"/>
      <c r="O45" s="188"/>
      <c r="P45" s="185"/>
      <c r="Q45" s="95"/>
      <c r="R45" s="95"/>
      <c r="S45" s="185"/>
      <c r="T45" s="625"/>
    </row>
    <row r="46" spans="1:20" x14ac:dyDescent="0.25">
      <c r="A46" s="95" t="s">
        <v>228</v>
      </c>
      <c r="B46" s="416" t="str">
        <f>VLOOKUP(A46,'urbano_PIANO_INV-INFR'!D$57:E$80,2,FALSE)</f>
        <v>SPECIFICARE______</v>
      </c>
      <c r="C46" s="85"/>
      <c r="D46" s="418"/>
      <c r="E46" s="95"/>
      <c r="F46" s="186"/>
      <c r="G46" s="184"/>
      <c r="H46" s="95"/>
      <c r="I46" s="186"/>
      <c r="J46" s="187"/>
      <c r="K46" s="184"/>
      <c r="L46" s="185"/>
      <c r="M46" s="209">
        <f t="shared" si="20"/>
        <v>0</v>
      </c>
      <c r="N46" s="188"/>
      <c r="O46" s="95"/>
      <c r="P46" s="185"/>
      <c r="Q46" s="95"/>
      <c r="R46" s="95"/>
      <c r="S46" s="185"/>
      <c r="T46" s="625"/>
    </row>
    <row r="47" spans="1:20" x14ac:dyDescent="0.25">
      <c r="A47" s="95" t="s">
        <v>229</v>
      </c>
      <c r="B47" s="416" t="str">
        <f>VLOOKUP(A47,'urbano_PIANO_INV-INFR'!D$57:E$80,2,FALSE)</f>
        <v>SPECIFICARE______</v>
      </c>
      <c r="C47" s="85"/>
      <c r="D47" s="418"/>
      <c r="E47" s="95"/>
      <c r="F47" s="186"/>
      <c r="G47" s="184"/>
      <c r="H47" s="95"/>
      <c r="I47" s="186"/>
      <c r="J47" s="187"/>
      <c r="K47" s="184"/>
      <c r="L47" s="185"/>
      <c r="M47" s="209">
        <f t="shared" si="20"/>
        <v>0</v>
      </c>
      <c r="N47" s="188"/>
      <c r="O47" s="95"/>
      <c r="P47" s="185"/>
      <c r="Q47" s="95"/>
      <c r="R47" s="95"/>
      <c r="S47" s="185"/>
      <c r="T47" s="625"/>
    </row>
    <row r="48" spans="1:20" x14ac:dyDescent="0.25">
      <c r="A48" s="95" t="s">
        <v>228</v>
      </c>
      <c r="B48" s="416" t="str">
        <f>VLOOKUP(A48,'urbano_PIANO_INV-INFR'!D$57:E$80,2,FALSE)</f>
        <v>SPECIFICARE______</v>
      </c>
      <c r="C48" s="417"/>
      <c r="D48" s="418"/>
      <c r="E48" s="95"/>
      <c r="F48" s="186"/>
      <c r="G48" s="185"/>
      <c r="H48" s="691"/>
      <c r="I48" s="692"/>
      <c r="J48" s="187"/>
      <c r="K48" s="184"/>
      <c r="L48" s="185"/>
      <c r="M48" s="209">
        <f t="shared" si="20"/>
        <v>0</v>
      </c>
      <c r="N48" s="188"/>
      <c r="O48" s="188"/>
      <c r="P48" s="185"/>
      <c r="Q48" s="95"/>
      <c r="R48" s="95"/>
      <c r="S48" s="185"/>
      <c r="T48" s="625"/>
    </row>
    <row r="49" spans="1:20" x14ac:dyDescent="0.25">
      <c r="A49" s="701" t="s">
        <v>228</v>
      </c>
      <c r="B49" s="416" t="str">
        <f>VLOOKUP(A49,'urbano_PIANO_INV-INFR'!D$57:E$80,2,FALSE)</f>
        <v>SPECIFICARE______</v>
      </c>
      <c r="C49" s="419"/>
      <c r="D49" s="420"/>
      <c r="E49" s="419"/>
      <c r="F49" s="191"/>
      <c r="G49" s="418"/>
      <c r="H49" s="693"/>
      <c r="I49" s="186"/>
      <c r="J49" s="187"/>
      <c r="K49" s="184"/>
      <c r="L49" s="185"/>
      <c r="M49" s="209">
        <f t="shared" ref="M49:M57" si="21">K49+L49</f>
        <v>0</v>
      </c>
      <c r="N49" s="188"/>
      <c r="O49" s="188"/>
      <c r="P49" s="185"/>
      <c r="Q49" s="95"/>
      <c r="R49" s="95"/>
      <c r="S49" s="185"/>
      <c r="T49" s="625"/>
    </row>
    <row r="50" spans="1:20" x14ac:dyDescent="0.25">
      <c r="A50" s="95" t="s">
        <v>228</v>
      </c>
      <c r="B50" s="416" t="str">
        <f>VLOOKUP(A50,'urbano_PIANO_INV-INFR'!D$57:E$80,2,FALSE)</f>
        <v>SPECIFICARE______</v>
      </c>
      <c r="C50" s="85"/>
      <c r="D50" s="418"/>
      <c r="E50" s="95"/>
      <c r="F50" s="186"/>
      <c r="G50" s="184"/>
      <c r="H50" s="95"/>
      <c r="I50" s="186"/>
      <c r="J50" s="187"/>
      <c r="K50" s="184"/>
      <c r="L50" s="185"/>
      <c r="M50" s="209">
        <f t="shared" si="21"/>
        <v>0</v>
      </c>
      <c r="N50" s="188"/>
      <c r="O50" s="95"/>
      <c r="P50" s="185"/>
      <c r="Q50" s="95"/>
      <c r="R50" s="95"/>
      <c r="S50" s="185"/>
      <c r="T50" s="625"/>
    </row>
    <row r="51" spans="1:20" x14ac:dyDescent="0.25">
      <c r="A51" s="95" t="s">
        <v>229</v>
      </c>
      <c r="B51" s="416" t="str">
        <f>VLOOKUP(A51,'urbano_PIANO_INV-INFR'!D$57:E$80,2,FALSE)</f>
        <v>SPECIFICARE______</v>
      </c>
      <c r="C51" s="85"/>
      <c r="D51" s="418"/>
      <c r="E51" s="95"/>
      <c r="F51" s="186"/>
      <c r="G51" s="184"/>
      <c r="H51" s="95"/>
      <c r="I51" s="186"/>
      <c r="J51" s="187"/>
      <c r="K51" s="184"/>
      <c r="L51" s="185"/>
      <c r="M51" s="209">
        <f t="shared" si="21"/>
        <v>0</v>
      </c>
      <c r="N51" s="188"/>
      <c r="O51" s="95"/>
      <c r="P51" s="185"/>
      <c r="Q51" s="95"/>
      <c r="R51" s="95"/>
      <c r="S51" s="185"/>
      <c r="T51" s="625"/>
    </row>
    <row r="52" spans="1:20" x14ac:dyDescent="0.25">
      <c r="A52" s="95" t="s">
        <v>228</v>
      </c>
      <c r="B52" s="416" t="str">
        <f>VLOOKUP(A52,'urbano_PIANO_INV-INFR'!D$57:E$80,2,FALSE)</f>
        <v>SPECIFICARE______</v>
      </c>
      <c r="C52" s="417"/>
      <c r="D52" s="418"/>
      <c r="E52" s="95"/>
      <c r="F52" s="186"/>
      <c r="G52" s="185"/>
      <c r="H52" s="691"/>
      <c r="I52" s="692"/>
      <c r="J52" s="187"/>
      <c r="K52" s="184"/>
      <c r="L52" s="185"/>
      <c r="M52" s="209">
        <f t="shared" si="21"/>
        <v>0</v>
      </c>
      <c r="N52" s="188"/>
      <c r="O52" s="188"/>
      <c r="P52" s="185"/>
      <c r="Q52" s="95"/>
      <c r="R52" s="95"/>
      <c r="S52" s="185"/>
      <c r="T52" s="625"/>
    </row>
    <row r="53" spans="1:20" x14ac:dyDescent="0.25">
      <c r="A53" s="95" t="s">
        <v>228</v>
      </c>
      <c r="B53" s="416" t="str">
        <f>VLOOKUP(A53,'urbano_PIANO_INV-INFR'!D$57:E$80,2,FALSE)</f>
        <v>SPECIFICARE______</v>
      </c>
      <c r="C53" s="417"/>
      <c r="D53" s="418"/>
      <c r="E53" s="95"/>
      <c r="F53" s="186"/>
      <c r="G53" s="185"/>
      <c r="H53" s="691"/>
      <c r="I53" s="692"/>
      <c r="J53" s="187"/>
      <c r="K53" s="184"/>
      <c r="L53" s="185"/>
      <c r="M53" s="209">
        <f t="shared" si="21"/>
        <v>0</v>
      </c>
      <c r="N53" s="188"/>
      <c r="O53" s="188"/>
      <c r="P53" s="185"/>
      <c r="Q53" s="95"/>
      <c r="R53" s="95"/>
      <c r="S53" s="185"/>
      <c r="T53" s="625"/>
    </row>
    <row r="54" spans="1:20" x14ac:dyDescent="0.25">
      <c r="A54" s="701" t="s">
        <v>228</v>
      </c>
      <c r="B54" s="416" t="str">
        <f>VLOOKUP(A54,'urbano_PIANO_INV-INFR'!D$57:E$80,2,FALSE)</f>
        <v>SPECIFICARE______</v>
      </c>
      <c r="C54" s="419"/>
      <c r="D54" s="420"/>
      <c r="E54" s="419"/>
      <c r="F54" s="191"/>
      <c r="G54" s="418"/>
      <c r="H54" s="693"/>
      <c r="I54" s="186"/>
      <c r="J54" s="187"/>
      <c r="K54" s="184"/>
      <c r="L54" s="185"/>
      <c r="M54" s="209">
        <f t="shared" si="21"/>
        <v>0</v>
      </c>
      <c r="N54" s="188"/>
      <c r="O54" s="188"/>
      <c r="P54" s="185"/>
      <c r="Q54" s="95"/>
      <c r="R54" s="95"/>
      <c r="S54" s="185"/>
      <c r="T54" s="625"/>
    </row>
    <row r="55" spans="1:20" x14ac:dyDescent="0.25">
      <c r="A55" s="95" t="s">
        <v>228</v>
      </c>
      <c r="B55" s="416" t="str">
        <f>VLOOKUP(A55,'urbano_PIANO_INV-INFR'!D$57:E$80,2,FALSE)</f>
        <v>SPECIFICARE______</v>
      </c>
      <c r="C55" s="85"/>
      <c r="D55" s="418"/>
      <c r="E55" s="95"/>
      <c r="F55" s="186"/>
      <c r="G55" s="184"/>
      <c r="H55" s="95"/>
      <c r="I55" s="186"/>
      <c r="J55" s="187"/>
      <c r="K55" s="184"/>
      <c r="L55" s="185"/>
      <c r="M55" s="209">
        <f t="shared" si="21"/>
        <v>0</v>
      </c>
      <c r="N55" s="188"/>
      <c r="O55" s="95"/>
      <c r="P55" s="185"/>
      <c r="Q55" s="95"/>
      <c r="R55" s="95"/>
      <c r="S55" s="185"/>
      <c r="T55" s="625"/>
    </row>
    <row r="56" spans="1:20" x14ac:dyDescent="0.25">
      <c r="A56" s="95" t="s">
        <v>229</v>
      </c>
      <c r="B56" s="416" t="str">
        <f>VLOOKUP(A56,'urbano_PIANO_INV-INFR'!D$57:E$80,2,FALSE)</f>
        <v>SPECIFICARE______</v>
      </c>
      <c r="C56" s="85"/>
      <c r="D56" s="418"/>
      <c r="E56" s="95"/>
      <c r="F56" s="186"/>
      <c r="G56" s="184"/>
      <c r="H56" s="95"/>
      <c r="I56" s="186"/>
      <c r="J56" s="187"/>
      <c r="K56" s="184"/>
      <c r="L56" s="185"/>
      <c r="M56" s="209">
        <f t="shared" si="21"/>
        <v>0</v>
      </c>
      <c r="N56" s="188"/>
      <c r="O56" s="95"/>
      <c r="P56" s="185"/>
      <c r="Q56" s="95"/>
      <c r="R56" s="95"/>
      <c r="S56" s="185"/>
      <c r="T56" s="625"/>
    </row>
    <row r="57" spans="1:20" x14ac:dyDescent="0.25">
      <c r="A57" s="95" t="s">
        <v>228</v>
      </c>
      <c r="B57" s="416" t="str">
        <f>VLOOKUP(A57,'urbano_PIANO_INV-INFR'!D$57:E$80,2,FALSE)</f>
        <v>SPECIFICARE______</v>
      </c>
      <c r="C57" s="417"/>
      <c r="D57" s="418"/>
      <c r="E57" s="95"/>
      <c r="F57" s="186"/>
      <c r="G57" s="185"/>
      <c r="H57" s="691"/>
      <c r="I57" s="692"/>
      <c r="J57" s="187"/>
      <c r="K57" s="184"/>
      <c r="L57" s="185"/>
      <c r="M57" s="209">
        <f t="shared" si="21"/>
        <v>0</v>
      </c>
      <c r="N57" s="188"/>
      <c r="O57" s="188"/>
      <c r="P57" s="185"/>
      <c r="Q57" s="95"/>
      <c r="R57" s="95"/>
      <c r="S57" s="185"/>
      <c r="T57" s="625"/>
    </row>
    <row r="58" spans="1:20" x14ac:dyDescent="0.25">
      <c r="A58" s="701" t="s">
        <v>228</v>
      </c>
      <c r="B58" s="416" t="str">
        <f>VLOOKUP(A58,'urbano_PIANO_INV-INFR'!D$57:E$80,2,FALSE)</f>
        <v>SPECIFICARE______</v>
      </c>
      <c r="C58" s="419"/>
      <c r="D58" s="420"/>
      <c r="E58" s="419"/>
      <c r="F58" s="191"/>
      <c r="G58" s="418"/>
      <c r="H58" s="693"/>
      <c r="I58" s="186"/>
      <c r="J58" s="187"/>
      <c r="K58" s="184"/>
      <c r="L58" s="185"/>
      <c r="M58" s="209">
        <f t="shared" ref="M58:M64" si="22">K58+L58</f>
        <v>0</v>
      </c>
      <c r="N58" s="188"/>
      <c r="O58" s="188"/>
      <c r="P58" s="185"/>
      <c r="Q58" s="95"/>
      <c r="R58" s="95"/>
      <c r="S58" s="185"/>
      <c r="T58" s="625"/>
    </row>
    <row r="59" spans="1:20" x14ac:dyDescent="0.25">
      <c r="A59" s="95" t="s">
        <v>228</v>
      </c>
      <c r="B59" s="416" t="str">
        <f>VLOOKUP(A59,'urbano_PIANO_INV-INFR'!D$57:E$80,2,FALSE)</f>
        <v>SPECIFICARE______</v>
      </c>
      <c r="C59" s="85"/>
      <c r="D59" s="418"/>
      <c r="E59" s="95"/>
      <c r="F59" s="186"/>
      <c r="G59" s="184"/>
      <c r="H59" s="95"/>
      <c r="I59" s="186"/>
      <c r="J59" s="187"/>
      <c r="K59" s="184"/>
      <c r="L59" s="185"/>
      <c r="M59" s="209">
        <f t="shared" si="22"/>
        <v>0</v>
      </c>
      <c r="N59" s="188"/>
      <c r="O59" s="95"/>
      <c r="P59" s="185"/>
      <c r="Q59" s="95"/>
      <c r="R59" s="95"/>
      <c r="S59" s="185"/>
      <c r="T59" s="625"/>
    </row>
    <row r="60" spans="1:20" x14ac:dyDescent="0.25">
      <c r="A60" s="95" t="s">
        <v>229</v>
      </c>
      <c r="B60" s="416" t="str">
        <f>VLOOKUP(A60,'urbano_PIANO_INV-INFR'!D$57:E$80,2,FALSE)</f>
        <v>SPECIFICARE______</v>
      </c>
      <c r="C60" s="85"/>
      <c r="D60" s="418"/>
      <c r="E60" s="95"/>
      <c r="F60" s="186"/>
      <c r="G60" s="184"/>
      <c r="H60" s="95"/>
      <c r="I60" s="186"/>
      <c r="J60" s="187"/>
      <c r="K60" s="184"/>
      <c r="L60" s="185"/>
      <c r="M60" s="209">
        <f t="shared" si="22"/>
        <v>0</v>
      </c>
      <c r="N60" s="188"/>
      <c r="O60" s="95"/>
      <c r="P60" s="185"/>
      <c r="Q60" s="95"/>
      <c r="R60" s="95"/>
      <c r="S60" s="185"/>
      <c r="T60" s="625"/>
    </row>
    <row r="61" spans="1:20" x14ac:dyDescent="0.25">
      <c r="A61" s="95" t="s">
        <v>228</v>
      </c>
      <c r="B61" s="416" t="str">
        <f>VLOOKUP(A61,'urbano_PIANO_INV-INFR'!D$57:E$80,2,FALSE)</f>
        <v>SPECIFICARE______</v>
      </c>
      <c r="C61" s="417"/>
      <c r="D61" s="418"/>
      <c r="E61" s="95"/>
      <c r="F61" s="186"/>
      <c r="G61" s="185"/>
      <c r="H61" s="691"/>
      <c r="I61" s="692"/>
      <c r="J61" s="187"/>
      <c r="K61" s="184"/>
      <c r="L61" s="185"/>
      <c r="M61" s="209">
        <f t="shared" si="22"/>
        <v>0</v>
      </c>
      <c r="N61" s="188"/>
      <c r="O61" s="188"/>
      <c r="P61" s="185"/>
      <c r="Q61" s="95"/>
      <c r="R61" s="95"/>
      <c r="S61" s="185"/>
      <c r="T61" s="625"/>
    </row>
    <row r="62" spans="1:20" x14ac:dyDescent="0.25">
      <c r="A62" s="95" t="s">
        <v>228</v>
      </c>
      <c r="B62" s="416" t="str">
        <f>VLOOKUP(A62,'urbano_PIANO_INV-INFR'!D$57:E$80,2,FALSE)</f>
        <v>SPECIFICARE______</v>
      </c>
      <c r="C62" s="417"/>
      <c r="D62" s="418"/>
      <c r="E62" s="95"/>
      <c r="F62" s="186"/>
      <c r="G62" s="185"/>
      <c r="H62" s="691"/>
      <c r="I62" s="692"/>
      <c r="J62" s="187"/>
      <c r="K62" s="184"/>
      <c r="L62" s="185"/>
      <c r="M62" s="209">
        <f t="shared" si="22"/>
        <v>0</v>
      </c>
      <c r="N62" s="188"/>
      <c r="O62" s="188"/>
      <c r="P62" s="185"/>
      <c r="Q62" s="95"/>
      <c r="R62" s="95"/>
      <c r="S62" s="185"/>
      <c r="T62" s="625"/>
    </row>
    <row r="63" spans="1:20" x14ac:dyDescent="0.25">
      <c r="A63" s="701" t="s">
        <v>228</v>
      </c>
      <c r="B63" s="416" t="str">
        <f>VLOOKUP(A63,'urbano_PIANO_INV-INFR'!D$57:E$80,2,FALSE)</f>
        <v>SPECIFICARE______</v>
      </c>
      <c r="C63" s="419"/>
      <c r="D63" s="420"/>
      <c r="E63" s="419"/>
      <c r="F63" s="191"/>
      <c r="G63" s="418"/>
      <c r="H63" s="693"/>
      <c r="I63" s="186"/>
      <c r="J63" s="187"/>
      <c r="K63" s="184"/>
      <c r="L63" s="185"/>
      <c r="M63" s="209">
        <f t="shared" si="22"/>
        <v>0</v>
      </c>
      <c r="N63" s="188"/>
      <c r="O63" s="188"/>
      <c r="P63" s="185"/>
      <c r="Q63" s="95"/>
      <c r="R63" s="95"/>
      <c r="S63" s="185"/>
      <c r="T63" s="625"/>
    </row>
    <row r="64" spans="1:20" x14ac:dyDescent="0.25">
      <c r="A64" s="95" t="s">
        <v>228</v>
      </c>
      <c r="B64" s="416" t="str">
        <f>VLOOKUP(A64,'urbano_PIANO_INV-INFR'!D$57:E$80,2,FALSE)</f>
        <v>SPECIFICARE______</v>
      </c>
      <c r="C64" s="85"/>
      <c r="D64" s="418"/>
      <c r="E64" s="95"/>
      <c r="F64" s="186"/>
      <c r="G64" s="184"/>
      <c r="H64" s="95"/>
      <c r="I64" s="186"/>
      <c r="J64" s="187"/>
      <c r="K64" s="184"/>
      <c r="L64" s="185"/>
      <c r="M64" s="209">
        <f t="shared" si="22"/>
        <v>0</v>
      </c>
      <c r="N64" s="188"/>
      <c r="O64" s="95"/>
      <c r="P64" s="185"/>
      <c r="Q64" s="95"/>
      <c r="R64" s="95"/>
      <c r="S64" s="185"/>
      <c r="T64" s="625"/>
    </row>
    <row r="65" spans="1:20" x14ac:dyDescent="0.25">
      <c r="A65" s="701" t="s">
        <v>228</v>
      </c>
      <c r="B65" s="416" t="str">
        <f>VLOOKUP(A65,'urbano_PIANO_INV-INFR'!D$57:E$80,2,FALSE)</f>
        <v>SPECIFICARE______</v>
      </c>
      <c r="C65" s="419"/>
      <c r="D65" s="420"/>
      <c r="E65" s="419"/>
      <c r="F65" s="191"/>
      <c r="G65" s="418"/>
      <c r="H65" s="693"/>
      <c r="I65" s="186"/>
      <c r="J65" s="187"/>
      <c r="K65" s="184"/>
      <c r="L65" s="185"/>
      <c r="M65" s="209">
        <f t="shared" ref="M65:M68" si="23">K65+L65</f>
        <v>0</v>
      </c>
      <c r="N65" s="188"/>
      <c r="O65" s="188"/>
      <c r="P65" s="185"/>
      <c r="Q65" s="95"/>
      <c r="R65" s="95"/>
      <c r="S65" s="185"/>
      <c r="T65" s="625"/>
    </row>
    <row r="66" spans="1:20" x14ac:dyDescent="0.25">
      <c r="A66" s="95" t="s">
        <v>229</v>
      </c>
      <c r="B66" s="416" t="str">
        <f>VLOOKUP(A66,'urbano_PIANO_INV-INFR'!D$57:E$80,2,FALSE)</f>
        <v>SPECIFICARE______</v>
      </c>
      <c r="C66" s="85"/>
      <c r="D66" s="418"/>
      <c r="E66" s="95"/>
      <c r="F66" s="186"/>
      <c r="G66" s="184"/>
      <c r="H66" s="95"/>
      <c r="I66" s="186"/>
      <c r="J66" s="187"/>
      <c r="K66" s="184"/>
      <c r="L66" s="185"/>
      <c r="M66" s="209">
        <f t="shared" si="23"/>
        <v>0</v>
      </c>
      <c r="N66" s="188"/>
      <c r="O66" s="95"/>
      <c r="P66" s="185"/>
      <c r="Q66" s="95"/>
      <c r="R66" s="95"/>
      <c r="S66" s="185"/>
      <c r="T66" s="625"/>
    </row>
    <row r="67" spans="1:20" x14ac:dyDescent="0.25">
      <c r="A67" s="95" t="s">
        <v>228</v>
      </c>
      <c r="B67" s="416" t="str">
        <f>VLOOKUP(A67,'urbano_PIANO_INV-INFR'!D$57:E$80,2,FALSE)</f>
        <v>SPECIFICARE______</v>
      </c>
      <c r="C67" s="417"/>
      <c r="D67" s="418"/>
      <c r="E67" s="95"/>
      <c r="F67" s="186"/>
      <c r="G67" s="185"/>
      <c r="H67" s="691"/>
      <c r="I67" s="692"/>
      <c r="J67" s="187"/>
      <c r="K67" s="184"/>
      <c r="L67" s="185"/>
      <c r="M67" s="209">
        <f t="shared" si="23"/>
        <v>0</v>
      </c>
      <c r="N67" s="188"/>
      <c r="O67" s="188"/>
      <c r="P67" s="185"/>
      <c r="Q67" s="95"/>
      <c r="R67" s="95"/>
      <c r="S67" s="185"/>
      <c r="T67" s="625"/>
    </row>
    <row r="68" spans="1:20" x14ac:dyDescent="0.25">
      <c r="A68" s="701" t="s">
        <v>228</v>
      </c>
      <c r="B68" s="416" t="str">
        <f>VLOOKUP(A68,'urbano_PIANO_INV-INFR'!D$57:E$80,2,FALSE)</f>
        <v>SPECIFICARE______</v>
      </c>
      <c r="C68" s="419"/>
      <c r="D68" s="420"/>
      <c r="E68" s="419"/>
      <c r="F68" s="191"/>
      <c r="G68" s="418"/>
      <c r="H68" s="693"/>
      <c r="I68" s="186"/>
      <c r="J68" s="187"/>
      <c r="K68" s="184"/>
      <c r="L68" s="185"/>
      <c r="M68" s="209">
        <f t="shared" si="23"/>
        <v>0</v>
      </c>
      <c r="N68" s="188"/>
      <c r="O68" s="188"/>
      <c r="P68" s="185"/>
      <c r="Q68" s="95"/>
      <c r="R68" s="95"/>
      <c r="S68" s="185"/>
      <c r="T68" s="625"/>
    </row>
    <row r="69" spans="1:20" x14ac:dyDescent="0.25">
      <c r="A69" s="95" t="s">
        <v>228</v>
      </c>
      <c r="B69" s="416" t="str">
        <f>VLOOKUP(A69,'urbano_PIANO_INV-INFR'!D$57:E$80,2,FALSE)</f>
        <v>SPECIFICARE______</v>
      </c>
      <c r="C69" s="85"/>
      <c r="D69" s="418"/>
      <c r="E69" s="95"/>
      <c r="F69" s="186"/>
      <c r="G69" s="184"/>
      <c r="H69" s="95"/>
      <c r="I69" s="186"/>
      <c r="J69" s="187"/>
      <c r="K69" s="184"/>
      <c r="L69" s="185"/>
      <c r="M69" s="209">
        <f t="shared" ref="M69" si="24">K69+L69</f>
        <v>0</v>
      </c>
      <c r="N69" s="188"/>
      <c r="O69" s="95"/>
      <c r="P69" s="185"/>
      <c r="Q69" s="95"/>
      <c r="R69" s="95"/>
      <c r="S69" s="185"/>
      <c r="T69" s="625"/>
    </row>
    <row r="70" spans="1:20" x14ac:dyDescent="0.25">
      <c r="A70" s="95" t="s">
        <v>228</v>
      </c>
      <c r="B70" s="416" t="str">
        <f>VLOOKUP(A70,'urbano_PIANO_INV-INFR'!D$57:E$80,2,FALSE)</f>
        <v>SPECIFICARE______</v>
      </c>
      <c r="C70" s="85"/>
      <c r="D70" s="418"/>
      <c r="E70" s="95"/>
      <c r="F70" s="186"/>
      <c r="G70" s="184"/>
      <c r="H70" s="95"/>
      <c r="I70" s="186"/>
      <c r="J70" s="187"/>
      <c r="K70" s="184"/>
      <c r="L70" s="185"/>
      <c r="M70" s="209">
        <f t="shared" si="20"/>
        <v>0</v>
      </c>
      <c r="N70" s="188"/>
      <c r="O70" s="95"/>
      <c r="P70" s="185"/>
      <c r="Q70" s="95"/>
      <c r="R70" s="95"/>
      <c r="S70" s="185"/>
      <c r="T70" s="625"/>
    </row>
    <row r="71" spans="1:20" x14ac:dyDescent="0.25">
      <c r="A71" s="95" t="s">
        <v>228</v>
      </c>
      <c r="B71" s="416" t="str">
        <f>VLOOKUP(A71,'urbano_PIANO_INV-INFR'!D$57:E$80,2,FALSE)</f>
        <v>SPECIFICARE______</v>
      </c>
      <c r="C71" s="85"/>
      <c r="D71" s="418"/>
      <c r="E71" s="95"/>
      <c r="F71" s="186"/>
      <c r="G71" s="184"/>
      <c r="H71" s="95"/>
      <c r="I71" s="186"/>
      <c r="J71" s="187"/>
      <c r="K71" s="184"/>
      <c r="L71" s="185"/>
      <c r="M71" s="209">
        <f t="shared" si="20"/>
        <v>0</v>
      </c>
      <c r="N71" s="188"/>
      <c r="O71" s="95"/>
      <c r="P71" s="185"/>
      <c r="Q71" s="95"/>
      <c r="R71" s="95"/>
      <c r="S71" s="185"/>
      <c r="T71" s="625"/>
    </row>
    <row r="72" spans="1:20" x14ac:dyDescent="0.25">
      <c r="A72" s="95" t="s">
        <v>228</v>
      </c>
      <c r="B72" s="416" t="str">
        <f>VLOOKUP(A72,'urbano_PIANO_INV-INFR'!D$57:E$80,2,FALSE)</f>
        <v>SPECIFICARE______</v>
      </c>
      <c r="C72" s="85"/>
      <c r="D72" s="418"/>
      <c r="E72" s="95"/>
      <c r="F72" s="186"/>
      <c r="G72" s="184"/>
      <c r="H72" s="95"/>
      <c r="I72" s="186"/>
      <c r="J72" s="187"/>
      <c r="K72" s="184"/>
      <c r="L72" s="185"/>
      <c r="M72" s="209">
        <f t="shared" si="20"/>
        <v>0</v>
      </c>
      <c r="N72" s="188"/>
      <c r="O72" s="95"/>
      <c r="P72" s="185"/>
      <c r="Q72" s="95"/>
      <c r="R72" s="95"/>
      <c r="S72" s="185"/>
      <c r="T72" s="625"/>
    </row>
    <row r="73" spans="1:20" x14ac:dyDescent="0.25">
      <c r="A73" s="95" t="s">
        <v>229</v>
      </c>
      <c r="B73" s="416" t="str">
        <f>VLOOKUP(A73,'urbano_PIANO_INV-INFR'!D$57:E$80,2,FALSE)</f>
        <v>SPECIFICARE______</v>
      </c>
      <c r="C73" s="85"/>
      <c r="D73" s="418"/>
      <c r="E73" s="95"/>
      <c r="F73" s="186"/>
      <c r="G73" s="184"/>
      <c r="H73" s="95"/>
      <c r="I73" s="186"/>
      <c r="J73" s="187"/>
      <c r="K73" s="184"/>
      <c r="L73" s="185"/>
      <c r="M73" s="209">
        <f t="shared" si="20"/>
        <v>0</v>
      </c>
      <c r="N73" s="188"/>
      <c r="O73" s="95"/>
      <c r="P73" s="185"/>
      <c r="Q73" s="95"/>
      <c r="R73" s="95"/>
      <c r="S73" s="185"/>
      <c r="T73" s="625"/>
    </row>
    <row r="74" spans="1:20" ht="15.75" thickBot="1" x14ac:dyDescent="0.3">
      <c r="C74" s="699" t="s">
        <v>319</v>
      </c>
      <c r="D74" s="700">
        <f>SUM(D44:D73)</f>
        <v>0</v>
      </c>
      <c r="E74" s="683"/>
      <c r="F74" s="683"/>
      <c r="G74" s="685">
        <f>SUM(G44:G73)</f>
        <v>0</v>
      </c>
      <c r="H74" s="689" t="s">
        <v>319</v>
      </c>
      <c r="I74" s="689"/>
      <c r="J74" s="685"/>
      <c r="K74" s="685">
        <f>SUM(K44:K73)</f>
        <v>0</v>
      </c>
      <c r="L74" s="685">
        <f t="shared" ref="L74:M74" si="25">SUM(L44:L73)</f>
        <v>0</v>
      </c>
      <c r="M74" s="685">
        <f t="shared" si="25"/>
        <v>0</v>
      </c>
      <c r="N74" s="685"/>
      <c r="O74" s="685"/>
      <c r="P74" s="685">
        <f>SUM(P44:P73)</f>
        <v>0</v>
      </c>
      <c r="Q74" s="683"/>
      <c r="R74" s="683"/>
      <c r="S74" s="685">
        <f>SUM(S44:S73)</f>
        <v>0</v>
      </c>
      <c r="T74" s="761"/>
    </row>
    <row r="75" spans="1:20" ht="15.75" thickBot="1" x14ac:dyDescent="0.3">
      <c r="G75" s="675"/>
    </row>
    <row r="76" spans="1:20" ht="47.25" customHeight="1" thickBot="1" x14ac:dyDescent="0.3">
      <c r="A76" s="1267" t="s">
        <v>6</v>
      </c>
      <c r="B76" s="1268"/>
      <c r="C76" s="1268"/>
      <c r="D76" s="1268"/>
      <c r="E76" s="1268"/>
      <c r="F76" s="1268"/>
      <c r="G76" s="1268"/>
      <c r="H76" s="1268"/>
      <c r="I76" s="1268"/>
      <c r="J76" s="1268"/>
      <c r="K76" s="1268"/>
      <c r="L76" s="1268"/>
      <c r="M76" s="1268"/>
      <c r="N76" s="1268"/>
      <c r="O76" s="1268"/>
      <c r="P76" s="1268"/>
      <c r="Q76" s="1268"/>
      <c r="R76" s="1268"/>
      <c r="S76" s="1268"/>
      <c r="T76" s="1269"/>
    </row>
  </sheetData>
  <sheetProtection algorithmName="SHA-512" hashValue="xcqmTI4QJZ1SDzws3lHZVDGwsMZnThoE0/2AnUkUfRppvM1YRcGGEnqvSo6zdN7G2z0zTSGr77BiMXEV2Voemg==" saltValue="OvQQ3w+lpuWpDrcWILjD7A==" spinCount="100000" sheet="1" objects="1" scenarios="1"/>
  <mergeCells count="29">
    <mergeCell ref="A76:T76"/>
    <mergeCell ref="A6:C7"/>
    <mergeCell ref="D6:F7"/>
    <mergeCell ref="A42:A43"/>
    <mergeCell ref="B42:B43"/>
    <mergeCell ref="M11:O11"/>
    <mergeCell ref="J42:J43"/>
    <mergeCell ref="A9:C9"/>
    <mergeCell ref="D9:F9"/>
    <mergeCell ref="H9:J9"/>
    <mergeCell ref="M9:O9"/>
    <mergeCell ref="A11:C11"/>
    <mergeCell ref="D11:F11"/>
    <mergeCell ref="H11:J11"/>
    <mergeCell ref="A41:T41"/>
    <mergeCell ref="A13:R13"/>
    <mergeCell ref="A2:R2"/>
    <mergeCell ref="H6:K6"/>
    <mergeCell ref="M6:P6"/>
    <mergeCell ref="H7:J7"/>
    <mergeCell ref="M7:O7"/>
    <mergeCell ref="A4:R4"/>
    <mergeCell ref="R7:R9"/>
    <mergeCell ref="S7:S9"/>
    <mergeCell ref="A15:A17"/>
    <mergeCell ref="B15:B17"/>
    <mergeCell ref="C15:C17"/>
    <mergeCell ref="D15:J15"/>
    <mergeCell ref="K15:R15"/>
  </mergeCells>
  <phoneticPr fontId="45" type="noConversion"/>
  <dataValidations count="10">
    <dataValidation type="list" allowBlank="1" showInputMessage="1" showErrorMessage="1" sqref="N44:N73" xr:uid="{00000000-0002-0000-0E00-000000000000}">
      <formula1>$B$18:$B$37</formula1>
    </dataValidation>
    <dataValidation type="list" allowBlank="1" showInputMessage="1" showErrorMessage="1" sqref="R18:R37 T44:T73" xr:uid="{00000000-0002-0000-0E00-000001000000}">
      <formula1>"si"</formula1>
    </dataValidation>
    <dataValidation type="list" allowBlank="1" showInputMessage="1" showErrorMessage="1" sqref="R11:S11 R44:R73" xr:uid="{00000000-0002-0000-0E00-000002000000}">
      <formula1>"si,"</formula1>
    </dataValidation>
    <dataValidation allowBlank="1" showErrorMessage="1" prompt="_x000a_" sqref="K7" xr:uid="{00000000-0002-0000-0E00-000003000000}"/>
    <dataValidation allowBlank="1" showErrorMessage="1" prompt="Scegliere il comune beneficiario dal menù a tendina_x000a_" sqref="K9:K11 P7:P9" xr:uid="{00000000-0002-0000-0E00-000004000000}"/>
    <dataValidation allowBlank="1" showInputMessage="1" showErrorMessage="1" promptTitle="ATTENZIONE:" prompt=" è la differenza tra l'importo dei lavori del Sal (esclusivamente legato alle infrastrutture di supporto) e il precedente" sqref="L35:L37" xr:uid="{00000000-0002-0000-0E00-000005000000}"/>
    <dataValidation allowBlank="1" showInputMessage="1" showErrorMessage="1" promptTitle="ATTENZIONE:" prompt=" è la differenza tra l'importo degli onoeri della sicurezza i del Sal (esclusivamente legato alle infrastrutture di supporto) e il precedente" sqref="M35:N37" xr:uid="{00000000-0002-0000-0E00-000006000000}"/>
    <dataValidation allowBlank="1" showInputMessage="1" showErrorMessage="1" promptTitle="ATTENZIONE" prompt="è la differenza tra l'importo degli oneri della sicurezza del SAL e il precedente" sqref="G18 G30 G33 G21 G24 G27" xr:uid="{00000000-0002-0000-0E00-000007000000}"/>
    <dataValidation allowBlank="1" showInputMessage="1" showErrorMessage="1" prompt="è la differenza tra l'importo degli oneri della sicurezza del SAL e il precedente" sqref="G31:G32 G34:G37 G19:G20 G22:G23 G25:G26 G28:G29" xr:uid="{00000000-0002-0000-0E00-000008000000}"/>
    <dataValidation allowBlank="1" showInputMessage="1" showErrorMessage="1" promptTitle="ATTENZIONE" prompt="è la differenza tra l'importo dei lavori del Sal e il precedente_x000a_" sqref="E18:E37" xr:uid="{00000000-0002-0000-0E00-000009000000}"/>
  </dataValidations>
  <pageMargins left="0.7" right="0.7" top="0.75" bottom="0.75" header="0.3" footer="0.3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Inserire riferimento voce di spesa da piano di investimento esecutivo infrastrutture_x000a__x000a_" xr:uid="{00000000-0002-0000-0E00-00000A000000}">
          <x14:formula1>
            <xm:f>'urbano_PIANO_INV-INFR'!$D$57:$D$80</xm:f>
          </x14:formula1>
          <xm:sqref>A44:A73</xm:sqref>
        </x14:dataValidation>
        <x14:dataValidation type="list" allowBlank="1" showInputMessage="1" showErrorMessage="1" xr:uid="{00000000-0002-0000-0E00-00000B000000}">
          <x14:formula1>
            <xm:f>'urbano_PIANO_INV-INFR'!$D$57:$D$80</xm:f>
          </x14:formula1>
          <xm:sqref>A18:A37</xm:sqref>
        </x14:dataValidation>
        <x14:dataValidation type="list" allowBlank="1" showInputMessage="1" showErrorMessage="1" prompt="Scegliere la Città Metropolitana beneficiaria dal menù a tendina_x000a__x000a_" xr:uid="{00000000-0002-0000-0E00-00000C000000}">
          <x14:formula1>
            <xm:f>'DATI EROGAZIONI'!$A$2:$A$15</xm:f>
          </x14:formula1>
          <xm:sqref>D6:F7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>
    <tabColor theme="2" tint="-0.249977111117893"/>
    <pageSetUpPr fitToPage="1"/>
  </sheetPr>
  <dimension ref="A1:AC71"/>
  <sheetViews>
    <sheetView workbookViewId="0">
      <selection sqref="A1:T71"/>
    </sheetView>
  </sheetViews>
  <sheetFormatPr defaultColWidth="8.7109375" defaultRowHeight="15" x14ac:dyDescent="0.25"/>
  <cols>
    <col min="1" max="1" width="8.7109375" style="72"/>
    <col min="2" max="2" width="26.140625" style="72" customWidth="1"/>
    <col min="3" max="3" width="21.7109375" style="72" bestFit="1" customWidth="1"/>
    <col min="4" max="4" width="15.42578125" style="72" customWidth="1"/>
    <col min="5" max="5" width="11.5703125" style="72" bestFit="1" customWidth="1"/>
    <col min="6" max="6" width="13.28515625" style="72" bestFit="1" customWidth="1"/>
    <col min="7" max="7" width="17.85546875" style="72" customWidth="1"/>
    <col min="8" max="8" width="17.140625" style="72" customWidth="1"/>
    <col min="9" max="9" width="11.28515625" style="72" bestFit="1" customWidth="1"/>
    <col min="10" max="10" width="14" style="72" customWidth="1"/>
    <col min="11" max="12" width="12.140625" style="72" bestFit="1" customWidth="1"/>
    <col min="13" max="13" width="18" style="72" customWidth="1"/>
    <col min="14" max="14" width="17.85546875" style="72" customWidth="1"/>
    <col min="15" max="15" width="13.7109375" style="72" bestFit="1" customWidth="1"/>
    <col min="16" max="16" width="11.28515625" style="72" bestFit="1" customWidth="1"/>
    <col min="17" max="17" width="13.5703125" style="72" customWidth="1"/>
    <col min="18" max="18" width="16.85546875" style="72" customWidth="1"/>
    <col min="19" max="19" width="14.28515625" style="72" customWidth="1"/>
    <col min="20" max="20" width="22.7109375" style="72" customWidth="1"/>
    <col min="21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659"/>
      <c r="I1" s="323"/>
      <c r="J1" s="323"/>
      <c r="K1" s="472"/>
      <c r="L1" s="472"/>
      <c r="M1" s="472"/>
      <c r="N1" s="472"/>
      <c r="O1" s="472"/>
      <c r="P1" s="469"/>
      <c r="Q1" s="323"/>
      <c r="R1" s="471"/>
      <c r="S1" s="323"/>
      <c r="T1" s="323"/>
      <c r="U1" s="323"/>
      <c r="V1" s="469"/>
      <c r="W1" s="469"/>
      <c r="X1" s="323"/>
      <c r="Y1" s="469"/>
      <c r="Z1" s="469"/>
      <c r="AA1" s="469"/>
      <c r="AB1" s="469"/>
      <c r="AC1" s="323"/>
    </row>
    <row r="2" spans="1:29" ht="36.75" customHeight="1" thickBot="1" x14ac:dyDescent="0.3">
      <c r="A2" s="896" t="s">
        <v>0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8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</row>
    <row r="4" spans="1:29" ht="18.75" thickBot="1" x14ac:dyDescent="0.3">
      <c r="A4" s="909" t="s">
        <v>452</v>
      </c>
      <c r="B4" s="910"/>
      <c r="C4" s="910"/>
      <c r="D4" s="910"/>
      <c r="E4" s="910"/>
      <c r="F4" s="910"/>
      <c r="G4" s="910"/>
      <c r="H4" s="910"/>
      <c r="I4" s="910"/>
      <c r="J4" s="910"/>
      <c r="K4" s="910"/>
      <c r="L4" s="910"/>
      <c r="M4" s="910"/>
      <c r="N4" s="910"/>
      <c r="O4" s="910"/>
      <c r="P4" s="910"/>
      <c r="Q4" s="910"/>
      <c r="R4" s="1061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30.75" thickBot="1" x14ac:dyDescent="0.3">
      <c r="A6" s="1270" t="s">
        <v>453</v>
      </c>
      <c r="B6" s="1271"/>
      <c r="C6" s="1271"/>
      <c r="D6" s="1274" t="s">
        <v>3</v>
      </c>
      <c r="E6" s="1274"/>
      <c r="F6" s="1275"/>
      <c r="G6" s="26"/>
      <c r="H6" s="1254" t="s">
        <v>398</v>
      </c>
      <c r="I6" s="1255"/>
      <c r="J6" s="1255"/>
      <c r="K6" s="1256"/>
      <c r="L6" s="26"/>
      <c r="M6" s="1254" t="s">
        <v>399</v>
      </c>
      <c r="N6" s="1255"/>
      <c r="O6" s="1255"/>
      <c r="P6" s="1256"/>
      <c r="Q6" s="26"/>
      <c r="R6" s="756" t="s">
        <v>546</v>
      </c>
      <c r="S6" s="757" t="s">
        <v>547</v>
      </c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" customHeight="1" thickBot="1" x14ac:dyDescent="0.3">
      <c r="A7" s="1272"/>
      <c r="B7" s="1273"/>
      <c r="C7" s="1273"/>
      <c r="D7" s="1276"/>
      <c r="E7" s="1276"/>
      <c r="F7" s="1277"/>
      <c r="H7" s="1257" t="s">
        <v>400</v>
      </c>
      <c r="I7" s="1258"/>
      <c r="J7" s="1259"/>
      <c r="K7" s="247">
        <f>'urbano_PIANO_INV-INFR'!F122</f>
        <v>0</v>
      </c>
      <c r="L7" s="39"/>
      <c r="M7" s="1257" t="s">
        <v>401</v>
      </c>
      <c r="N7" s="1258"/>
      <c r="O7" s="1259"/>
      <c r="P7" s="247">
        <f>M69</f>
        <v>0</v>
      </c>
      <c r="R7" s="1266" t="s">
        <v>548</v>
      </c>
      <c r="S7" s="1302" t="s">
        <v>549</v>
      </c>
    </row>
    <row r="8" spans="1:29" ht="12.75" customHeight="1" thickBot="1" x14ac:dyDescent="0.5">
      <c r="A8" s="21"/>
      <c r="B8" s="21"/>
      <c r="C8" s="21"/>
      <c r="D8" s="21"/>
      <c r="E8" s="660"/>
      <c r="F8" s="660"/>
      <c r="H8" s="474"/>
      <c r="I8" s="660"/>
      <c r="J8" s="660"/>
      <c r="K8" s="661"/>
      <c r="L8" s="660"/>
      <c r="M8" s="474"/>
      <c r="N8" s="660"/>
      <c r="O8" s="660"/>
      <c r="P8" s="661"/>
      <c r="Q8" s="660"/>
      <c r="R8" s="1266"/>
      <c r="S8" s="1302"/>
      <c r="T8" s="660"/>
      <c r="U8" s="660"/>
      <c r="V8" s="662"/>
      <c r="W8" s="662"/>
      <c r="X8" s="662"/>
      <c r="Y8" s="477"/>
      <c r="Z8" s="176"/>
      <c r="AA8" s="25"/>
      <c r="AB8" s="25"/>
      <c r="AC8" s="25"/>
    </row>
    <row r="9" spans="1:29" ht="38.450000000000003" customHeight="1" thickBot="1" x14ac:dyDescent="0.3">
      <c r="A9" s="1260" t="s">
        <v>5</v>
      </c>
      <c r="B9" s="1261"/>
      <c r="C9" s="1261"/>
      <c r="D9" s="1262">
        <f>'urbano_PIANO_INV-INFR'!G94</f>
        <v>0</v>
      </c>
      <c r="E9" s="1262"/>
      <c r="F9" s="1263"/>
      <c r="H9" s="1251" t="s">
        <v>403</v>
      </c>
      <c r="I9" s="1252"/>
      <c r="J9" s="1253"/>
      <c r="K9" s="247">
        <f>'urbano_PIANO_INV-INFR'!G122</f>
        <v>0</v>
      </c>
      <c r="L9" s="70"/>
      <c r="M9" s="1251" t="s">
        <v>404</v>
      </c>
      <c r="N9" s="1252"/>
      <c r="O9" s="1253"/>
      <c r="P9" s="247">
        <f>S69</f>
        <v>0</v>
      </c>
      <c r="Q9" s="70"/>
      <c r="R9" s="1266"/>
      <c r="S9" s="1302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ht="15.75" thickBot="1" x14ac:dyDescent="0.3">
      <c r="H10" s="474"/>
      <c r="K10" s="663"/>
      <c r="M10" s="474"/>
      <c r="P10" s="663"/>
      <c r="R10" s="758" t="s">
        <v>425</v>
      </c>
      <c r="S10" s="759" t="s">
        <v>425</v>
      </c>
    </row>
    <row r="11" spans="1:29" ht="33.6" customHeight="1" thickBot="1" x14ac:dyDescent="0.3">
      <c r="A11" s="1323" t="s">
        <v>4</v>
      </c>
      <c r="B11" s="1324"/>
      <c r="C11" s="1324"/>
      <c r="D11" s="1264"/>
      <c r="E11" s="1264"/>
      <c r="F11" s="1265"/>
      <c r="H11" s="1251" t="s">
        <v>405</v>
      </c>
      <c r="I11" s="1252"/>
      <c r="J11" s="1253"/>
      <c r="K11" s="247">
        <f>K7-K9</f>
        <v>0</v>
      </c>
      <c r="L11" s="105"/>
      <c r="M11" s="1251" t="s">
        <v>405</v>
      </c>
      <c r="N11" s="1252"/>
      <c r="O11" s="1253"/>
      <c r="P11" s="247">
        <f>P7-P9</f>
        <v>0</v>
      </c>
      <c r="Q11" s="105"/>
      <c r="R11" s="760"/>
      <c r="S11" s="633"/>
    </row>
    <row r="12" spans="1:29" ht="15.75" thickBot="1" x14ac:dyDescent="0.3"/>
    <row r="13" spans="1:29" ht="36.6" customHeight="1" thickBot="1" x14ac:dyDescent="0.3">
      <c r="A13" s="938" t="s">
        <v>454</v>
      </c>
      <c r="B13" s="1335"/>
      <c r="C13" s="1335"/>
      <c r="D13" s="1335"/>
      <c r="E13" s="1335"/>
      <c r="F13" s="1335"/>
      <c r="G13" s="1335"/>
      <c r="H13" s="1335"/>
      <c r="I13" s="1335"/>
      <c r="J13" s="1335"/>
      <c r="K13" s="1335"/>
      <c r="L13" s="1335"/>
      <c r="M13" s="1335"/>
      <c r="N13" s="1335"/>
      <c r="O13" s="1335"/>
      <c r="P13" s="1335"/>
      <c r="Q13" s="1335"/>
      <c r="R13" s="1336"/>
      <c r="S13" s="266"/>
      <c r="T13" s="266"/>
    </row>
    <row r="14" spans="1:29" ht="15.75" thickBot="1" x14ac:dyDescent="0.3">
      <c r="K14" s="86"/>
    </row>
    <row r="15" spans="1:29" ht="15.95" customHeight="1" thickBot="1" x14ac:dyDescent="0.3">
      <c r="A15" s="1337" t="s">
        <v>407</v>
      </c>
      <c r="B15" s="1340" t="s">
        <v>408</v>
      </c>
      <c r="C15" s="1343" t="s">
        <v>409</v>
      </c>
      <c r="D15" s="1346" t="s">
        <v>410</v>
      </c>
      <c r="E15" s="1347"/>
      <c r="F15" s="1347"/>
      <c r="G15" s="1347"/>
      <c r="H15" s="1347"/>
      <c r="I15" s="1347"/>
      <c r="J15" s="1348"/>
      <c r="K15" s="1349" t="s">
        <v>411</v>
      </c>
      <c r="L15" s="1347"/>
      <c r="M15" s="1347"/>
      <c r="N15" s="1347"/>
      <c r="O15" s="1347"/>
      <c r="P15" s="1347"/>
      <c r="Q15" s="1348"/>
      <c r="R15" s="1350" t="s">
        <v>412</v>
      </c>
    </row>
    <row r="16" spans="1:29" ht="60.75" x14ac:dyDescent="0.25">
      <c r="A16" s="1338"/>
      <c r="B16" s="1341"/>
      <c r="C16" s="1344"/>
      <c r="D16" s="451" t="s">
        <v>455</v>
      </c>
      <c r="E16" s="390" t="s">
        <v>456</v>
      </c>
      <c r="F16" s="390" t="s">
        <v>457</v>
      </c>
      <c r="G16" s="390" t="s">
        <v>416</v>
      </c>
      <c r="H16" s="390" t="s">
        <v>458</v>
      </c>
      <c r="I16" s="390" t="s">
        <v>418</v>
      </c>
      <c r="J16" s="391" t="s">
        <v>419</v>
      </c>
      <c r="K16" s="452" t="s">
        <v>420</v>
      </c>
      <c r="L16" s="453" t="s">
        <v>421</v>
      </c>
      <c r="M16" s="453" t="s">
        <v>422</v>
      </c>
      <c r="N16" s="453" t="s">
        <v>423</v>
      </c>
      <c r="O16" s="453" t="s">
        <v>424</v>
      </c>
      <c r="P16" s="392" t="s">
        <v>418</v>
      </c>
      <c r="Q16" s="393" t="s">
        <v>419</v>
      </c>
      <c r="R16" s="1351"/>
      <c r="T16" s="1354"/>
    </row>
    <row r="17" spans="1:20" ht="15.75" thickBot="1" x14ac:dyDescent="0.3">
      <c r="A17" s="1339"/>
      <c r="B17" s="1342"/>
      <c r="C17" s="1345"/>
      <c r="D17" s="454" t="s">
        <v>368</v>
      </c>
      <c r="E17" s="395" t="s">
        <v>368</v>
      </c>
      <c r="F17" s="395" t="s">
        <v>368</v>
      </c>
      <c r="G17" s="395" t="s">
        <v>368</v>
      </c>
      <c r="H17" s="395" t="s">
        <v>368</v>
      </c>
      <c r="I17" s="395" t="s">
        <v>368</v>
      </c>
      <c r="J17" s="396" t="s">
        <v>368</v>
      </c>
      <c r="K17" s="394" t="s">
        <v>368</v>
      </c>
      <c r="L17" s="395" t="s">
        <v>368</v>
      </c>
      <c r="M17" s="395" t="s">
        <v>368</v>
      </c>
      <c r="N17" s="395" t="s">
        <v>368</v>
      </c>
      <c r="O17" s="395" t="s">
        <v>368</v>
      </c>
      <c r="P17" s="395" t="s">
        <v>368</v>
      </c>
      <c r="Q17" s="396" t="s">
        <v>368</v>
      </c>
      <c r="R17" s="397" t="s">
        <v>425</v>
      </c>
      <c r="T17" s="1354"/>
    </row>
    <row r="18" spans="1:20" x14ac:dyDescent="0.25">
      <c r="A18" s="228" t="s">
        <v>247</v>
      </c>
      <c r="B18" s="190"/>
      <c r="C18" s="279"/>
      <c r="D18" s="276"/>
      <c r="E18" s="197"/>
      <c r="F18" s="197"/>
      <c r="G18" s="197"/>
      <c r="H18" s="220">
        <f>F18+D18</f>
        <v>0</v>
      </c>
      <c r="I18" s="197">
        <f>H18*0.5%</f>
        <v>0</v>
      </c>
      <c r="J18" s="221">
        <f>H18-I18</f>
        <v>0</v>
      </c>
      <c r="K18" s="427"/>
      <c r="L18" s="428"/>
      <c r="M18" s="428"/>
      <c r="N18" s="428"/>
      <c r="O18" s="222">
        <f>N18+L18</f>
        <v>0</v>
      </c>
      <c r="P18" s="428">
        <f>O18*0.5%</f>
        <v>0</v>
      </c>
      <c r="Q18" s="223">
        <f>O18-P18</f>
        <v>0</v>
      </c>
      <c r="R18" s="455"/>
    </row>
    <row r="19" spans="1:20" x14ac:dyDescent="0.25">
      <c r="A19" s="228" t="s">
        <v>248</v>
      </c>
      <c r="B19" s="190"/>
      <c r="C19" s="279"/>
      <c r="D19" s="276"/>
      <c r="E19" s="197"/>
      <c r="F19" s="197"/>
      <c r="G19" s="197"/>
      <c r="H19" s="220">
        <f t="shared" ref="H19:H29" si="0">F19+D19</f>
        <v>0</v>
      </c>
      <c r="I19" s="197">
        <f t="shared" ref="I19:I29" si="1">H19*0.5%</f>
        <v>0</v>
      </c>
      <c r="J19" s="221">
        <f t="shared" ref="J19:J29" si="2">H19-I19</f>
        <v>0</v>
      </c>
      <c r="K19" s="427"/>
      <c r="L19" s="428"/>
      <c r="M19" s="428"/>
      <c r="N19" s="428"/>
      <c r="O19" s="222">
        <f t="shared" ref="O19:O29" si="3">N19+L19</f>
        <v>0</v>
      </c>
      <c r="P19" s="428">
        <f t="shared" ref="P19:P29" si="4">O19*0.5%</f>
        <v>0</v>
      </c>
      <c r="Q19" s="223">
        <f t="shared" ref="Q19:Q29" si="5">O19-P19</f>
        <v>0</v>
      </c>
      <c r="R19" s="455"/>
    </row>
    <row r="20" spans="1:20" x14ac:dyDescent="0.25">
      <c r="A20" s="228" t="s">
        <v>249</v>
      </c>
      <c r="B20" s="190"/>
      <c r="C20" s="279"/>
      <c r="D20" s="276"/>
      <c r="E20" s="197"/>
      <c r="F20" s="197"/>
      <c r="G20" s="197"/>
      <c r="H20" s="220">
        <f t="shared" si="0"/>
        <v>0</v>
      </c>
      <c r="I20" s="197">
        <f t="shared" si="1"/>
        <v>0</v>
      </c>
      <c r="J20" s="221">
        <f t="shared" si="2"/>
        <v>0</v>
      </c>
      <c r="K20" s="427"/>
      <c r="L20" s="428"/>
      <c r="M20" s="428"/>
      <c r="N20" s="428"/>
      <c r="O20" s="222">
        <f t="shared" si="3"/>
        <v>0</v>
      </c>
      <c r="P20" s="428">
        <f t="shared" si="4"/>
        <v>0</v>
      </c>
      <c r="Q20" s="223">
        <f t="shared" si="5"/>
        <v>0</v>
      </c>
      <c r="R20" s="455"/>
    </row>
    <row r="21" spans="1:20" x14ac:dyDescent="0.25">
      <c r="A21" s="228" t="s">
        <v>501</v>
      </c>
      <c r="B21" s="190"/>
      <c r="C21" s="279"/>
      <c r="D21" s="276"/>
      <c r="E21" s="197"/>
      <c r="F21" s="197"/>
      <c r="G21" s="197"/>
      <c r="H21" s="220">
        <f t="shared" si="0"/>
        <v>0</v>
      </c>
      <c r="I21" s="197">
        <f t="shared" si="1"/>
        <v>0</v>
      </c>
      <c r="J21" s="221">
        <f t="shared" si="2"/>
        <v>0</v>
      </c>
      <c r="K21" s="427"/>
      <c r="L21" s="428"/>
      <c r="M21" s="428"/>
      <c r="N21" s="428"/>
      <c r="O21" s="222">
        <f t="shared" si="3"/>
        <v>0</v>
      </c>
      <c r="P21" s="428">
        <f t="shared" si="4"/>
        <v>0</v>
      </c>
      <c r="Q21" s="223">
        <f t="shared" si="5"/>
        <v>0</v>
      </c>
      <c r="R21" s="455"/>
    </row>
    <row r="22" spans="1:20" x14ac:dyDescent="0.25">
      <c r="A22" s="228" t="s">
        <v>502</v>
      </c>
      <c r="B22" s="190"/>
      <c r="C22" s="279"/>
      <c r="D22" s="276"/>
      <c r="E22" s="197"/>
      <c r="F22" s="197"/>
      <c r="G22" s="197"/>
      <c r="H22" s="220">
        <f t="shared" si="0"/>
        <v>0</v>
      </c>
      <c r="I22" s="197">
        <f t="shared" si="1"/>
        <v>0</v>
      </c>
      <c r="J22" s="221">
        <f t="shared" si="2"/>
        <v>0</v>
      </c>
      <c r="K22" s="427"/>
      <c r="L22" s="428"/>
      <c r="M22" s="428"/>
      <c r="N22" s="428"/>
      <c r="O22" s="222">
        <f t="shared" si="3"/>
        <v>0</v>
      </c>
      <c r="P22" s="428">
        <f t="shared" si="4"/>
        <v>0</v>
      </c>
      <c r="Q22" s="223">
        <f t="shared" si="5"/>
        <v>0</v>
      </c>
      <c r="R22" s="455"/>
    </row>
    <row r="23" spans="1:20" x14ac:dyDescent="0.25">
      <c r="A23" s="228" t="s">
        <v>503</v>
      </c>
      <c r="B23" s="190"/>
      <c r="C23" s="279"/>
      <c r="D23" s="276"/>
      <c r="E23" s="197"/>
      <c r="F23" s="197"/>
      <c r="G23" s="197"/>
      <c r="H23" s="220">
        <f t="shared" si="0"/>
        <v>0</v>
      </c>
      <c r="I23" s="197">
        <f t="shared" si="1"/>
        <v>0</v>
      </c>
      <c r="J23" s="221">
        <f t="shared" si="2"/>
        <v>0</v>
      </c>
      <c r="K23" s="427"/>
      <c r="L23" s="428"/>
      <c r="M23" s="428"/>
      <c r="N23" s="428"/>
      <c r="O23" s="222">
        <f t="shared" si="3"/>
        <v>0</v>
      </c>
      <c r="P23" s="428">
        <f t="shared" si="4"/>
        <v>0</v>
      </c>
      <c r="Q23" s="223">
        <f t="shared" si="5"/>
        <v>0</v>
      </c>
      <c r="R23" s="455"/>
    </row>
    <row r="24" spans="1:20" x14ac:dyDescent="0.25">
      <c r="A24" s="228" t="s">
        <v>504</v>
      </c>
      <c r="B24" s="190"/>
      <c r="C24" s="279"/>
      <c r="D24" s="276"/>
      <c r="E24" s="197"/>
      <c r="F24" s="197"/>
      <c r="G24" s="197"/>
      <c r="H24" s="220">
        <f t="shared" si="0"/>
        <v>0</v>
      </c>
      <c r="I24" s="197">
        <f t="shared" si="1"/>
        <v>0</v>
      </c>
      <c r="J24" s="221">
        <f t="shared" si="2"/>
        <v>0</v>
      </c>
      <c r="K24" s="427"/>
      <c r="L24" s="428"/>
      <c r="M24" s="428"/>
      <c r="N24" s="428"/>
      <c r="O24" s="222">
        <f t="shared" si="3"/>
        <v>0</v>
      </c>
      <c r="P24" s="428">
        <f t="shared" si="4"/>
        <v>0</v>
      </c>
      <c r="Q24" s="223">
        <f t="shared" si="5"/>
        <v>0</v>
      </c>
      <c r="R24" s="455"/>
    </row>
    <row r="25" spans="1:20" x14ac:dyDescent="0.25">
      <c r="A25" s="228" t="s">
        <v>505</v>
      </c>
      <c r="B25" s="190"/>
      <c r="C25" s="279"/>
      <c r="D25" s="276"/>
      <c r="E25" s="197"/>
      <c r="F25" s="197"/>
      <c r="G25" s="197"/>
      <c r="H25" s="220">
        <f t="shared" si="0"/>
        <v>0</v>
      </c>
      <c r="I25" s="197">
        <f t="shared" si="1"/>
        <v>0</v>
      </c>
      <c r="J25" s="221">
        <f t="shared" si="2"/>
        <v>0</v>
      </c>
      <c r="K25" s="427"/>
      <c r="L25" s="428"/>
      <c r="M25" s="428"/>
      <c r="N25" s="428"/>
      <c r="O25" s="222">
        <f t="shared" si="3"/>
        <v>0</v>
      </c>
      <c r="P25" s="428">
        <f t="shared" si="4"/>
        <v>0</v>
      </c>
      <c r="Q25" s="223">
        <f t="shared" si="5"/>
        <v>0</v>
      </c>
      <c r="R25" s="455"/>
    </row>
    <row r="26" spans="1:20" x14ac:dyDescent="0.25">
      <c r="A26" s="228" t="s">
        <v>559</v>
      </c>
      <c r="B26" s="190"/>
      <c r="C26" s="279"/>
      <c r="D26" s="276"/>
      <c r="E26" s="197"/>
      <c r="F26" s="197"/>
      <c r="G26" s="197"/>
      <c r="H26" s="220">
        <f t="shared" si="0"/>
        <v>0</v>
      </c>
      <c r="I26" s="197">
        <f t="shared" si="1"/>
        <v>0</v>
      </c>
      <c r="J26" s="221">
        <f t="shared" si="2"/>
        <v>0</v>
      </c>
      <c r="K26" s="427"/>
      <c r="L26" s="428"/>
      <c r="M26" s="428"/>
      <c r="N26" s="428"/>
      <c r="O26" s="222">
        <f t="shared" si="3"/>
        <v>0</v>
      </c>
      <c r="P26" s="428">
        <f t="shared" si="4"/>
        <v>0</v>
      </c>
      <c r="Q26" s="223">
        <f t="shared" si="5"/>
        <v>0</v>
      </c>
      <c r="R26" s="455"/>
    </row>
    <row r="27" spans="1:20" x14ac:dyDescent="0.25">
      <c r="A27" s="228" t="s">
        <v>560</v>
      </c>
      <c r="B27" s="190"/>
      <c r="C27" s="279"/>
      <c r="D27" s="276"/>
      <c r="E27" s="197"/>
      <c r="F27" s="197"/>
      <c r="G27" s="197"/>
      <c r="H27" s="220">
        <f t="shared" si="0"/>
        <v>0</v>
      </c>
      <c r="I27" s="197">
        <f t="shared" si="1"/>
        <v>0</v>
      </c>
      <c r="J27" s="221">
        <f t="shared" si="2"/>
        <v>0</v>
      </c>
      <c r="K27" s="427"/>
      <c r="L27" s="428"/>
      <c r="M27" s="428"/>
      <c r="N27" s="428"/>
      <c r="O27" s="222">
        <f t="shared" si="3"/>
        <v>0</v>
      </c>
      <c r="P27" s="428">
        <f t="shared" si="4"/>
        <v>0</v>
      </c>
      <c r="Q27" s="223">
        <f t="shared" si="5"/>
        <v>0</v>
      </c>
      <c r="R27" s="455"/>
    </row>
    <row r="28" spans="1:20" x14ac:dyDescent="0.25">
      <c r="A28" s="228" t="s">
        <v>561</v>
      </c>
      <c r="B28" s="190"/>
      <c r="C28" s="279"/>
      <c r="D28" s="276"/>
      <c r="E28" s="197"/>
      <c r="F28" s="197"/>
      <c r="G28" s="197"/>
      <c r="H28" s="220">
        <f t="shared" si="0"/>
        <v>0</v>
      </c>
      <c r="I28" s="197">
        <f t="shared" si="1"/>
        <v>0</v>
      </c>
      <c r="J28" s="221">
        <f t="shared" si="2"/>
        <v>0</v>
      </c>
      <c r="K28" s="427"/>
      <c r="L28" s="428"/>
      <c r="M28" s="428"/>
      <c r="N28" s="428"/>
      <c r="O28" s="222">
        <f t="shared" si="3"/>
        <v>0</v>
      </c>
      <c r="P28" s="428">
        <f t="shared" si="4"/>
        <v>0</v>
      </c>
      <c r="Q28" s="223">
        <f t="shared" si="5"/>
        <v>0</v>
      </c>
      <c r="R28" s="455"/>
    </row>
    <row r="29" spans="1:20" x14ac:dyDescent="0.25">
      <c r="A29" s="228" t="s">
        <v>562</v>
      </c>
      <c r="B29" s="190"/>
      <c r="C29" s="279"/>
      <c r="D29" s="276"/>
      <c r="E29" s="197"/>
      <c r="F29" s="197"/>
      <c r="G29" s="197"/>
      <c r="H29" s="220">
        <f t="shared" si="0"/>
        <v>0</v>
      </c>
      <c r="I29" s="197">
        <f t="shared" si="1"/>
        <v>0</v>
      </c>
      <c r="J29" s="221">
        <f t="shared" si="2"/>
        <v>0</v>
      </c>
      <c r="K29" s="427"/>
      <c r="L29" s="428"/>
      <c r="M29" s="428"/>
      <c r="N29" s="428"/>
      <c r="O29" s="222">
        <f t="shared" si="3"/>
        <v>0</v>
      </c>
      <c r="P29" s="428">
        <f t="shared" si="4"/>
        <v>0</v>
      </c>
      <c r="Q29" s="223">
        <f t="shared" si="5"/>
        <v>0</v>
      </c>
      <c r="R29" s="455"/>
    </row>
    <row r="30" spans="1:20" x14ac:dyDescent="0.25">
      <c r="A30" s="198" t="s">
        <v>249</v>
      </c>
      <c r="B30" s="190"/>
      <c r="C30" s="281"/>
      <c r="D30" s="277"/>
      <c r="E30" s="185"/>
      <c r="F30" s="185"/>
      <c r="G30" s="185"/>
      <c r="H30" s="220">
        <f t="shared" ref="H30:H39" si="6">F30+D30</f>
        <v>0</v>
      </c>
      <c r="I30" s="185">
        <f t="shared" ref="I30:I39" si="7">H30*0.5%</f>
        <v>0</v>
      </c>
      <c r="J30" s="210">
        <f t="shared" ref="J30:J39" si="8">H30-I30</f>
        <v>0</v>
      </c>
      <c r="K30" s="429"/>
      <c r="L30" s="430"/>
      <c r="M30" s="430"/>
      <c r="N30" s="430"/>
      <c r="O30" s="211">
        <f t="shared" ref="O30:O39" si="9">N30+L30</f>
        <v>0</v>
      </c>
      <c r="P30" s="430">
        <f t="shared" ref="P30:P39" si="10">O30*0.5%</f>
        <v>0</v>
      </c>
      <c r="Q30" s="212">
        <f t="shared" ref="Q30:Q39" si="11">O30-P30</f>
        <v>0</v>
      </c>
      <c r="R30" s="456"/>
    </row>
    <row r="31" spans="1:20" x14ac:dyDescent="0.25">
      <c r="A31" s="228" t="s">
        <v>501</v>
      </c>
      <c r="B31" s="190"/>
      <c r="C31" s="279"/>
      <c r="D31" s="276"/>
      <c r="E31" s="197"/>
      <c r="F31" s="197"/>
      <c r="G31" s="197"/>
      <c r="H31" s="220">
        <f t="shared" si="6"/>
        <v>0</v>
      </c>
      <c r="I31" s="197">
        <f t="shared" si="7"/>
        <v>0</v>
      </c>
      <c r="J31" s="221">
        <f t="shared" si="8"/>
        <v>0</v>
      </c>
      <c r="K31" s="427"/>
      <c r="L31" s="428"/>
      <c r="M31" s="428"/>
      <c r="N31" s="428"/>
      <c r="O31" s="222">
        <f t="shared" si="9"/>
        <v>0</v>
      </c>
      <c r="P31" s="428">
        <f t="shared" si="10"/>
        <v>0</v>
      </c>
      <c r="Q31" s="223">
        <f t="shared" si="11"/>
        <v>0</v>
      </c>
      <c r="R31" s="455"/>
    </row>
    <row r="32" spans="1:20" x14ac:dyDescent="0.25">
      <c r="A32" s="198" t="s">
        <v>502</v>
      </c>
      <c r="B32" s="190"/>
      <c r="C32" s="281"/>
      <c r="D32" s="277"/>
      <c r="E32" s="185"/>
      <c r="F32" s="185"/>
      <c r="G32" s="185"/>
      <c r="H32" s="220">
        <f t="shared" ref="H32:H36" si="12">F32+D32</f>
        <v>0</v>
      </c>
      <c r="I32" s="185">
        <f t="shared" si="7"/>
        <v>0</v>
      </c>
      <c r="J32" s="210">
        <f t="shared" si="8"/>
        <v>0</v>
      </c>
      <c r="K32" s="429"/>
      <c r="L32" s="430"/>
      <c r="M32" s="430"/>
      <c r="N32" s="430"/>
      <c r="O32" s="211">
        <f t="shared" ref="O32:O36" si="13">N32+L32</f>
        <v>0</v>
      </c>
      <c r="P32" s="430">
        <f t="shared" ref="P32:P36" si="14">O32*0.5%</f>
        <v>0</v>
      </c>
      <c r="Q32" s="212">
        <f t="shared" ref="Q32:Q36" si="15">O32-P32</f>
        <v>0</v>
      </c>
      <c r="R32" s="456"/>
    </row>
    <row r="33" spans="1:20" x14ac:dyDescent="0.25">
      <c r="A33" s="228" t="s">
        <v>503</v>
      </c>
      <c r="B33" s="190"/>
      <c r="C33" s="279"/>
      <c r="D33" s="276"/>
      <c r="E33" s="197"/>
      <c r="F33" s="197"/>
      <c r="G33" s="197"/>
      <c r="H33" s="220">
        <f>F33+D33</f>
        <v>0</v>
      </c>
      <c r="I33" s="197">
        <f>H33*0.5%</f>
        <v>0</v>
      </c>
      <c r="J33" s="221">
        <f>H33-I33</f>
        <v>0</v>
      </c>
      <c r="K33" s="427"/>
      <c r="L33" s="428"/>
      <c r="M33" s="428"/>
      <c r="N33" s="428"/>
      <c r="O33" s="222">
        <f>N33+L33</f>
        <v>0</v>
      </c>
      <c r="P33" s="428">
        <f>O33*0.5%</f>
        <v>0</v>
      </c>
      <c r="Q33" s="223">
        <f>O33-P33</f>
        <v>0</v>
      </c>
      <c r="R33" s="455"/>
    </row>
    <row r="34" spans="1:20" x14ac:dyDescent="0.25">
      <c r="A34" s="198" t="s">
        <v>504</v>
      </c>
      <c r="B34" s="190"/>
      <c r="C34" s="281"/>
      <c r="D34" s="277"/>
      <c r="E34" s="185"/>
      <c r="F34" s="185"/>
      <c r="G34" s="185"/>
      <c r="H34" s="220">
        <f t="shared" ref="H34" si="16">F34+D34</f>
        <v>0</v>
      </c>
      <c r="I34" s="185">
        <f>H34*0.5%</f>
        <v>0</v>
      </c>
      <c r="J34" s="210">
        <f>H34-I34</f>
        <v>0</v>
      </c>
      <c r="K34" s="429"/>
      <c r="L34" s="430"/>
      <c r="M34" s="430"/>
      <c r="N34" s="430"/>
      <c r="O34" s="211">
        <f t="shared" ref="O34" si="17">N34+L34</f>
        <v>0</v>
      </c>
      <c r="P34" s="430">
        <f t="shared" ref="P34" si="18">O34*0.5%</f>
        <v>0</v>
      </c>
      <c r="Q34" s="212">
        <f t="shared" ref="Q34" si="19">O34-P34</f>
        <v>0</v>
      </c>
      <c r="R34" s="456"/>
    </row>
    <row r="35" spans="1:20" x14ac:dyDescent="0.25">
      <c r="A35" s="228" t="s">
        <v>504</v>
      </c>
      <c r="B35" s="190"/>
      <c r="C35" s="279"/>
      <c r="D35" s="276"/>
      <c r="E35" s="197"/>
      <c r="F35" s="197"/>
      <c r="G35" s="197"/>
      <c r="H35" s="220">
        <f t="shared" si="12"/>
        <v>0</v>
      </c>
      <c r="I35" s="197">
        <f t="shared" ref="I35:I36" si="20">H35*0.5%</f>
        <v>0</v>
      </c>
      <c r="J35" s="221">
        <f t="shared" ref="J35:J36" si="21">H35-I35</f>
        <v>0</v>
      </c>
      <c r="K35" s="427"/>
      <c r="L35" s="428"/>
      <c r="M35" s="428"/>
      <c r="N35" s="428"/>
      <c r="O35" s="222">
        <f t="shared" si="13"/>
        <v>0</v>
      </c>
      <c r="P35" s="428">
        <f t="shared" si="14"/>
        <v>0</v>
      </c>
      <c r="Q35" s="223">
        <f t="shared" si="15"/>
        <v>0</v>
      </c>
      <c r="R35" s="455"/>
    </row>
    <row r="36" spans="1:20" x14ac:dyDescent="0.25">
      <c r="A36" s="198" t="s">
        <v>505</v>
      </c>
      <c r="B36" s="190"/>
      <c r="C36" s="281"/>
      <c r="D36" s="277"/>
      <c r="E36" s="185"/>
      <c r="F36" s="185"/>
      <c r="G36" s="185"/>
      <c r="H36" s="220">
        <f t="shared" si="12"/>
        <v>0</v>
      </c>
      <c r="I36" s="185">
        <f t="shared" si="20"/>
        <v>0</v>
      </c>
      <c r="J36" s="210">
        <f t="shared" si="21"/>
        <v>0</v>
      </c>
      <c r="K36" s="429"/>
      <c r="L36" s="430"/>
      <c r="M36" s="430"/>
      <c r="N36" s="430"/>
      <c r="O36" s="211">
        <f t="shared" si="13"/>
        <v>0</v>
      </c>
      <c r="P36" s="430">
        <f t="shared" si="14"/>
        <v>0</v>
      </c>
      <c r="Q36" s="212">
        <f t="shared" si="15"/>
        <v>0</v>
      </c>
      <c r="R36" s="456"/>
    </row>
    <row r="37" spans="1:20" x14ac:dyDescent="0.25">
      <c r="A37" s="198" t="s">
        <v>248</v>
      </c>
      <c r="B37" s="190"/>
      <c r="C37" s="281"/>
      <c r="D37" s="277"/>
      <c r="E37" s="185"/>
      <c r="F37" s="185"/>
      <c r="G37" s="185"/>
      <c r="H37" s="220">
        <f t="shared" si="6"/>
        <v>0</v>
      </c>
      <c r="I37" s="185">
        <f t="shared" si="7"/>
        <v>0</v>
      </c>
      <c r="J37" s="210">
        <f t="shared" si="8"/>
        <v>0</v>
      </c>
      <c r="K37" s="429"/>
      <c r="L37" s="430"/>
      <c r="M37" s="430"/>
      <c r="N37" s="430"/>
      <c r="O37" s="211">
        <f t="shared" si="9"/>
        <v>0</v>
      </c>
      <c r="P37" s="430">
        <f t="shared" si="10"/>
        <v>0</v>
      </c>
      <c r="Q37" s="212">
        <f t="shared" si="11"/>
        <v>0</v>
      </c>
      <c r="R37" s="456"/>
    </row>
    <row r="38" spans="1:20" x14ac:dyDescent="0.25">
      <c r="A38" s="198" t="s">
        <v>247</v>
      </c>
      <c r="B38" s="190"/>
      <c r="C38" s="281"/>
      <c r="D38" s="277"/>
      <c r="E38" s="185"/>
      <c r="F38" s="185"/>
      <c r="G38" s="185"/>
      <c r="H38" s="220">
        <f t="shared" si="6"/>
        <v>0</v>
      </c>
      <c r="I38" s="185">
        <f t="shared" si="7"/>
        <v>0</v>
      </c>
      <c r="J38" s="210">
        <f t="shared" si="8"/>
        <v>0</v>
      </c>
      <c r="K38" s="429"/>
      <c r="L38" s="430"/>
      <c r="M38" s="430"/>
      <c r="N38" s="430"/>
      <c r="O38" s="211">
        <f t="shared" si="9"/>
        <v>0</v>
      </c>
      <c r="P38" s="430">
        <f t="shared" si="10"/>
        <v>0</v>
      </c>
      <c r="Q38" s="212">
        <f t="shared" si="11"/>
        <v>0</v>
      </c>
      <c r="R38" s="456"/>
    </row>
    <row r="39" spans="1:20" ht="15.75" thickBot="1" x14ac:dyDescent="0.3">
      <c r="A39" s="302" t="s">
        <v>247</v>
      </c>
      <c r="B39" s="301"/>
      <c r="C39" s="282"/>
      <c r="D39" s="278"/>
      <c r="E39" s="251"/>
      <c r="F39" s="251"/>
      <c r="G39" s="251"/>
      <c r="H39" s="220">
        <f t="shared" si="6"/>
        <v>0</v>
      </c>
      <c r="I39" s="251">
        <f t="shared" si="7"/>
        <v>0</v>
      </c>
      <c r="J39" s="253">
        <f t="shared" si="8"/>
        <v>0</v>
      </c>
      <c r="K39" s="431"/>
      <c r="L39" s="432"/>
      <c r="M39" s="432"/>
      <c r="N39" s="432"/>
      <c r="O39" s="254">
        <f t="shared" si="9"/>
        <v>0</v>
      </c>
      <c r="P39" s="432">
        <f t="shared" si="10"/>
        <v>0</v>
      </c>
      <c r="Q39" s="255">
        <f t="shared" si="11"/>
        <v>0</v>
      </c>
      <c r="R39" s="457"/>
    </row>
    <row r="40" spans="1:20" ht="15.75" thickBot="1" x14ac:dyDescent="0.3">
      <c r="B40" s="667"/>
      <c r="C40" s="443" t="s">
        <v>57</v>
      </c>
      <c r="D40" s="444">
        <f>MAXA(D18:D39)</f>
        <v>0</v>
      </c>
      <c r="E40" s="444">
        <f t="shared" ref="E40:Q40" si="22">SUM(E18:E39)</f>
        <v>0</v>
      </c>
      <c r="F40" s="444">
        <f>MAXA(F18:F39)</f>
        <v>0</v>
      </c>
      <c r="G40" s="444">
        <f>SUM(G18:G39)</f>
        <v>0</v>
      </c>
      <c r="H40" s="444">
        <f>MAXA(H18:H39)</f>
        <v>0</v>
      </c>
      <c r="I40" s="444">
        <f t="shared" si="22"/>
        <v>0</v>
      </c>
      <c r="J40" s="444">
        <f>SUM(J18:J39)</f>
        <v>0</v>
      </c>
      <c r="K40" s="444">
        <f>MAXA(K18:K39)</f>
        <v>0</v>
      </c>
      <c r="L40" s="444">
        <f t="shared" si="22"/>
        <v>0</v>
      </c>
      <c r="M40" s="444">
        <f>MAXA(M18:M39)</f>
        <v>0</v>
      </c>
      <c r="N40" s="444">
        <f t="shared" si="22"/>
        <v>0</v>
      </c>
      <c r="O40" s="444">
        <f t="shared" si="22"/>
        <v>0</v>
      </c>
      <c r="P40" s="444">
        <f t="shared" si="22"/>
        <v>0</v>
      </c>
      <c r="Q40" s="445">
        <f t="shared" si="22"/>
        <v>0</v>
      </c>
      <c r="R40" s="668"/>
    </row>
    <row r="42" spans="1:20" ht="15.75" thickBot="1" x14ac:dyDescent="0.3"/>
    <row r="43" spans="1:20" ht="15.75" customHeight="1" x14ac:dyDescent="0.3">
      <c r="A43" s="1328" t="s">
        <v>426</v>
      </c>
      <c r="B43" s="1329"/>
      <c r="C43" s="1329"/>
      <c r="D43" s="1329"/>
      <c r="E43" s="1329"/>
      <c r="F43" s="1329"/>
      <c r="G43" s="1329"/>
      <c r="H43" s="1329"/>
      <c r="I43" s="1329"/>
      <c r="J43" s="1329"/>
      <c r="K43" s="1329"/>
      <c r="L43" s="1329"/>
      <c r="M43" s="1329"/>
      <c r="N43" s="1329"/>
      <c r="O43" s="1329"/>
      <c r="P43" s="1329"/>
      <c r="Q43" s="1329"/>
      <c r="R43" s="1329"/>
      <c r="S43" s="1329"/>
      <c r="T43" s="1330"/>
    </row>
    <row r="44" spans="1:20" ht="78" customHeight="1" x14ac:dyDescent="0.25">
      <c r="A44" s="1331" t="s">
        <v>407</v>
      </c>
      <c r="B44" s="1333" t="s">
        <v>427</v>
      </c>
      <c r="C44" s="398" t="s">
        <v>428</v>
      </c>
      <c r="D44" s="399" t="s">
        <v>429</v>
      </c>
      <c r="E44" s="398" t="s">
        <v>430</v>
      </c>
      <c r="F44" s="400" t="s">
        <v>431</v>
      </c>
      <c r="G44" s="400" t="s">
        <v>432</v>
      </c>
      <c r="H44" s="399" t="s">
        <v>433</v>
      </c>
      <c r="I44" s="399" t="s">
        <v>431</v>
      </c>
      <c r="J44" s="1352" t="s">
        <v>434</v>
      </c>
      <c r="K44" s="401" t="s">
        <v>432</v>
      </c>
      <c r="L44" s="399" t="s">
        <v>435</v>
      </c>
      <c r="M44" s="401" t="s">
        <v>436</v>
      </c>
      <c r="N44" s="399" t="s">
        <v>437</v>
      </c>
      <c r="O44" s="401" t="s">
        <v>438</v>
      </c>
      <c r="P44" s="401" t="s">
        <v>439</v>
      </c>
      <c r="Q44" s="401" t="s">
        <v>440</v>
      </c>
      <c r="R44" s="401" t="s">
        <v>441</v>
      </c>
      <c r="S44" s="401" t="s">
        <v>442</v>
      </c>
      <c r="T44" s="402" t="s">
        <v>443</v>
      </c>
    </row>
    <row r="45" spans="1:20" ht="15.75" thickBot="1" x14ac:dyDescent="0.3">
      <c r="A45" s="1332"/>
      <c r="B45" s="1334"/>
      <c r="C45" s="403" t="s">
        <v>444</v>
      </c>
      <c r="D45" s="395" t="s">
        <v>368</v>
      </c>
      <c r="E45" s="403" t="s">
        <v>445</v>
      </c>
      <c r="F45" s="403" t="s">
        <v>446</v>
      </c>
      <c r="G45" s="403" t="s">
        <v>368</v>
      </c>
      <c r="H45" s="404" t="s">
        <v>445</v>
      </c>
      <c r="I45" s="403" t="s">
        <v>446</v>
      </c>
      <c r="J45" s="1353"/>
      <c r="K45" s="403" t="s">
        <v>368</v>
      </c>
      <c r="L45" s="403" t="s">
        <v>368</v>
      </c>
      <c r="M45" s="403" t="s">
        <v>368</v>
      </c>
      <c r="N45" s="403" t="s">
        <v>370</v>
      </c>
      <c r="O45" s="403" t="s">
        <v>370</v>
      </c>
      <c r="P45" s="403" t="s">
        <v>368</v>
      </c>
      <c r="Q45" s="405" t="s">
        <v>370</v>
      </c>
      <c r="R45" s="405" t="s">
        <v>425</v>
      </c>
      <c r="S45" s="403" t="s">
        <v>368</v>
      </c>
      <c r="T45" s="406" t="s">
        <v>425</v>
      </c>
    </row>
    <row r="46" spans="1:20" x14ac:dyDescent="0.25">
      <c r="A46" s="228" t="s">
        <v>248</v>
      </c>
      <c r="B46" s="244" t="str">
        <f>VLOOKUP(A46,'urbano_PIANO_INV-INFR'!D$98:E$119,2,FALSE)</f>
        <v>SPECIFICARE______</v>
      </c>
      <c r="C46" s="243"/>
      <c r="D46" s="227"/>
      <c r="E46" s="228"/>
      <c r="F46" s="229"/>
      <c r="G46" s="230"/>
      <c r="H46" s="231"/>
      <c r="I46" s="232"/>
      <c r="J46" s="233"/>
      <c r="K46" s="219"/>
      <c r="L46" s="197"/>
      <c r="M46" s="220">
        <f>K46+L46</f>
        <v>0</v>
      </c>
      <c r="N46" s="234"/>
      <c r="O46" s="234"/>
      <c r="P46" s="189"/>
      <c r="Q46" s="190"/>
      <c r="R46" s="190"/>
      <c r="S46" s="197"/>
      <c r="T46" s="620"/>
    </row>
    <row r="47" spans="1:20" x14ac:dyDescent="0.25">
      <c r="A47" s="245" t="s">
        <v>247</v>
      </c>
      <c r="B47" s="244" t="str">
        <f>VLOOKUP(A47,'urbano_PIANO_INV-INFR'!D$98:E$119,2,FALSE)</f>
        <v>SPECIFICARE______</v>
      </c>
      <c r="C47" s="206"/>
      <c r="D47" s="207"/>
      <c r="E47" s="199"/>
      <c r="F47" s="191"/>
      <c r="G47" s="204"/>
      <c r="H47" s="200"/>
      <c r="I47" s="186"/>
      <c r="J47" s="187"/>
      <c r="K47" s="184"/>
      <c r="L47" s="185"/>
      <c r="M47" s="220">
        <f t="shared" ref="M47:M68" si="23">K47+L47</f>
        <v>0</v>
      </c>
      <c r="N47" s="188"/>
      <c r="O47" s="188"/>
      <c r="P47" s="192"/>
      <c r="Q47" s="95"/>
      <c r="R47" s="95"/>
      <c r="S47" s="185"/>
      <c r="T47" s="620"/>
    </row>
    <row r="48" spans="1:20" x14ac:dyDescent="0.25">
      <c r="A48" s="245" t="s">
        <v>247</v>
      </c>
      <c r="B48" s="244" t="str">
        <f>VLOOKUP(A48,'urbano_PIANO_INV-INFR'!D$98:E$119,2,FALSE)</f>
        <v>SPECIFICARE______</v>
      </c>
      <c r="C48" s="208"/>
      <c r="D48" s="204"/>
      <c r="E48" s="198"/>
      <c r="F48" s="186"/>
      <c r="G48" s="205"/>
      <c r="H48" s="201"/>
      <c r="I48" s="195"/>
      <c r="J48" s="196"/>
      <c r="K48" s="193"/>
      <c r="L48" s="197"/>
      <c r="M48" s="220">
        <f t="shared" si="23"/>
        <v>0</v>
      </c>
      <c r="N48" s="188"/>
      <c r="O48" s="95"/>
      <c r="P48" s="185"/>
      <c r="Q48" s="95"/>
      <c r="R48" s="95"/>
      <c r="S48" s="185"/>
      <c r="T48" s="625"/>
    </row>
    <row r="49" spans="1:20" x14ac:dyDescent="0.25">
      <c r="A49" s="245" t="s">
        <v>249</v>
      </c>
      <c r="B49" s="244" t="str">
        <f>VLOOKUP(A49,'urbano_PIANO_INV-INFR'!D$98:E$119,2,FALSE)</f>
        <v>SPECIFICARE______</v>
      </c>
      <c r="C49" s="208"/>
      <c r="D49" s="204"/>
      <c r="E49" s="198"/>
      <c r="F49" s="186"/>
      <c r="G49" s="205"/>
      <c r="H49" s="201"/>
      <c r="I49" s="195"/>
      <c r="J49" s="196"/>
      <c r="K49" s="193"/>
      <c r="L49" s="197"/>
      <c r="M49" s="220">
        <f t="shared" si="23"/>
        <v>0</v>
      </c>
      <c r="N49" s="188"/>
      <c r="O49" s="95"/>
      <c r="P49" s="185"/>
      <c r="Q49" s="95"/>
      <c r="R49" s="95"/>
      <c r="S49" s="185"/>
      <c r="T49" s="625"/>
    </row>
    <row r="50" spans="1:20" x14ac:dyDescent="0.25">
      <c r="A50" s="245" t="s">
        <v>253</v>
      </c>
      <c r="B50" s="244" t="str">
        <f>VLOOKUP(A50,'urbano_PIANO_INV-INFR'!D$98:E$119,2,FALSE)</f>
        <v>SPECIFICARE______</v>
      </c>
      <c r="C50" s="208"/>
      <c r="D50" s="204"/>
      <c r="E50" s="198"/>
      <c r="F50" s="186"/>
      <c r="G50" s="205"/>
      <c r="H50" s="201"/>
      <c r="I50" s="195"/>
      <c r="J50" s="196"/>
      <c r="K50" s="193"/>
      <c r="L50" s="197"/>
      <c r="M50" s="220">
        <f t="shared" si="23"/>
        <v>0</v>
      </c>
      <c r="N50" s="188"/>
      <c r="O50" s="95"/>
      <c r="P50" s="185"/>
      <c r="Q50" s="95"/>
      <c r="R50" s="95"/>
      <c r="S50" s="185"/>
      <c r="T50" s="625"/>
    </row>
    <row r="51" spans="1:20" x14ac:dyDescent="0.25">
      <c r="A51" s="245" t="s">
        <v>248</v>
      </c>
      <c r="B51" s="244" t="str">
        <f>VLOOKUP(A51,'urbano_PIANO_INV-INFR'!D$98:E$119,2,FALSE)</f>
        <v>SPECIFICARE______</v>
      </c>
      <c r="C51" s="208"/>
      <c r="D51" s="204"/>
      <c r="E51" s="198"/>
      <c r="F51" s="186"/>
      <c r="G51" s="205"/>
      <c r="H51" s="201"/>
      <c r="I51" s="195"/>
      <c r="J51" s="196"/>
      <c r="K51" s="193"/>
      <c r="L51" s="197"/>
      <c r="M51" s="220">
        <f t="shared" si="23"/>
        <v>0</v>
      </c>
      <c r="N51" s="188"/>
      <c r="O51" s="95"/>
      <c r="P51" s="185"/>
      <c r="Q51" s="95"/>
      <c r="R51" s="95"/>
      <c r="S51" s="185"/>
      <c r="T51" s="625"/>
    </row>
    <row r="52" spans="1:20" x14ac:dyDescent="0.25">
      <c r="A52" s="245" t="s">
        <v>249</v>
      </c>
      <c r="B52" s="244" t="str">
        <f>VLOOKUP(A52,'urbano_PIANO_INV-INFR'!D$98:E$119,2,FALSE)</f>
        <v>SPECIFICARE______</v>
      </c>
      <c r="C52" s="208"/>
      <c r="D52" s="204"/>
      <c r="E52" s="198"/>
      <c r="F52" s="186"/>
      <c r="G52" s="205"/>
      <c r="H52" s="201"/>
      <c r="I52" s="195"/>
      <c r="J52" s="196"/>
      <c r="K52" s="193"/>
      <c r="L52" s="197"/>
      <c r="M52" s="220">
        <f t="shared" ref="M52:M63" si="24">K52+L52</f>
        <v>0</v>
      </c>
      <c r="N52" s="188"/>
      <c r="O52" s="95"/>
      <c r="P52" s="185"/>
      <c r="Q52" s="95"/>
      <c r="R52" s="95"/>
      <c r="S52" s="185"/>
      <c r="T52" s="625"/>
    </row>
    <row r="53" spans="1:20" x14ac:dyDescent="0.25">
      <c r="A53" s="245" t="s">
        <v>501</v>
      </c>
      <c r="B53" s="244" t="str">
        <f>VLOOKUP(A53,'urbano_PIANO_INV-INFR'!D$98:E$119,2,FALSE)</f>
        <v>SPECIFICARE______</v>
      </c>
      <c r="C53" s="208"/>
      <c r="D53" s="204"/>
      <c r="E53" s="198"/>
      <c r="F53" s="186"/>
      <c r="G53" s="205"/>
      <c r="H53" s="201"/>
      <c r="I53" s="195"/>
      <c r="J53" s="196"/>
      <c r="K53" s="193"/>
      <c r="L53" s="197"/>
      <c r="M53" s="220">
        <f t="shared" si="24"/>
        <v>0</v>
      </c>
      <c r="N53" s="188"/>
      <c r="O53" s="95"/>
      <c r="P53" s="185"/>
      <c r="Q53" s="95"/>
      <c r="R53" s="95"/>
      <c r="S53" s="185"/>
      <c r="T53" s="625"/>
    </row>
    <row r="54" spans="1:20" x14ac:dyDescent="0.25">
      <c r="A54" s="245" t="s">
        <v>502</v>
      </c>
      <c r="B54" s="244" t="str">
        <f>VLOOKUP(A54,'urbano_PIANO_INV-INFR'!D$98:E$119,2,FALSE)</f>
        <v>SPECIFICARE______</v>
      </c>
      <c r="C54" s="208"/>
      <c r="D54" s="204"/>
      <c r="E54" s="198"/>
      <c r="F54" s="186"/>
      <c r="G54" s="205"/>
      <c r="H54" s="201"/>
      <c r="I54" s="195"/>
      <c r="J54" s="196"/>
      <c r="K54" s="193"/>
      <c r="L54" s="197"/>
      <c r="M54" s="220">
        <f t="shared" si="24"/>
        <v>0</v>
      </c>
      <c r="N54" s="188"/>
      <c r="O54" s="95"/>
      <c r="P54" s="185"/>
      <c r="Q54" s="95"/>
      <c r="R54" s="95"/>
      <c r="S54" s="185"/>
      <c r="T54" s="625"/>
    </row>
    <row r="55" spans="1:20" x14ac:dyDescent="0.25">
      <c r="A55" s="245" t="s">
        <v>503</v>
      </c>
      <c r="B55" s="244" t="str">
        <f>VLOOKUP(A55,'urbano_PIANO_INV-INFR'!D$98:E$119,2,FALSE)</f>
        <v>SPECIFICARE______</v>
      </c>
      <c r="C55" s="208"/>
      <c r="D55" s="204"/>
      <c r="E55" s="198"/>
      <c r="F55" s="186"/>
      <c r="G55" s="205"/>
      <c r="H55" s="201"/>
      <c r="I55" s="195"/>
      <c r="J55" s="196"/>
      <c r="K55" s="193"/>
      <c r="L55" s="197"/>
      <c r="M55" s="220">
        <f t="shared" si="24"/>
        <v>0</v>
      </c>
      <c r="N55" s="188"/>
      <c r="O55" s="95"/>
      <c r="P55" s="185"/>
      <c r="Q55" s="95"/>
      <c r="R55" s="95"/>
      <c r="S55" s="185"/>
      <c r="T55" s="625"/>
    </row>
    <row r="56" spans="1:20" x14ac:dyDescent="0.25">
      <c r="A56" s="245" t="s">
        <v>504</v>
      </c>
      <c r="B56" s="244" t="str">
        <f>VLOOKUP(A56,'urbano_PIANO_INV-INFR'!D$98:E$119,2,FALSE)</f>
        <v>SPECIFICARE______</v>
      </c>
      <c r="C56" s="208"/>
      <c r="D56" s="204"/>
      <c r="E56" s="198"/>
      <c r="F56" s="186"/>
      <c r="G56" s="205"/>
      <c r="H56" s="201"/>
      <c r="I56" s="195"/>
      <c r="J56" s="196"/>
      <c r="K56" s="193"/>
      <c r="L56" s="197"/>
      <c r="M56" s="220">
        <f t="shared" si="24"/>
        <v>0</v>
      </c>
      <c r="N56" s="188"/>
      <c r="O56" s="95"/>
      <c r="P56" s="185"/>
      <c r="Q56" s="95"/>
      <c r="R56" s="95"/>
      <c r="S56" s="185"/>
      <c r="T56" s="625"/>
    </row>
    <row r="57" spans="1:20" x14ac:dyDescent="0.25">
      <c r="A57" s="245" t="s">
        <v>505</v>
      </c>
      <c r="B57" s="244" t="str">
        <f>VLOOKUP(A57,'urbano_PIANO_INV-INFR'!D$98:E$119,2,FALSE)</f>
        <v>SPECIFICARE______</v>
      </c>
      <c r="C57" s="208"/>
      <c r="D57" s="204"/>
      <c r="E57" s="198"/>
      <c r="F57" s="186"/>
      <c r="G57" s="205"/>
      <c r="H57" s="201"/>
      <c r="I57" s="195"/>
      <c r="J57" s="196"/>
      <c r="K57" s="193"/>
      <c r="L57" s="197"/>
      <c r="M57" s="220">
        <f t="shared" si="24"/>
        <v>0</v>
      </c>
      <c r="N57" s="188"/>
      <c r="O57" s="95"/>
      <c r="P57" s="185"/>
      <c r="Q57" s="95"/>
      <c r="R57" s="95"/>
      <c r="S57" s="185"/>
      <c r="T57" s="625"/>
    </row>
    <row r="58" spans="1:20" x14ac:dyDescent="0.25">
      <c r="A58" s="245" t="s">
        <v>502</v>
      </c>
      <c r="B58" s="244" t="str">
        <f>VLOOKUP(A58,'urbano_PIANO_INV-INFR'!D$98:E$119,2,FALSE)</f>
        <v>SPECIFICARE______</v>
      </c>
      <c r="C58" s="208"/>
      <c r="D58" s="204"/>
      <c r="E58" s="198"/>
      <c r="F58" s="186"/>
      <c r="G58" s="205"/>
      <c r="H58" s="201"/>
      <c r="I58" s="195"/>
      <c r="J58" s="196"/>
      <c r="K58" s="193"/>
      <c r="L58" s="197"/>
      <c r="M58" s="220">
        <f t="shared" si="24"/>
        <v>0</v>
      </c>
      <c r="N58" s="188"/>
      <c r="O58" s="95"/>
      <c r="P58" s="185"/>
      <c r="Q58" s="95"/>
      <c r="R58" s="95"/>
      <c r="S58" s="185"/>
      <c r="T58" s="625"/>
    </row>
    <row r="59" spans="1:20" x14ac:dyDescent="0.25">
      <c r="A59" s="245" t="s">
        <v>503</v>
      </c>
      <c r="B59" s="244" t="str">
        <f>VLOOKUP(A59,'urbano_PIANO_INV-INFR'!D$98:E$119,2,FALSE)</f>
        <v>SPECIFICARE______</v>
      </c>
      <c r="C59" s="208"/>
      <c r="D59" s="204"/>
      <c r="E59" s="198"/>
      <c r="F59" s="186"/>
      <c r="G59" s="205"/>
      <c r="H59" s="201"/>
      <c r="I59" s="195"/>
      <c r="J59" s="196"/>
      <c r="K59" s="193"/>
      <c r="L59" s="197"/>
      <c r="M59" s="220">
        <f t="shared" si="24"/>
        <v>0</v>
      </c>
      <c r="N59" s="188"/>
      <c r="O59" s="95"/>
      <c r="P59" s="185"/>
      <c r="Q59" s="95"/>
      <c r="R59" s="95"/>
      <c r="S59" s="185"/>
      <c r="T59" s="625"/>
    </row>
    <row r="60" spans="1:20" x14ac:dyDescent="0.25">
      <c r="A60" s="245" t="s">
        <v>504</v>
      </c>
      <c r="B60" s="244" t="str">
        <f>VLOOKUP(A60,'urbano_PIANO_INV-INFR'!D$98:E$119,2,FALSE)</f>
        <v>SPECIFICARE______</v>
      </c>
      <c r="C60" s="208"/>
      <c r="D60" s="204"/>
      <c r="E60" s="198"/>
      <c r="F60" s="186"/>
      <c r="G60" s="205"/>
      <c r="H60" s="201"/>
      <c r="I60" s="195"/>
      <c r="J60" s="196"/>
      <c r="K60" s="193"/>
      <c r="L60" s="197"/>
      <c r="M60" s="220">
        <f t="shared" si="24"/>
        <v>0</v>
      </c>
      <c r="N60" s="188"/>
      <c r="O60" s="95"/>
      <c r="P60" s="185"/>
      <c r="Q60" s="95"/>
      <c r="R60" s="95"/>
      <c r="S60" s="185"/>
      <c r="T60" s="625"/>
    </row>
    <row r="61" spans="1:20" x14ac:dyDescent="0.25">
      <c r="A61" s="245" t="s">
        <v>505</v>
      </c>
      <c r="B61" s="244" t="str">
        <f>VLOOKUP(A61,'urbano_PIANO_INV-INFR'!D$98:E$119,2,FALSE)</f>
        <v>SPECIFICARE______</v>
      </c>
      <c r="C61" s="208"/>
      <c r="D61" s="204"/>
      <c r="E61" s="198"/>
      <c r="F61" s="186"/>
      <c r="G61" s="205"/>
      <c r="H61" s="201"/>
      <c r="I61" s="195"/>
      <c r="J61" s="196"/>
      <c r="K61" s="193"/>
      <c r="L61" s="197"/>
      <c r="M61" s="220">
        <f t="shared" si="24"/>
        <v>0</v>
      </c>
      <c r="N61" s="188"/>
      <c r="O61" s="95"/>
      <c r="P61" s="185"/>
      <c r="Q61" s="95"/>
      <c r="R61" s="95"/>
      <c r="S61" s="185"/>
      <c r="T61" s="625"/>
    </row>
    <row r="62" spans="1:20" x14ac:dyDescent="0.25">
      <c r="A62" s="245" t="s">
        <v>249</v>
      </c>
      <c r="B62" s="244" t="str">
        <f>VLOOKUP(A62,'urbano_PIANO_INV-INFR'!D$98:E$119,2,FALSE)</f>
        <v>SPECIFICARE______</v>
      </c>
      <c r="C62" s="208"/>
      <c r="D62" s="204"/>
      <c r="E62" s="198"/>
      <c r="F62" s="186"/>
      <c r="G62" s="205"/>
      <c r="H62" s="201"/>
      <c r="I62" s="195"/>
      <c r="J62" s="196"/>
      <c r="K62" s="193"/>
      <c r="L62" s="197"/>
      <c r="M62" s="220">
        <f t="shared" si="24"/>
        <v>0</v>
      </c>
      <c r="N62" s="188"/>
      <c r="O62" s="95"/>
      <c r="P62" s="185"/>
      <c r="Q62" s="95"/>
      <c r="R62" s="95"/>
      <c r="S62" s="185"/>
      <c r="T62" s="625"/>
    </row>
    <row r="63" spans="1:20" x14ac:dyDescent="0.25">
      <c r="A63" s="245" t="s">
        <v>501</v>
      </c>
      <c r="B63" s="244" t="str">
        <f>VLOOKUP(A63,'urbano_PIANO_INV-INFR'!D$98:E$119,2,FALSE)</f>
        <v>SPECIFICARE______</v>
      </c>
      <c r="C63" s="208"/>
      <c r="D63" s="204"/>
      <c r="E63" s="198"/>
      <c r="F63" s="186"/>
      <c r="G63" s="205"/>
      <c r="H63" s="201"/>
      <c r="I63" s="195"/>
      <c r="J63" s="196"/>
      <c r="K63" s="193"/>
      <c r="L63" s="197"/>
      <c r="M63" s="220">
        <f t="shared" si="24"/>
        <v>0</v>
      </c>
      <c r="N63" s="188"/>
      <c r="O63" s="95"/>
      <c r="P63" s="185"/>
      <c r="Q63" s="95"/>
      <c r="R63" s="95"/>
      <c r="S63" s="185"/>
      <c r="T63" s="625"/>
    </row>
    <row r="64" spans="1:20" x14ac:dyDescent="0.25">
      <c r="A64" s="245" t="s">
        <v>248</v>
      </c>
      <c r="B64" s="244" t="str">
        <f>VLOOKUP(A64,'urbano_PIANO_INV-INFR'!D$98:E$119,2,FALSE)</f>
        <v>SPECIFICARE______</v>
      </c>
      <c r="C64" s="208"/>
      <c r="D64" s="204"/>
      <c r="E64" s="198"/>
      <c r="F64" s="186"/>
      <c r="G64" s="205"/>
      <c r="H64" s="201"/>
      <c r="I64" s="195"/>
      <c r="J64" s="196"/>
      <c r="K64" s="193"/>
      <c r="L64" s="197"/>
      <c r="M64" s="220">
        <f t="shared" si="23"/>
        <v>0</v>
      </c>
      <c r="N64" s="188"/>
      <c r="O64" s="95"/>
      <c r="P64" s="185"/>
      <c r="Q64" s="95"/>
      <c r="R64" s="95"/>
      <c r="S64" s="185"/>
      <c r="T64" s="625"/>
    </row>
    <row r="65" spans="1:20" x14ac:dyDescent="0.25">
      <c r="A65" s="245" t="s">
        <v>249</v>
      </c>
      <c r="B65" s="244" t="str">
        <f>VLOOKUP(A65,'urbano_PIANO_INV-INFR'!D$98:E$119,2,FALSE)</f>
        <v>SPECIFICARE______</v>
      </c>
      <c r="C65" s="208"/>
      <c r="D65" s="204"/>
      <c r="E65" s="198"/>
      <c r="F65" s="186"/>
      <c r="G65" s="205"/>
      <c r="H65" s="201"/>
      <c r="I65" s="195"/>
      <c r="J65" s="196"/>
      <c r="K65" s="193"/>
      <c r="L65" s="197"/>
      <c r="M65" s="220">
        <f t="shared" si="23"/>
        <v>0</v>
      </c>
      <c r="N65" s="188"/>
      <c r="O65" s="95"/>
      <c r="P65" s="185"/>
      <c r="Q65" s="95"/>
      <c r="R65" s="95"/>
      <c r="S65" s="185"/>
      <c r="T65" s="625"/>
    </row>
    <row r="66" spans="1:20" x14ac:dyDescent="0.25">
      <c r="A66" s="198" t="s">
        <v>247</v>
      </c>
      <c r="B66" s="244" t="str">
        <f>VLOOKUP(A66,'urbano_PIANO_INV-INFR'!D$98:E$119,2,FALSE)</f>
        <v>SPECIFICARE______</v>
      </c>
      <c r="C66" s="208"/>
      <c r="D66" s="204"/>
      <c r="E66" s="198"/>
      <c r="F66" s="186"/>
      <c r="G66" s="205"/>
      <c r="H66" s="201"/>
      <c r="I66" s="195"/>
      <c r="J66" s="196"/>
      <c r="K66" s="193"/>
      <c r="L66" s="197"/>
      <c r="M66" s="220">
        <f t="shared" si="23"/>
        <v>0</v>
      </c>
      <c r="N66" s="188"/>
      <c r="O66" s="95"/>
      <c r="P66" s="185"/>
      <c r="Q66" s="95"/>
      <c r="R66" s="95"/>
      <c r="S66" s="185"/>
      <c r="T66" s="625"/>
    </row>
    <row r="67" spans="1:20" x14ac:dyDescent="0.25">
      <c r="A67" s="198" t="s">
        <v>247</v>
      </c>
      <c r="B67" s="244" t="str">
        <f>VLOOKUP(A67,'urbano_PIANO_INV-INFR'!D$98:E$119,2,FALSE)</f>
        <v>SPECIFICARE______</v>
      </c>
      <c r="C67" s="208"/>
      <c r="D67" s="204"/>
      <c r="E67" s="198"/>
      <c r="F67" s="186"/>
      <c r="G67" s="205"/>
      <c r="H67" s="201"/>
      <c r="I67" s="195"/>
      <c r="J67" s="196"/>
      <c r="K67" s="193"/>
      <c r="L67" s="197"/>
      <c r="M67" s="220">
        <f t="shared" si="23"/>
        <v>0</v>
      </c>
      <c r="N67" s="188"/>
      <c r="O67" s="95"/>
      <c r="P67" s="185"/>
      <c r="Q67" s="95"/>
      <c r="R67" s="95"/>
      <c r="S67" s="185"/>
      <c r="T67" s="625"/>
    </row>
    <row r="68" spans="1:20" ht="15.75" thickBot="1" x14ac:dyDescent="0.3">
      <c r="A68" s="302" t="s">
        <v>247</v>
      </c>
      <c r="B68" s="244" t="str">
        <f>VLOOKUP(A68,'urbano_PIANO_INV-INFR'!D$98:E$119,2,FALSE)</f>
        <v>SPECIFICARE______</v>
      </c>
      <c r="C68" s="208"/>
      <c r="D68" s="204"/>
      <c r="E68" s="260"/>
      <c r="F68" s="195"/>
      <c r="G68" s="205"/>
      <c r="H68" s="201"/>
      <c r="I68" s="195"/>
      <c r="J68" s="196"/>
      <c r="K68" s="193"/>
      <c r="L68" s="261"/>
      <c r="M68" s="262">
        <f t="shared" si="23"/>
        <v>0</v>
      </c>
      <c r="N68" s="263"/>
      <c r="O68" s="194"/>
      <c r="P68" s="251"/>
      <c r="Q68" s="194"/>
      <c r="R68" s="194"/>
      <c r="S68" s="251"/>
      <c r="T68" s="669"/>
    </row>
    <row r="69" spans="1:20" ht="15.75" thickBot="1" x14ac:dyDescent="0.3">
      <c r="C69" s="304" t="s">
        <v>319</v>
      </c>
      <c r="D69" s="303">
        <f>SUM(D46:D68)</f>
        <v>0</v>
      </c>
      <c r="E69" s="673"/>
      <c r="F69" s="673"/>
      <c r="G69" s="257">
        <f>SUM(G46:G68)</f>
        <v>0</v>
      </c>
      <c r="H69" s="265" t="s">
        <v>319</v>
      </c>
      <c r="I69" s="265"/>
      <c r="J69" s="257"/>
      <c r="K69" s="257">
        <f>SUM(K46:K68)</f>
        <v>0</v>
      </c>
      <c r="L69" s="257">
        <f t="shared" ref="L69:M69" si="25">SUM(L46:L68)</f>
        <v>0</v>
      </c>
      <c r="M69" s="257">
        <f t="shared" si="25"/>
        <v>0</v>
      </c>
      <c r="N69" s="257"/>
      <c r="O69" s="257"/>
      <c r="P69" s="257">
        <f>SUM(P46:P68)</f>
        <v>0</v>
      </c>
      <c r="Q69" s="673"/>
      <c r="R69" s="673"/>
      <c r="S69" s="257">
        <f>SUM(S46:S68)</f>
        <v>0</v>
      </c>
      <c r="T69" s="674"/>
    </row>
    <row r="70" spans="1:20" ht="15.75" thickBot="1" x14ac:dyDescent="0.3">
      <c r="G70" s="675"/>
    </row>
    <row r="71" spans="1:20" ht="47.25" customHeight="1" thickBot="1" x14ac:dyDescent="0.3">
      <c r="A71" s="1267" t="s">
        <v>6</v>
      </c>
      <c r="B71" s="1268"/>
      <c r="C71" s="1268"/>
      <c r="D71" s="1268"/>
      <c r="E71" s="1268"/>
      <c r="F71" s="1268"/>
      <c r="G71" s="1268"/>
      <c r="H71" s="1268"/>
      <c r="I71" s="1268"/>
      <c r="J71" s="1268"/>
      <c r="K71" s="1268"/>
      <c r="L71" s="1268"/>
      <c r="M71" s="1268"/>
      <c r="N71" s="1268"/>
      <c r="O71" s="1268"/>
      <c r="P71" s="1268"/>
      <c r="Q71" s="1268"/>
      <c r="R71" s="1268"/>
      <c r="S71" s="1268"/>
      <c r="T71" s="1269"/>
    </row>
  </sheetData>
  <sheetProtection algorithmName="SHA-512" hashValue="oD9XUGM6FiTYvtLwVgF4wcwZI0GYcl4oaDHK8z9iarzGkJSGcD+CJ79YrDNlijlnPGi5wzpjoTCxdMT5vP44bg==" saltValue="foNyaV2L+ushsaEfXheMoA==" spinCount="100000" sheet="1" objects="1" scenarios="1"/>
  <mergeCells count="31">
    <mergeCell ref="A44:A45"/>
    <mergeCell ref="B44:B45"/>
    <mergeCell ref="A71:T71"/>
    <mergeCell ref="A13:R13"/>
    <mergeCell ref="A15:A17"/>
    <mergeCell ref="B15:B17"/>
    <mergeCell ref="C15:C17"/>
    <mergeCell ref="D15:J15"/>
    <mergeCell ref="K15:Q15"/>
    <mergeCell ref="R15:R16"/>
    <mergeCell ref="J44:J45"/>
    <mergeCell ref="T16:T17"/>
    <mergeCell ref="A11:C11"/>
    <mergeCell ref="D11:F11"/>
    <mergeCell ref="H11:J11"/>
    <mergeCell ref="M11:O11"/>
    <mergeCell ref="A43:T43"/>
    <mergeCell ref="S7:S9"/>
    <mergeCell ref="A2:R2"/>
    <mergeCell ref="A4:R4"/>
    <mergeCell ref="A6:C7"/>
    <mergeCell ref="D6:F7"/>
    <mergeCell ref="H6:K6"/>
    <mergeCell ref="M6:P6"/>
    <mergeCell ref="H7:J7"/>
    <mergeCell ref="M7:O7"/>
    <mergeCell ref="R7:R9"/>
    <mergeCell ref="A9:C9"/>
    <mergeCell ref="D9:F9"/>
    <mergeCell ref="H9:J9"/>
    <mergeCell ref="M9:O9"/>
  </mergeCells>
  <phoneticPr fontId="45" type="noConversion"/>
  <dataValidations count="9">
    <dataValidation allowBlank="1" showErrorMessage="1" prompt="Scegliere il comune beneficiario dal menù a tendina_x000a_" sqref="K9:K11 P7:P9" xr:uid="{00000000-0002-0000-0F00-000000000000}"/>
    <dataValidation allowBlank="1" showErrorMessage="1" prompt="_x000a_" sqref="K7" xr:uid="{00000000-0002-0000-0F00-000001000000}"/>
    <dataValidation type="list" allowBlank="1" showInputMessage="1" showErrorMessage="1" sqref="R11:S11 R46:R68" xr:uid="{00000000-0002-0000-0F00-000002000000}">
      <formula1>"si,"</formula1>
    </dataValidation>
    <dataValidation type="list" allowBlank="1" showInputMessage="1" showErrorMessage="1" sqref="R18:R39 T46:T68" xr:uid="{00000000-0002-0000-0F00-000003000000}">
      <formula1>"si"</formula1>
    </dataValidation>
    <dataValidation type="list" allowBlank="1" showInputMessage="1" showErrorMessage="1" sqref="N46:N68" xr:uid="{00000000-0002-0000-0F00-000004000000}">
      <formula1>$B$18:$B$39</formula1>
    </dataValidation>
    <dataValidation allowBlank="1" showInputMessage="1" showErrorMessage="1" prompt=" è la differenza tra l'importo degli onoeri della sicurezza i del Sal (esclusivamente legato alle infrastrutture di supporto) e il precedente" sqref="N18:N39" xr:uid="{00000000-0002-0000-0F00-000005000000}"/>
    <dataValidation allowBlank="1" showInputMessage="1" showErrorMessage="1" promptTitle="ATTENZIONE:" prompt=" è la differenza tra l'importo dei lavori del Sal (esclusivamente legato alle infrastrutture di supporto) e il precedente" sqref="L18:L39" xr:uid="{00000000-0002-0000-0F00-000006000000}"/>
    <dataValidation allowBlank="1" showInputMessage="1" showErrorMessage="1" promptTitle="ATTENZIONE" prompt="è la differenza tra l'importo dei lavori del Sal e il precedente" sqref="E18:E39" xr:uid="{00000000-0002-0000-0F00-000007000000}"/>
    <dataValidation allowBlank="1" showInputMessage="1" showErrorMessage="1" promptTitle="ATTENZIONE" prompt="è la differenza tra l'importo degli oneri della sicurezza del SAL e il precedente" sqref="G18:G39" xr:uid="{00000000-0002-0000-0F00-000008000000}"/>
  </dataValidations>
  <pageMargins left="0.7" right="0.7" top="0.75" bottom="0.75" header="0.3" footer="0.3"/>
  <pageSetup paperSize="8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9000000}">
          <x14:formula1>
            <xm:f>'urbano_PIANO_INV-INFR'!$D$98:$D$119</xm:f>
          </x14:formula1>
          <xm:sqref>A18:A39</xm:sqref>
        </x14:dataValidation>
        <x14:dataValidation type="list" allowBlank="1" showInputMessage="1" showErrorMessage="1" prompt="Inserire riferimento voce di spesa da piano di investimento esecutivo infrastrutture_x000a__x000a_" xr:uid="{00000000-0002-0000-0F00-00000A000000}">
          <x14:formula1>
            <xm:f>'urbano_PIANO_INV-INFR'!$D$98:$D$119</xm:f>
          </x14:formula1>
          <xm:sqref>A46:A68</xm:sqref>
        </x14:dataValidation>
        <x14:dataValidation type="list" allowBlank="1" showInputMessage="1" showErrorMessage="1" prompt="Scegliere la Città Metropolitana beneficiaria dal menù a tendina_x000a__x000a_" xr:uid="{00000000-0002-0000-0F00-00000B000000}">
          <x14:formula1>
            <xm:f>'DATI EROGAZIONI'!$A$2:$A$15</xm:f>
          </x14:formula1>
          <xm:sqref>D6:F7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>
    <tabColor theme="2" tint="-0.249977111117893"/>
    <pageSetUpPr fitToPage="1"/>
  </sheetPr>
  <dimension ref="A1:AC67"/>
  <sheetViews>
    <sheetView tabSelected="1" topLeftCell="A12" workbookViewId="0">
      <selection activeCell="H52" sqref="H52"/>
    </sheetView>
  </sheetViews>
  <sheetFormatPr defaultColWidth="8.7109375" defaultRowHeight="15" x14ac:dyDescent="0.25"/>
  <cols>
    <col min="1" max="1" width="16" style="1" customWidth="1"/>
    <col min="2" max="2" width="26.140625" style="1" customWidth="1"/>
    <col min="3" max="3" width="21.7109375" style="1" bestFit="1" customWidth="1"/>
    <col min="4" max="4" width="15.42578125" style="1" customWidth="1"/>
    <col min="5" max="5" width="11.5703125" style="1" bestFit="1" customWidth="1"/>
    <col min="6" max="6" width="13.28515625" style="1" bestFit="1" customWidth="1"/>
    <col min="7" max="7" width="17.85546875" style="1" customWidth="1"/>
    <col min="8" max="8" width="17.140625" style="1" customWidth="1"/>
    <col min="9" max="9" width="11.28515625" style="1" bestFit="1" customWidth="1"/>
    <col min="10" max="10" width="14" style="1" customWidth="1"/>
    <col min="11" max="12" width="12.140625" style="1" bestFit="1" customWidth="1"/>
    <col min="13" max="13" width="18" style="1" customWidth="1"/>
    <col min="14" max="14" width="17.85546875" style="1" customWidth="1"/>
    <col min="15" max="15" width="13.7109375" style="1" bestFit="1" customWidth="1"/>
    <col min="16" max="16" width="11.28515625" style="1" bestFit="1" customWidth="1"/>
    <col min="17" max="17" width="13.5703125" style="1" customWidth="1"/>
    <col min="18" max="18" width="16.85546875" style="1" customWidth="1"/>
    <col min="19" max="19" width="14.28515625" style="1" customWidth="1"/>
    <col min="20" max="20" width="22.7109375" style="1" customWidth="1"/>
    <col min="21" max="16384" width="8.7109375" style="1"/>
  </cols>
  <sheetData>
    <row r="1" spans="1:29" customFormat="1" ht="15.75" thickBot="1" x14ac:dyDescent="0.3">
      <c r="A1" s="52"/>
      <c r="B1" s="30"/>
      <c r="C1" s="31"/>
      <c r="D1" s="32"/>
      <c r="E1" s="32"/>
      <c r="F1" s="32"/>
      <c r="G1" s="33"/>
      <c r="H1" s="34"/>
      <c r="I1" s="30"/>
      <c r="J1" s="30"/>
      <c r="K1" s="35"/>
      <c r="L1" s="35"/>
      <c r="M1" s="35"/>
      <c r="N1" s="35"/>
      <c r="O1" s="35"/>
      <c r="P1" s="31"/>
      <c r="Q1" s="30"/>
      <c r="R1" s="33"/>
      <c r="S1" s="30"/>
      <c r="T1" s="30"/>
      <c r="U1" s="30"/>
      <c r="V1" s="31"/>
      <c r="W1" s="31"/>
      <c r="X1" s="30"/>
      <c r="Y1" s="31"/>
      <c r="Z1" s="31"/>
      <c r="AA1" s="31"/>
      <c r="AB1" s="31"/>
      <c r="AC1" s="30"/>
    </row>
    <row r="2" spans="1:29" customFormat="1" ht="36.75" customHeight="1" thickBot="1" x14ac:dyDescent="0.3">
      <c r="A2" s="896" t="s">
        <v>0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8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customFormat="1" ht="23.25" thickBot="1" x14ac:dyDescent="0.3">
      <c r="A3" s="47"/>
      <c r="B3" s="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customFormat="1" ht="18.75" thickBot="1" x14ac:dyDescent="0.3">
      <c r="A4" s="909" t="s">
        <v>452</v>
      </c>
      <c r="B4" s="910"/>
      <c r="C4" s="910"/>
      <c r="D4" s="910"/>
      <c r="E4" s="910"/>
      <c r="F4" s="910"/>
      <c r="G4" s="910"/>
      <c r="H4" s="910"/>
      <c r="I4" s="910"/>
      <c r="J4" s="910"/>
      <c r="K4" s="910"/>
      <c r="L4" s="910"/>
      <c r="M4" s="910"/>
      <c r="N4" s="910"/>
      <c r="O4" s="910"/>
      <c r="P4" s="910"/>
      <c r="Q4" s="910"/>
      <c r="R4" s="1061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customFormat="1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customFormat="1" ht="30.75" thickBot="1" x14ac:dyDescent="0.3">
      <c r="A6" s="1270" t="s">
        <v>453</v>
      </c>
      <c r="B6" s="1271"/>
      <c r="C6" s="1271"/>
      <c r="D6" s="1274" t="s">
        <v>3</v>
      </c>
      <c r="E6" s="1274"/>
      <c r="F6" s="1275"/>
      <c r="G6" s="26"/>
      <c r="H6" s="1254" t="s">
        <v>398</v>
      </c>
      <c r="I6" s="1255"/>
      <c r="J6" s="1255"/>
      <c r="K6" s="1256"/>
      <c r="L6" s="26"/>
      <c r="M6" s="1254" t="s">
        <v>399</v>
      </c>
      <c r="N6" s="1255"/>
      <c r="O6" s="1255"/>
      <c r="P6" s="1256"/>
      <c r="Q6" s="26"/>
      <c r="R6" s="756" t="s">
        <v>546</v>
      </c>
      <c r="S6" s="757" t="s">
        <v>547</v>
      </c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customFormat="1" ht="15" customHeight="1" thickBot="1" x14ac:dyDescent="0.3">
      <c r="A7" s="1272"/>
      <c r="B7" s="1273"/>
      <c r="C7" s="1273"/>
      <c r="D7" s="1276"/>
      <c r="E7" s="1276"/>
      <c r="F7" s="1277"/>
      <c r="G7" s="1"/>
      <c r="H7" s="1257" t="s">
        <v>400</v>
      </c>
      <c r="I7" s="1258"/>
      <c r="J7" s="1259"/>
      <c r="K7" s="247">
        <f>'EXTRA-urbano_PIANO_INV-INFR '!F74</f>
        <v>0</v>
      </c>
      <c r="L7" s="39"/>
      <c r="M7" s="1257" t="s">
        <v>401</v>
      </c>
      <c r="N7" s="1258"/>
      <c r="O7" s="1259"/>
      <c r="P7" s="247">
        <f>M65</f>
        <v>0</v>
      </c>
      <c r="R7" s="1266" t="s">
        <v>548</v>
      </c>
      <c r="S7" s="1302" t="s">
        <v>549</v>
      </c>
    </row>
    <row r="8" spans="1:29" customFormat="1" ht="12.75" customHeight="1" thickBot="1" x14ac:dyDescent="0.5">
      <c r="A8" s="21"/>
      <c r="B8" s="21"/>
      <c r="C8" s="21"/>
      <c r="D8" s="21"/>
      <c r="E8" s="22"/>
      <c r="F8" s="22"/>
      <c r="G8" s="1"/>
      <c r="H8" s="47"/>
      <c r="I8" s="22"/>
      <c r="J8" s="22"/>
      <c r="K8" s="249"/>
      <c r="L8" s="22"/>
      <c r="M8" s="47"/>
      <c r="N8" s="22"/>
      <c r="O8" s="22"/>
      <c r="P8" s="249"/>
      <c r="Q8" s="22"/>
      <c r="R8" s="1266"/>
      <c r="S8" s="1302"/>
      <c r="T8" s="22"/>
      <c r="U8" s="22"/>
      <c r="V8" s="23"/>
      <c r="W8" s="23"/>
      <c r="X8" s="23"/>
      <c r="Y8" s="2"/>
      <c r="Z8" s="24"/>
      <c r="AA8" s="25"/>
      <c r="AB8" s="25"/>
      <c r="AC8" s="25"/>
    </row>
    <row r="9" spans="1:29" customFormat="1" ht="38.450000000000003" customHeight="1" thickBot="1" x14ac:dyDescent="0.3">
      <c r="A9" s="1260" t="s">
        <v>402</v>
      </c>
      <c r="B9" s="1261"/>
      <c r="C9" s="1261"/>
      <c r="D9" s="1262">
        <f>'EXTRA-urbano_PIANO_INV-INFR '!G50</f>
        <v>0</v>
      </c>
      <c r="E9" s="1262"/>
      <c r="F9" s="1263"/>
      <c r="G9" s="1"/>
      <c r="H9" s="1251" t="s">
        <v>403</v>
      </c>
      <c r="I9" s="1252"/>
      <c r="J9" s="1253"/>
      <c r="K9" s="247">
        <f>'EXTRA-urbano_PIANO_INV-INFR '!G74</f>
        <v>0</v>
      </c>
      <c r="L9" s="70"/>
      <c r="M9" s="1251" t="s">
        <v>404</v>
      </c>
      <c r="N9" s="1252"/>
      <c r="O9" s="1253"/>
      <c r="P9" s="247">
        <f>S65</f>
        <v>0</v>
      </c>
      <c r="Q9" s="70"/>
      <c r="R9" s="1266"/>
      <c r="S9" s="1302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customFormat="1" ht="15.75" thickBot="1" x14ac:dyDescent="0.3">
      <c r="G10" s="1"/>
      <c r="H10" s="47"/>
      <c r="K10" s="250"/>
      <c r="M10" s="47"/>
      <c r="P10" s="250"/>
      <c r="R10" s="758" t="s">
        <v>425</v>
      </c>
      <c r="S10" s="759" t="s">
        <v>425</v>
      </c>
    </row>
    <row r="11" spans="1:29" customFormat="1" ht="33.6" customHeight="1" thickBot="1" x14ac:dyDescent="0.3">
      <c r="A11" s="1323" t="s">
        <v>4</v>
      </c>
      <c r="B11" s="1324"/>
      <c r="C11" s="1324"/>
      <c r="D11" s="1264"/>
      <c r="E11" s="1264"/>
      <c r="F11" s="1265"/>
      <c r="G11" s="1"/>
      <c r="H11" s="1251" t="s">
        <v>405</v>
      </c>
      <c r="I11" s="1252"/>
      <c r="J11" s="1253"/>
      <c r="K11" s="247">
        <f>K7-K9</f>
        <v>0</v>
      </c>
      <c r="L11" s="105"/>
      <c r="M11" s="1251" t="s">
        <v>405</v>
      </c>
      <c r="N11" s="1252"/>
      <c r="O11" s="1253"/>
      <c r="P11" s="247">
        <f>P7-P9</f>
        <v>0</v>
      </c>
      <c r="Q11" s="105"/>
      <c r="R11" s="760"/>
      <c r="S11" s="633"/>
    </row>
    <row r="12" spans="1:29" ht="15.75" thickBot="1" x14ac:dyDescent="0.3"/>
    <row r="13" spans="1:29" ht="36.6" customHeight="1" thickBot="1" x14ac:dyDescent="0.3">
      <c r="A13" s="938" t="s">
        <v>459</v>
      </c>
      <c r="B13" s="1335"/>
      <c r="C13" s="1335"/>
      <c r="D13" s="1335"/>
      <c r="E13" s="1335"/>
      <c r="F13" s="1335"/>
      <c r="G13" s="1335"/>
      <c r="H13" s="1335"/>
      <c r="I13" s="1335"/>
      <c r="J13" s="1335"/>
      <c r="K13" s="1335"/>
      <c r="L13" s="1335"/>
      <c r="M13" s="1335"/>
      <c r="N13" s="1335"/>
      <c r="O13" s="1335"/>
      <c r="P13" s="1335"/>
      <c r="Q13" s="1335"/>
      <c r="R13" s="1336"/>
      <c r="S13" s="266"/>
      <c r="T13" s="266"/>
    </row>
    <row r="14" spans="1:29" ht="15.75" thickBot="1" x14ac:dyDescent="0.3">
      <c r="K14" s="5"/>
    </row>
    <row r="15" spans="1:29" ht="15.95" customHeight="1" thickBot="1" x14ac:dyDescent="0.3">
      <c r="A15" s="1337" t="s">
        <v>407</v>
      </c>
      <c r="B15" s="1340" t="s">
        <v>408</v>
      </c>
      <c r="C15" s="1343" t="s">
        <v>409</v>
      </c>
      <c r="D15" s="1346" t="s">
        <v>410</v>
      </c>
      <c r="E15" s="1347"/>
      <c r="F15" s="1347"/>
      <c r="G15" s="1347"/>
      <c r="H15" s="1347"/>
      <c r="I15" s="1347"/>
      <c r="J15" s="1348"/>
      <c r="K15" s="1349" t="s">
        <v>411</v>
      </c>
      <c r="L15" s="1347"/>
      <c r="M15" s="1347"/>
      <c r="N15" s="1347"/>
      <c r="O15" s="1347"/>
      <c r="P15" s="1347"/>
      <c r="Q15" s="1348"/>
      <c r="R15" s="1350" t="s">
        <v>412</v>
      </c>
    </row>
    <row r="16" spans="1:29" ht="60.75" x14ac:dyDescent="0.25">
      <c r="A16" s="1338"/>
      <c r="B16" s="1341"/>
      <c r="C16" s="1344"/>
      <c r="D16" s="451" t="s">
        <v>455</v>
      </c>
      <c r="E16" s="390" t="s">
        <v>456</v>
      </c>
      <c r="F16" s="390" t="s">
        <v>457</v>
      </c>
      <c r="G16" s="390" t="s">
        <v>416</v>
      </c>
      <c r="H16" s="390" t="s">
        <v>458</v>
      </c>
      <c r="I16" s="390" t="s">
        <v>418</v>
      </c>
      <c r="J16" s="391" t="s">
        <v>419</v>
      </c>
      <c r="K16" s="452" t="s">
        <v>420</v>
      </c>
      <c r="L16" s="453" t="s">
        <v>421</v>
      </c>
      <c r="M16" s="453" t="s">
        <v>422</v>
      </c>
      <c r="N16" s="453" t="s">
        <v>423</v>
      </c>
      <c r="O16" s="453" t="s">
        <v>424</v>
      </c>
      <c r="P16" s="392" t="s">
        <v>418</v>
      </c>
      <c r="Q16" s="393" t="s">
        <v>419</v>
      </c>
      <c r="R16" s="1351"/>
      <c r="T16" s="1354"/>
    </row>
    <row r="17" spans="1:20" ht="15.75" thickBot="1" x14ac:dyDescent="0.3">
      <c r="A17" s="1339"/>
      <c r="B17" s="1342"/>
      <c r="C17" s="1345"/>
      <c r="D17" s="454" t="s">
        <v>368</v>
      </c>
      <c r="E17" s="395" t="s">
        <v>368</v>
      </c>
      <c r="F17" s="395" t="s">
        <v>368</v>
      </c>
      <c r="G17" s="395" t="s">
        <v>368</v>
      </c>
      <c r="H17" s="395" t="s">
        <v>368</v>
      </c>
      <c r="I17" s="395" t="s">
        <v>368</v>
      </c>
      <c r="J17" s="396" t="s">
        <v>368</v>
      </c>
      <c r="K17" s="394" t="s">
        <v>368</v>
      </c>
      <c r="L17" s="395" t="s">
        <v>368</v>
      </c>
      <c r="M17" s="395" t="s">
        <v>368</v>
      </c>
      <c r="N17" s="395" t="s">
        <v>368</v>
      </c>
      <c r="O17" s="395" t="s">
        <v>368</v>
      </c>
      <c r="P17" s="395" t="s">
        <v>368</v>
      </c>
      <c r="Q17" s="396" t="s">
        <v>368</v>
      </c>
      <c r="R17" s="397" t="s">
        <v>425</v>
      </c>
      <c r="T17" s="1354"/>
    </row>
    <row r="18" spans="1:20" x14ac:dyDescent="0.25">
      <c r="A18" s="228" t="s">
        <v>281</v>
      </c>
      <c r="B18" s="190"/>
      <c r="C18" s="279"/>
      <c r="D18" s="276"/>
      <c r="E18" s="197"/>
      <c r="F18" s="197"/>
      <c r="G18" s="197"/>
      <c r="H18" s="220">
        <f>F18+D18</f>
        <v>0</v>
      </c>
      <c r="I18" s="197">
        <f>H18*0.5%</f>
        <v>0</v>
      </c>
      <c r="J18" s="221">
        <f>H18-I18</f>
        <v>0</v>
      </c>
      <c r="K18" s="427"/>
      <c r="L18" s="428"/>
      <c r="M18" s="428"/>
      <c r="N18" s="428"/>
      <c r="O18" s="222">
        <f>N18+L18</f>
        <v>0</v>
      </c>
      <c r="P18" s="428">
        <f>O18*0.5%</f>
        <v>0</v>
      </c>
      <c r="Q18" s="223">
        <f>O18-P18</f>
        <v>0</v>
      </c>
      <c r="R18" s="455"/>
    </row>
    <row r="19" spans="1:20" x14ac:dyDescent="0.25">
      <c r="A19" s="198" t="s">
        <v>283</v>
      </c>
      <c r="B19" s="190"/>
      <c r="C19" s="281"/>
      <c r="D19" s="277"/>
      <c r="E19" s="185"/>
      <c r="F19" s="185"/>
      <c r="G19" s="185"/>
      <c r="H19" s="220">
        <f t="shared" ref="H19:H33" si="0">F19+D19</f>
        <v>0</v>
      </c>
      <c r="I19" s="185">
        <f>H19*0.5%</f>
        <v>0</v>
      </c>
      <c r="J19" s="210">
        <f>H19-I19</f>
        <v>0</v>
      </c>
      <c r="K19" s="429"/>
      <c r="L19" s="430"/>
      <c r="M19" s="430"/>
      <c r="N19" s="430"/>
      <c r="O19" s="211">
        <f t="shared" ref="O19:O33" si="1">N19+L19</f>
        <v>0</v>
      </c>
      <c r="P19" s="430">
        <f t="shared" ref="P19:P33" si="2">O19*0.5%</f>
        <v>0</v>
      </c>
      <c r="Q19" s="212">
        <f t="shared" ref="Q19:Q33" si="3">O19-P19</f>
        <v>0</v>
      </c>
      <c r="R19" s="456"/>
    </row>
    <row r="20" spans="1:20" x14ac:dyDescent="0.25">
      <c r="A20" s="198" t="s">
        <v>281</v>
      </c>
      <c r="B20" s="190"/>
      <c r="C20" s="281"/>
      <c r="D20" s="277"/>
      <c r="E20" s="185"/>
      <c r="F20" s="185"/>
      <c r="G20" s="185"/>
      <c r="H20" s="220">
        <f t="shared" si="0"/>
        <v>0</v>
      </c>
      <c r="I20" s="197">
        <f t="shared" ref="I20:I28" si="4">H20*0.5%</f>
        <v>0</v>
      </c>
      <c r="J20" s="221">
        <f t="shared" ref="J20:J28" si="5">H20-I20</f>
        <v>0</v>
      </c>
      <c r="K20" s="427"/>
      <c r="L20" s="428"/>
      <c r="M20" s="428"/>
      <c r="N20" s="428"/>
      <c r="O20" s="222">
        <f t="shared" si="1"/>
        <v>0</v>
      </c>
      <c r="P20" s="428">
        <f t="shared" si="2"/>
        <v>0</v>
      </c>
      <c r="Q20" s="223">
        <f t="shared" si="3"/>
        <v>0</v>
      </c>
      <c r="R20" s="455"/>
    </row>
    <row r="21" spans="1:20" x14ac:dyDescent="0.25">
      <c r="A21" s="198" t="s">
        <v>282</v>
      </c>
      <c r="B21" s="190"/>
      <c r="C21" s="281"/>
      <c r="D21" s="277"/>
      <c r="E21" s="185"/>
      <c r="F21" s="185"/>
      <c r="G21" s="185"/>
      <c r="H21" s="220">
        <f t="shared" ref="H21:H28" si="6">F21+D21</f>
        <v>0</v>
      </c>
      <c r="I21" s="185">
        <f t="shared" si="4"/>
        <v>0</v>
      </c>
      <c r="J21" s="210">
        <f t="shared" si="5"/>
        <v>0</v>
      </c>
      <c r="K21" s="429"/>
      <c r="L21" s="430"/>
      <c r="M21" s="430"/>
      <c r="N21" s="430"/>
      <c r="O21" s="211">
        <f t="shared" ref="O21:O28" si="7">N21+L21</f>
        <v>0</v>
      </c>
      <c r="P21" s="430">
        <f t="shared" ref="P21:P28" si="8">O21*0.5%</f>
        <v>0</v>
      </c>
      <c r="Q21" s="212">
        <f t="shared" ref="Q21:Q28" si="9">O21-P21</f>
        <v>0</v>
      </c>
      <c r="R21" s="456"/>
    </row>
    <row r="22" spans="1:20" x14ac:dyDescent="0.25">
      <c r="A22" s="198" t="s">
        <v>281</v>
      </c>
      <c r="B22" s="190"/>
      <c r="C22" s="281"/>
      <c r="D22" s="277"/>
      <c r="E22" s="185"/>
      <c r="F22" s="185"/>
      <c r="G22" s="185"/>
      <c r="H22" s="220">
        <f t="shared" si="6"/>
        <v>0</v>
      </c>
      <c r="I22" s="197">
        <f t="shared" si="4"/>
        <v>0</v>
      </c>
      <c r="J22" s="221">
        <f t="shared" si="5"/>
        <v>0</v>
      </c>
      <c r="K22" s="427"/>
      <c r="L22" s="428"/>
      <c r="M22" s="428"/>
      <c r="N22" s="428"/>
      <c r="O22" s="222">
        <f t="shared" si="7"/>
        <v>0</v>
      </c>
      <c r="P22" s="428">
        <f t="shared" si="8"/>
        <v>0</v>
      </c>
      <c r="Q22" s="223">
        <f t="shared" si="9"/>
        <v>0</v>
      </c>
      <c r="R22" s="455"/>
    </row>
    <row r="23" spans="1:20" x14ac:dyDescent="0.25">
      <c r="A23" s="198" t="s">
        <v>287</v>
      </c>
      <c r="B23" s="190"/>
      <c r="C23" s="281"/>
      <c r="D23" s="277"/>
      <c r="E23" s="185"/>
      <c r="F23" s="185"/>
      <c r="G23" s="185"/>
      <c r="H23" s="220">
        <f t="shared" si="6"/>
        <v>0</v>
      </c>
      <c r="I23" s="185">
        <f t="shared" si="4"/>
        <v>0</v>
      </c>
      <c r="J23" s="210">
        <f t="shared" si="5"/>
        <v>0</v>
      </c>
      <c r="K23" s="429"/>
      <c r="L23" s="430"/>
      <c r="M23" s="430"/>
      <c r="N23" s="430"/>
      <c r="O23" s="211">
        <f t="shared" si="7"/>
        <v>0</v>
      </c>
      <c r="P23" s="430">
        <f t="shared" si="8"/>
        <v>0</v>
      </c>
      <c r="Q23" s="212">
        <f t="shared" si="9"/>
        <v>0</v>
      </c>
      <c r="R23" s="456"/>
    </row>
    <row r="24" spans="1:20" x14ac:dyDescent="0.25">
      <c r="A24" s="198" t="s">
        <v>288</v>
      </c>
      <c r="B24" s="190"/>
      <c r="C24" s="281"/>
      <c r="D24" s="277"/>
      <c r="E24" s="185"/>
      <c r="F24" s="185"/>
      <c r="G24" s="185"/>
      <c r="H24" s="220">
        <f t="shared" si="6"/>
        <v>0</v>
      </c>
      <c r="I24" s="197">
        <f t="shared" si="4"/>
        <v>0</v>
      </c>
      <c r="J24" s="221">
        <f t="shared" si="5"/>
        <v>0</v>
      </c>
      <c r="K24" s="427"/>
      <c r="L24" s="428"/>
      <c r="M24" s="428"/>
      <c r="N24" s="428"/>
      <c r="O24" s="222">
        <f t="shared" si="7"/>
        <v>0</v>
      </c>
      <c r="P24" s="428">
        <f t="shared" si="8"/>
        <v>0</v>
      </c>
      <c r="Q24" s="223">
        <f t="shared" si="9"/>
        <v>0</v>
      </c>
      <c r="R24" s="455"/>
    </row>
    <row r="25" spans="1:20" x14ac:dyDescent="0.25">
      <c r="A25" s="198" t="s">
        <v>281</v>
      </c>
      <c r="B25" s="190"/>
      <c r="C25" s="281"/>
      <c r="D25" s="277"/>
      <c r="E25" s="185"/>
      <c r="F25" s="185"/>
      <c r="G25" s="185"/>
      <c r="H25" s="220">
        <f t="shared" si="6"/>
        <v>0</v>
      </c>
      <c r="I25" s="185">
        <f t="shared" si="4"/>
        <v>0</v>
      </c>
      <c r="J25" s="210">
        <f t="shared" si="5"/>
        <v>0</v>
      </c>
      <c r="K25" s="429"/>
      <c r="L25" s="430"/>
      <c r="M25" s="430"/>
      <c r="N25" s="430"/>
      <c r="O25" s="211">
        <f t="shared" si="7"/>
        <v>0</v>
      </c>
      <c r="P25" s="430">
        <f t="shared" si="8"/>
        <v>0</v>
      </c>
      <c r="Q25" s="212">
        <f t="shared" si="9"/>
        <v>0</v>
      </c>
      <c r="R25" s="456"/>
    </row>
    <row r="26" spans="1:20" x14ac:dyDescent="0.25">
      <c r="A26" s="198" t="s">
        <v>282</v>
      </c>
      <c r="B26" s="190"/>
      <c r="C26" s="281"/>
      <c r="D26" s="277"/>
      <c r="E26" s="185"/>
      <c r="F26" s="185"/>
      <c r="G26" s="185"/>
      <c r="H26" s="220">
        <f t="shared" si="6"/>
        <v>0</v>
      </c>
      <c r="I26" s="197">
        <f t="shared" si="4"/>
        <v>0</v>
      </c>
      <c r="J26" s="221">
        <f t="shared" si="5"/>
        <v>0</v>
      </c>
      <c r="K26" s="427"/>
      <c r="L26" s="428"/>
      <c r="M26" s="428"/>
      <c r="N26" s="428"/>
      <c r="O26" s="222">
        <f t="shared" si="7"/>
        <v>0</v>
      </c>
      <c r="P26" s="428">
        <f t="shared" si="8"/>
        <v>0</v>
      </c>
      <c r="Q26" s="223">
        <f t="shared" si="9"/>
        <v>0</v>
      </c>
      <c r="R26" s="455"/>
    </row>
    <row r="27" spans="1:20" x14ac:dyDescent="0.25">
      <c r="A27" s="198" t="s">
        <v>281</v>
      </c>
      <c r="B27" s="190"/>
      <c r="C27" s="281"/>
      <c r="D27" s="277"/>
      <c r="E27" s="185"/>
      <c r="F27" s="185"/>
      <c r="G27" s="185"/>
      <c r="H27" s="220">
        <f t="shared" si="6"/>
        <v>0</v>
      </c>
      <c r="I27" s="185">
        <f t="shared" si="4"/>
        <v>0</v>
      </c>
      <c r="J27" s="210">
        <f t="shared" si="5"/>
        <v>0</v>
      </c>
      <c r="K27" s="429"/>
      <c r="L27" s="430"/>
      <c r="M27" s="430"/>
      <c r="N27" s="430"/>
      <c r="O27" s="211">
        <f t="shared" si="7"/>
        <v>0</v>
      </c>
      <c r="P27" s="430">
        <f t="shared" si="8"/>
        <v>0</v>
      </c>
      <c r="Q27" s="212">
        <f t="shared" si="9"/>
        <v>0</v>
      </c>
      <c r="R27" s="456"/>
    </row>
    <row r="28" spans="1:20" x14ac:dyDescent="0.25">
      <c r="A28" s="198" t="s">
        <v>287</v>
      </c>
      <c r="B28" s="190"/>
      <c r="C28" s="281"/>
      <c r="D28" s="277"/>
      <c r="E28" s="185"/>
      <c r="F28" s="185"/>
      <c r="G28" s="185"/>
      <c r="H28" s="220">
        <f t="shared" si="6"/>
        <v>0</v>
      </c>
      <c r="I28" s="197">
        <f t="shared" si="4"/>
        <v>0</v>
      </c>
      <c r="J28" s="221">
        <f t="shared" si="5"/>
        <v>0</v>
      </c>
      <c r="K28" s="427"/>
      <c r="L28" s="428"/>
      <c r="M28" s="428"/>
      <c r="N28" s="428"/>
      <c r="O28" s="222">
        <f t="shared" si="7"/>
        <v>0</v>
      </c>
      <c r="P28" s="428">
        <f t="shared" si="8"/>
        <v>0</v>
      </c>
      <c r="Q28" s="223">
        <f t="shared" si="9"/>
        <v>0</v>
      </c>
      <c r="R28" s="455"/>
    </row>
    <row r="29" spans="1:20" x14ac:dyDescent="0.25">
      <c r="A29" s="198" t="s">
        <v>288</v>
      </c>
      <c r="B29" s="190"/>
      <c r="C29" s="281"/>
      <c r="D29" s="277"/>
      <c r="E29" s="185"/>
      <c r="F29" s="185"/>
      <c r="G29" s="185"/>
      <c r="H29" s="220">
        <f t="shared" si="0"/>
        <v>0</v>
      </c>
      <c r="I29" s="185">
        <f t="shared" ref="I29:I33" si="10">H29*0.5%</f>
        <v>0</v>
      </c>
      <c r="J29" s="210">
        <f t="shared" ref="J29:J33" si="11">H29-I29</f>
        <v>0</v>
      </c>
      <c r="K29" s="429"/>
      <c r="L29" s="430"/>
      <c r="M29" s="430"/>
      <c r="N29" s="430"/>
      <c r="O29" s="211">
        <f t="shared" si="1"/>
        <v>0</v>
      </c>
      <c r="P29" s="430">
        <f t="shared" si="2"/>
        <v>0</v>
      </c>
      <c r="Q29" s="212">
        <f t="shared" si="3"/>
        <v>0</v>
      </c>
      <c r="R29" s="456"/>
    </row>
    <row r="30" spans="1:20" x14ac:dyDescent="0.25">
      <c r="A30" s="198" t="s">
        <v>281</v>
      </c>
      <c r="B30" s="190"/>
      <c r="C30" s="281"/>
      <c r="D30" s="277"/>
      <c r="E30" s="185"/>
      <c r="F30" s="185"/>
      <c r="G30" s="185"/>
      <c r="H30" s="220">
        <f t="shared" si="0"/>
        <v>0</v>
      </c>
      <c r="I30" s="185">
        <f t="shared" si="10"/>
        <v>0</v>
      </c>
      <c r="J30" s="210">
        <f t="shared" si="11"/>
        <v>0</v>
      </c>
      <c r="K30" s="429"/>
      <c r="L30" s="430"/>
      <c r="M30" s="430"/>
      <c r="N30" s="430"/>
      <c r="O30" s="211">
        <f t="shared" si="1"/>
        <v>0</v>
      </c>
      <c r="P30" s="430">
        <f t="shared" si="2"/>
        <v>0</v>
      </c>
      <c r="Q30" s="212">
        <f t="shared" si="3"/>
        <v>0</v>
      </c>
      <c r="R30" s="456"/>
    </row>
    <row r="31" spans="1:20" x14ac:dyDescent="0.25">
      <c r="A31" s="198" t="s">
        <v>287</v>
      </c>
      <c r="B31" s="190"/>
      <c r="C31" s="281"/>
      <c r="D31" s="277"/>
      <c r="E31" s="185"/>
      <c r="F31" s="185"/>
      <c r="G31" s="185"/>
      <c r="H31" s="220">
        <f t="shared" si="0"/>
        <v>0</v>
      </c>
      <c r="I31" s="185">
        <f t="shared" si="10"/>
        <v>0</v>
      </c>
      <c r="J31" s="210">
        <f t="shared" si="11"/>
        <v>0</v>
      </c>
      <c r="K31" s="429"/>
      <c r="L31" s="430"/>
      <c r="M31" s="430"/>
      <c r="N31" s="430"/>
      <c r="O31" s="211">
        <f t="shared" si="1"/>
        <v>0</v>
      </c>
      <c r="P31" s="430">
        <f t="shared" si="2"/>
        <v>0</v>
      </c>
      <c r="Q31" s="212">
        <f t="shared" si="3"/>
        <v>0</v>
      </c>
      <c r="R31" s="456"/>
    </row>
    <row r="32" spans="1:20" x14ac:dyDescent="0.25">
      <c r="A32" s="198" t="s">
        <v>288</v>
      </c>
      <c r="B32" s="190"/>
      <c r="C32" s="281"/>
      <c r="D32" s="277"/>
      <c r="E32" s="185"/>
      <c r="F32" s="185"/>
      <c r="G32" s="185"/>
      <c r="H32" s="220">
        <f t="shared" si="0"/>
        <v>0</v>
      </c>
      <c r="I32" s="185">
        <f t="shared" si="10"/>
        <v>0</v>
      </c>
      <c r="J32" s="210">
        <f t="shared" si="11"/>
        <v>0</v>
      </c>
      <c r="K32" s="429"/>
      <c r="L32" s="430"/>
      <c r="M32" s="430"/>
      <c r="N32" s="430"/>
      <c r="O32" s="211">
        <f t="shared" si="1"/>
        <v>0</v>
      </c>
      <c r="P32" s="430">
        <f t="shared" si="2"/>
        <v>0</v>
      </c>
      <c r="Q32" s="212">
        <f t="shared" si="3"/>
        <v>0</v>
      </c>
      <c r="R32" s="456"/>
    </row>
    <row r="33" spans="1:20" ht="15.75" thickBot="1" x14ac:dyDescent="0.3">
      <c r="A33" s="302" t="s">
        <v>287</v>
      </c>
      <c r="B33" s="301"/>
      <c r="C33" s="282"/>
      <c r="D33" s="278"/>
      <c r="E33" s="251"/>
      <c r="F33" s="251"/>
      <c r="G33" s="251"/>
      <c r="H33" s="220">
        <f t="shared" si="0"/>
        <v>0</v>
      </c>
      <c r="I33" s="251">
        <f t="shared" si="10"/>
        <v>0</v>
      </c>
      <c r="J33" s="253">
        <f t="shared" si="11"/>
        <v>0</v>
      </c>
      <c r="K33" s="431"/>
      <c r="L33" s="432"/>
      <c r="M33" s="432"/>
      <c r="N33" s="432"/>
      <c r="O33" s="254">
        <f t="shared" si="1"/>
        <v>0</v>
      </c>
      <c r="P33" s="432">
        <f t="shared" si="2"/>
        <v>0</v>
      </c>
      <c r="Q33" s="255">
        <f t="shared" si="3"/>
        <v>0</v>
      </c>
      <c r="R33" s="457"/>
    </row>
    <row r="34" spans="1:20" ht="15.75" thickBot="1" x14ac:dyDescent="0.3">
      <c r="B34" s="442"/>
      <c r="C34" s="443" t="s">
        <v>57</v>
      </c>
      <c r="D34" s="444">
        <f>MAXA(D18:D33)</f>
        <v>0</v>
      </c>
      <c r="E34" s="444">
        <f t="shared" ref="E34:Q34" si="12">SUM(E18:E33)</f>
        <v>0</v>
      </c>
      <c r="F34" s="444">
        <f>MAXA(F18:F33)</f>
        <v>0</v>
      </c>
      <c r="G34" s="444">
        <f>SUM(G18:G33)</f>
        <v>0</v>
      </c>
      <c r="H34" s="444">
        <f>MAXA(H18:H33)</f>
        <v>0</v>
      </c>
      <c r="I34" s="444">
        <f t="shared" si="12"/>
        <v>0</v>
      </c>
      <c r="J34" s="444">
        <f>SUM(J18:J33)</f>
        <v>0</v>
      </c>
      <c r="K34" s="444">
        <f>MAXA(K18:K33)</f>
        <v>0</v>
      </c>
      <c r="L34" s="444">
        <f t="shared" si="12"/>
        <v>0</v>
      </c>
      <c r="M34" s="444">
        <f>MAXA(M18:M33)</f>
        <v>0</v>
      </c>
      <c r="N34" s="444">
        <f t="shared" si="12"/>
        <v>0</v>
      </c>
      <c r="O34" s="444">
        <f t="shared" si="12"/>
        <v>0</v>
      </c>
      <c r="P34" s="444">
        <f t="shared" si="12"/>
        <v>0</v>
      </c>
      <c r="Q34" s="445">
        <f t="shared" si="12"/>
        <v>0</v>
      </c>
      <c r="R34" s="446"/>
    </row>
    <row r="36" spans="1:20" ht="15.75" thickBot="1" x14ac:dyDescent="0.3"/>
    <row r="37" spans="1:20" ht="15.75" customHeight="1" x14ac:dyDescent="0.3">
      <c r="A37" s="1328" t="s">
        <v>426</v>
      </c>
      <c r="B37" s="1329"/>
      <c r="C37" s="1329"/>
      <c r="D37" s="1329"/>
      <c r="E37" s="1329"/>
      <c r="F37" s="1329"/>
      <c r="G37" s="1329"/>
      <c r="H37" s="1329"/>
      <c r="I37" s="1329"/>
      <c r="J37" s="1329"/>
      <c r="K37" s="1329"/>
      <c r="L37" s="1329"/>
      <c r="M37" s="1329"/>
      <c r="N37" s="1329"/>
      <c r="O37" s="1329"/>
      <c r="P37" s="1329"/>
      <c r="Q37" s="1329"/>
      <c r="R37" s="1329"/>
      <c r="S37" s="1329"/>
      <c r="T37" s="1330"/>
    </row>
    <row r="38" spans="1:20" ht="78" customHeight="1" x14ac:dyDescent="0.25">
      <c r="A38" s="1331" t="s">
        <v>407</v>
      </c>
      <c r="B38" s="1333" t="s">
        <v>427</v>
      </c>
      <c r="C38" s="398" t="s">
        <v>428</v>
      </c>
      <c r="D38" s="399" t="s">
        <v>429</v>
      </c>
      <c r="E38" s="398" t="s">
        <v>430</v>
      </c>
      <c r="F38" s="400" t="s">
        <v>431</v>
      </c>
      <c r="G38" s="400" t="s">
        <v>432</v>
      </c>
      <c r="H38" s="399" t="s">
        <v>433</v>
      </c>
      <c r="I38" s="399" t="s">
        <v>431</v>
      </c>
      <c r="J38" s="1352" t="s">
        <v>434</v>
      </c>
      <c r="K38" s="401" t="s">
        <v>432</v>
      </c>
      <c r="L38" s="399" t="s">
        <v>435</v>
      </c>
      <c r="M38" s="401" t="s">
        <v>436</v>
      </c>
      <c r="N38" s="399" t="s">
        <v>437</v>
      </c>
      <c r="O38" s="401" t="s">
        <v>438</v>
      </c>
      <c r="P38" s="401" t="s">
        <v>439</v>
      </c>
      <c r="Q38" s="401" t="s">
        <v>440</v>
      </c>
      <c r="R38" s="401" t="s">
        <v>441</v>
      </c>
      <c r="S38" s="401" t="s">
        <v>442</v>
      </c>
      <c r="T38" s="402" t="s">
        <v>443</v>
      </c>
    </row>
    <row r="39" spans="1:20" x14ac:dyDescent="0.25">
      <c r="A39" s="1355"/>
      <c r="B39" s="1356"/>
      <c r="C39" s="762" t="s">
        <v>444</v>
      </c>
      <c r="D39" s="763" t="s">
        <v>368</v>
      </c>
      <c r="E39" s="762" t="s">
        <v>445</v>
      </c>
      <c r="F39" s="762" t="s">
        <v>446</v>
      </c>
      <c r="G39" s="762" t="s">
        <v>368</v>
      </c>
      <c r="H39" s="764" t="s">
        <v>445</v>
      </c>
      <c r="I39" s="762" t="s">
        <v>446</v>
      </c>
      <c r="J39" s="1357"/>
      <c r="K39" s="762" t="s">
        <v>368</v>
      </c>
      <c r="L39" s="762" t="s">
        <v>368</v>
      </c>
      <c r="M39" s="762" t="s">
        <v>368</v>
      </c>
      <c r="N39" s="762" t="s">
        <v>370</v>
      </c>
      <c r="O39" s="762" t="s">
        <v>370</v>
      </c>
      <c r="P39" s="762" t="s">
        <v>368</v>
      </c>
      <c r="Q39" s="765" t="s">
        <v>370</v>
      </c>
      <c r="R39" s="765" t="s">
        <v>425</v>
      </c>
      <c r="S39" s="762" t="s">
        <v>368</v>
      </c>
      <c r="T39" s="766" t="s">
        <v>425</v>
      </c>
    </row>
    <row r="40" spans="1:20" x14ac:dyDescent="0.25">
      <c r="A40" s="95" t="s">
        <v>281</v>
      </c>
      <c r="B40" s="416" t="str">
        <f>VLOOKUP(A40,'EXTRA-urbano_PIANO_INV-INFR '!$D$54:$H$72,2,FALSE)</f>
        <v>SPECIFICARE______</v>
      </c>
      <c r="C40" s="417"/>
      <c r="D40" s="418"/>
      <c r="E40" s="95"/>
      <c r="F40" s="186"/>
      <c r="G40" s="185"/>
      <c r="H40" s="691"/>
      <c r="I40" s="692"/>
      <c r="J40" s="187"/>
      <c r="K40" s="184"/>
      <c r="L40" s="185"/>
      <c r="M40" s="209">
        <f>K40+L40</f>
        <v>0</v>
      </c>
      <c r="N40" s="188"/>
      <c r="O40" s="188"/>
      <c r="P40" s="185"/>
      <c r="Q40" s="95"/>
      <c r="R40" s="95"/>
      <c r="S40" s="185"/>
      <c r="T40" s="84"/>
    </row>
    <row r="41" spans="1:20" x14ac:dyDescent="0.25">
      <c r="A41" s="701" t="s">
        <v>283</v>
      </c>
      <c r="B41" s="416" t="str">
        <f>VLOOKUP(A41,'EXTRA-urbano_PIANO_INV-INFR '!$D$54:$H$72,2,FALSE)</f>
        <v>SPECIFICARE______</v>
      </c>
      <c r="C41" s="419"/>
      <c r="D41" s="420"/>
      <c r="E41" s="419"/>
      <c r="F41" s="191"/>
      <c r="G41" s="418"/>
      <c r="H41" s="693"/>
      <c r="I41" s="186"/>
      <c r="J41" s="187"/>
      <c r="K41" s="184"/>
      <c r="L41" s="185"/>
      <c r="M41" s="209">
        <f t="shared" ref="M41:M64" si="13">K41+L41</f>
        <v>0</v>
      </c>
      <c r="N41" s="188"/>
      <c r="O41" s="188"/>
      <c r="P41" s="185"/>
      <c r="Q41" s="95"/>
      <c r="R41" s="95"/>
      <c r="S41" s="185"/>
      <c r="T41" s="84"/>
    </row>
    <row r="42" spans="1:20" x14ac:dyDescent="0.25">
      <c r="A42" s="95" t="s">
        <v>516</v>
      </c>
      <c r="B42" s="416" t="str">
        <f>VLOOKUP(A42,'EXTRA-urbano_PIANO_INV-INFR '!$D$54:$H$72,2,FALSE)</f>
        <v>SPECIFICARE______</v>
      </c>
      <c r="C42" s="417"/>
      <c r="D42" s="418"/>
      <c r="E42" s="95"/>
      <c r="F42" s="186"/>
      <c r="G42" s="185"/>
      <c r="H42" s="691"/>
      <c r="I42" s="692"/>
      <c r="J42" s="187"/>
      <c r="K42" s="184"/>
      <c r="L42" s="185"/>
      <c r="M42" s="209">
        <f t="shared" si="13"/>
        <v>0</v>
      </c>
      <c r="N42" s="188"/>
      <c r="O42" s="188"/>
      <c r="P42" s="185"/>
      <c r="Q42" s="95"/>
      <c r="R42" s="95"/>
      <c r="S42" s="185"/>
      <c r="T42" s="84"/>
    </row>
    <row r="43" spans="1:20" x14ac:dyDescent="0.25">
      <c r="A43" s="701" t="s">
        <v>518</v>
      </c>
      <c r="B43" s="416" t="str">
        <f>VLOOKUP(A43,'EXTRA-urbano_PIANO_INV-INFR '!$D$54:$H$72,2,FALSE)</f>
        <v>SPECIFICARE______</v>
      </c>
      <c r="C43" s="419"/>
      <c r="D43" s="420"/>
      <c r="E43" s="419"/>
      <c r="F43" s="191"/>
      <c r="G43" s="418"/>
      <c r="H43" s="693"/>
      <c r="I43" s="186"/>
      <c r="J43" s="187"/>
      <c r="K43" s="184"/>
      <c r="L43" s="185"/>
      <c r="M43" s="209">
        <f t="shared" ref="M43:M57" si="14">K43+L43</f>
        <v>0</v>
      </c>
      <c r="N43" s="188"/>
      <c r="O43" s="188"/>
      <c r="P43" s="185"/>
      <c r="Q43" s="95"/>
      <c r="R43" s="95"/>
      <c r="S43" s="185"/>
      <c r="T43" s="84"/>
    </row>
    <row r="44" spans="1:20" x14ac:dyDescent="0.25">
      <c r="A44" s="95" t="s">
        <v>281</v>
      </c>
      <c r="B44" s="416" t="str">
        <f>VLOOKUP(A44,'EXTRA-urbano_PIANO_INV-INFR '!$D$54:$H$72,2,FALSE)</f>
        <v>SPECIFICARE______</v>
      </c>
      <c r="C44" s="417"/>
      <c r="D44" s="418"/>
      <c r="E44" s="95"/>
      <c r="F44" s="186"/>
      <c r="G44" s="185"/>
      <c r="H44" s="691"/>
      <c r="I44" s="692"/>
      <c r="J44" s="187"/>
      <c r="K44" s="184"/>
      <c r="L44" s="185"/>
      <c r="M44" s="209">
        <f t="shared" si="14"/>
        <v>0</v>
      </c>
      <c r="N44" s="188"/>
      <c r="O44" s="188"/>
      <c r="P44" s="185"/>
      <c r="Q44" s="95"/>
      <c r="R44" s="95"/>
      <c r="S44" s="185"/>
      <c r="T44" s="84"/>
    </row>
    <row r="45" spans="1:20" x14ac:dyDescent="0.25">
      <c r="A45" s="701" t="s">
        <v>283</v>
      </c>
      <c r="B45" s="416" t="str">
        <f>VLOOKUP(A45,'EXTRA-urbano_PIANO_INV-INFR '!$D$54:$H$72,2,FALSE)</f>
        <v>SPECIFICARE______</v>
      </c>
      <c r="C45" s="419"/>
      <c r="D45" s="420"/>
      <c r="E45" s="419"/>
      <c r="F45" s="191"/>
      <c r="G45" s="418"/>
      <c r="H45" s="693"/>
      <c r="I45" s="186"/>
      <c r="J45" s="187"/>
      <c r="K45" s="184"/>
      <c r="L45" s="185"/>
      <c r="M45" s="209">
        <f t="shared" si="14"/>
        <v>0</v>
      </c>
      <c r="N45" s="188"/>
      <c r="O45" s="188"/>
      <c r="P45" s="185"/>
      <c r="Q45" s="95"/>
      <c r="R45" s="95"/>
      <c r="S45" s="185"/>
      <c r="T45" s="84"/>
    </row>
    <row r="46" spans="1:20" x14ac:dyDescent="0.25">
      <c r="A46" s="95" t="s">
        <v>516</v>
      </c>
      <c r="B46" s="416" t="str">
        <f>VLOOKUP(A46,'EXTRA-urbano_PIANO_INV-INFR '!$D$54:$H$72,2,FALSE)</f>
        <v>SPECIFICARE______</v>
      </c>
      <c r="C46" s="417"/>
      <c r="D46" s="418"/>
      <c r="E46" s="95"/>
      <c r="F46" s="186"/>
      <c r="G46" s="185"/>
      <c r="H46" s="691"/>
      <c r="I46" s="692"/>
      <c r="J46" s="187"/>
      <c r="K46" s="184"/>
      <c r="L46" s="185"/>
      <c r="M46" s="209">
        <f t="shared" si="14"/>
        <v>0</v>
      </c>
      <c r="N46" s="188"/>
      <c r="O46" s="188"/>
      <c r="P46" s="185"/>
      <c r="Q46" s="95"/>
      <c r="R46" s="95"/>
      <c r="S46" s="185"/>
      <c r="T46" s="84"/>
    </row>
    <row r="47" spans="1:20" x14ac:dyDescent="0.25">
      <c r="A47" s="701" t="s">
        <v>518</v>
      </c>
      <c r="B47" s="416" t="str">
        <f>VLOOKUP(A47,'EXTRA-urbano_PIANO_INV-INFR '!$D$54:$H$72,2,FALSE)</f>
        <v>SPECIFICARE______</v>
      </c>
      <c r="C47" s="419"/>
      <c r="D47" s="420"/>
      <c r="E47" s="419"/>
      <c r="F47" s="191"/>
      <c r="G47" s="418"/>
      <c r="H47" s="693"/>
      <c r="I47" s="186"/>
      <c r="J47" s="187"/>
      <c r="K47" s="184"/>
      <c r="L47" s="185"/>
      <c r="M47" s="209">
        <f t="shared" si="14"/>
        <v>0</v>
      </c>
      <c r="N47" s="188"/>
      <c r="O47" s="188"/>
      <c r="P47" s="185"/>
      <c r="Q47" s="95"/>
      <c r="R47" s="95"/>
      <c r="S47" s="185"/>
      <c r="T47" s="84"/>
    </row>
    <row r="48" spans="1:20" x14ac:dyDescent="0.25">
      <c r="A48" s="95" t="s">
        <v>281</v>
      </c>
      <c r="B48" s="416" t="str">
        <f>VLOOKUP(A48,'EXTRA-urbano_PIANO_INV-INFR '!$D$54:$H$72,2,FALSE)</f>
        <v>SPECIFICARE______</v>
      </c>
      <c r="C48" s="417"/>
      <c r="D48" s="418"/>
      <c r="E48" s="95"/>
      <c r="F48" s="186"/>
      <c r="G48" s="185"/>
      <c r="H48" s="691"/>
      <c r="I48" s="692"/>
      <c r="J48" s="187"/>
      <c r="K48" s="184"/>
      <c r="L48" s="185"/>
      <c r="M48" s="209">
        <f t="shared" si="14"/>
        <v>0</v>
      </c>
      <c r="N48" s="188"/>
      <c r="O48" s="188"/>
      <c r="P48" s="185"/>
      <c r="Q48" s="95"/>
      <c r="R48" s="95"/>
      <c r="S48" s="185"/>
      <c r="T48" s="84"/>
    </row>
    <row r="49" spans="1:20" x14ac:dyDescent="0.25">
      <c r="A49" s="701" t="s">
        <v>283</v>
      </c>
      <c r="B49" s="416" t="str">
        <f>VLOOKUP(A49,'EXTRA-urbano_PIANO_INV-INFR '!$D$54:$H$72,2,FALSE)</f>
        <v>SPECIFICARE______</v>
      </c>
      <c r="C49" s="419"/>
      <c r="D49" s="420"/>
      <c r="E49" s="419"/>
      <c r="F49" s="191"/>
      <c r="G49" s="418"/>
      <c r="H49" s="693"/>
      <c r="I49" s="186"/>
      <c r="J49" s="187"/>
      <c r="K49" s="184"/>
      <c r="L49" s="185"/>
      <c r="M49" s="209">
        <f t="shared" si="14"/>
        <v>0</v>
      </c>
      <c r="N49" s="188"/>
      <c r="O49" s="188"/>
      <c r="P49" s="185"/>
      <c r="Q49" s="95"/>
      <c r="R49" s="95"/>
      <c r="S49" s="185"/>
      <c r="T49" s="84"/>
    </row>
    <row r="50" spans="1:20" x14ac:dyDescent="0.25">
      <c r="A50" s="95" t="s">
        <v>516</v>
      </c>
      <c r="B50" s="416" t="str">
        <f>VLOOKUP(A50,'EXTRA-urbano_PIANO_INV-INFR '!$D$54:$H$72,2,FALSE)</f>
        <v>SPECIFICARE______</v>
      </c>
      <c r="C50" s="417"/>
      <c r="D50" s="418"/>
      <c r="E50" s="95"/>
      <c r="F50" s="186"/>
      <c r="G50" s="185"/>
      <c r="H50" s="691"/>
      <c r="I50" s="692"/>
      <c r="J50" s="187"/>
      <c r="K50" s="184"/>
      <c r="L50" s="185"/>
      <c r="M50" s="209">
        <f t="shared" si="14"/>
        <v>0</v>
      </c>
      <c r="N50" s="188"/>
      <c r="O50" s="188"/>
      <c r="P50" s="185"/>
      <c r="Q50" s="95"/>
      <c r="R50" s="95"/>
      <c r="S50" s="185"/>
      <c r="T50" s="84"/>
    </row>
    <row r="51" spans="1:20" x14ac:dyDescent="0.25">
      <c r="A51" s="701" t="s">
        <v>518</v>
      </c>
      <c r="B51" s="416" t="str">
        <f>VLOOKUP(A51,'EXTRA-urbano_PIANO_INV-INFR '!$D$54:$H$72,2,FALSE)</f>
        <v>SPECIFICARE______</v>
      </c>
      <c r="C51" s="419"/>
      <c r="D51" s="420"/>
      <c r="E51" s="419"/>
      <c r="F51" s="191"/>
      <c r="G51" s="418"/>
      <c r="H51" s="693"/>
      <c r="I51" s="186"/>
      <c r="J51" s="187"/>
      <c r="K51" s="184"/>
      <c r="L51" s="185"/>
      <c r="M51" s="209">
        <f t="shared" si="14"/>
        <v>0</v>
      </c>
      <c r="N51" s="188"/>
      <c r="O51" s="188"/>
      <c r="P51" s="185"/>
      <c r="Q51" s="95"/>
      <c r="R51" s="95"/>
      <c r="S51" s="185"/>
      <c r="T51" s="84"/>
    </row>
    <row r="52" spans="1:20" x14ac:dyDescent="0.25">
      <c r="A52" s="95" t="s">
        <v>281</v>
      </c>
      <c r="B52" s="416" t="str">
        <f>VLOOKUP(A52,'EXTRA-urbano_PIANO_INV-INFR '!$D$54:$H$72,2,FALSE)</f>
        <v>SPECIFICARE______</v>
      </c>
      <c r="C52" s="417"/>
      <c r="D52" s="418"/>
      <c r="E52" s="95"/>
      <c r="F52" s="186"/>
      <c r="G52" s="185"/>
      <c r="H52" s="691"/>
      <c r="I52" s="692"/>
      <c r="J52" s="187"/>
      <c r="K52" s="184"/>
      <c r="L52" s="185"/>
      <c r="M52" s="209">
        <f t="shared" si="14"/>
        <v>0</v>
      </c>
      <c r="N52" s="188"/>
      <c r="O52" s="188"/>
      <c r="P52" s="185"/>
      <c r="Q52" s="95"/>
      <c r="R52" s="95"/>
      <c r="S52" s="185"/>
      <c r="T52" s="84"/>
    </row>
    <row r="53" spans="1:20" x14ac:dyDescent="0.25">
      <c r="A53" s="701" t="s">
        <v>283</v>
      </c>
      <c r="B53" s="416" t="str">
        <f>VLOOKUP(A53,'EXTRA-urbano_PIANO_INV-INFR '!$D$54:$H$72,2,FALSE)</f>
        <v>SPECIFICARE______</v>
      </c>
      <c r="C53" s="419"/>
      <c r="D53" s="420"/>
      <c r="E53" s="419"/>
      <c r="F53" s="191"/>
      <c r="G53" s="418"/>
      <c r="H53" s="693"/>
      <c r="I53" s="186"/>
      <c r="J53" s="187"/>
      <c r="K53" s="184"/>
      <c r="L53" s="185"/>
      <c r="M53" s="209">
        <f t="shared" si="14"/>
        <v>0</v>
      </c>
      <c r="N53" s="188"/>
      <c r="O53" s="188"/>
      <c r="P53" s="185"/>
      <c r="Q53" s="95"/>
      <c r="R53" s="95"/>
      <c r="S53" s="185"/>
      <c r="T53" s="84"/>
    </row>
    <row r="54" spans="1:20" x14ac:dyDescent="0.25">
      <c r="A54" s="95" t="s">
        <v>516</v>
      </c>
      <c r="B54" s="416" t="str">
        <f>VLOOKUP(A54,'EXTRA-urbano_PIANO_INV-INFR '!$D$54:$H$72,2,FALSE)</f>
        <v>SPECIFICARE______</v>
      </c>
      <c r="C54" s="417"/>
      <c r="D54" s="418"/>
      <c r="E54" s="95"/>
      <c r="F54" s="186"/>
      <c r="G54" s="185"/>
      <c r="H54" s="691"/>
      <c r="I54" s="692"/>
      <c r="J54" s="187"/>
      <c r="K54" s="184"/>
      <c r="L54" s="185"/>
      <c r="M54" s="209">
        <f t="shared" si="14"/>
        <v>0</v>
      </c>
      <c r="N54" s="188"/>
      <c r="O54" s="188"/>
      <c r="P54" s="185"/>
      <c r="Q54" s="95"/>
      <c r="R54" s="95"/>
      <c r="S54" s="185"/>
      <c r="T54" s="84"/>
    </row>
    <row r="55" spans="1:20" x14ac:dyDescent="0.25">
      <c r="A55" s="701" t="s">
        <v>518</v>
      </c>
      <c r="B55" s="416" t="str">
        <f>VLOOKUP(A55,'EXTRA-urbano_PIANO_INV-INFR '!$D$54:$H$72,2,FALSE)</f>
        <v>SPECIFICARE______</v>
      </c>
      <c r="C55" s="419"/>
      <c r="D55" s="420"/>
      <c r="E55" s="419"/>
      <c r="F55" s="191"/>
      <c r="G55" s="418"/>
      <c r="H55" s="693"/>
      <c r="I55" s="186"/>
      <c r="J55" s="187"/>
      <c r="K55" s="184"/>
      <c r="L55" s="185"/>
      <c r="M55" s="209">
        <f t="shared" si="14"/>
        <v>0</v>
      </c>
      <c r="N55" s="188"/>
      <c r="O55" s="188"/>
      <c r="P55" s="185"/>
      <c r="Q55" s="95"/>
      <c r="R55" s="95"/>
      <c r="S55" s="185"/>
      <c r="T55" s="84"/>
    </row>
    <row r="56" spans="1:20" x14ac:dyDescent="0.25">
      <c r="A56" s="95" t="s">
        <v>281</v>
      </c>
      <c r="B56" s="416" t="str">
        <f>VLOOKUP(A56,'EXTRA-urbano_PIANO_INV-INFR '!$D$54:$H$72,2,FALSE)</f>
        <v>SPECIFICARE______</v>
      </c>
      <c r="C56" s="417"/>
      <c r="D56" s="418"/>
      <c r="E56" s="95"/>
      <c r="F56" s="186"/>
      <c r="G56" s="185"/>
      <c r="H56" s="691"/>
      <c r="I56" s="692"/>
      <c r="J56" s="187"/>
      <c r="K56" s="184"/>
      <c r="L56" s="185"/>
      <c r="M56" s="209">
        <f t="shared" si="14"/>
        <v>0</v>
      </c>
      <c r="N56" s="188"/>
      <c r="O56" s="188"/>
      <c r="P56" s="185"/>
      <c r="Q56" s="95"/>
      <c r="R56" s="95"/>
      <c r="S56" s="185"/>
      <c r="T56" s="84"/>
    </row>
    <row r="57" spans="1:20" x14ac:dyDescent="0.25">
      <c r="A57" s="701" t="s">
        <v>283</v>
      </c>
      <c r="B57" s="416" t="str">
        <f>VLOOKUP(A57,'EXTRA-urbano_PIANO_INV-INFR '!$D$54:$H$72,2,FALSE)</f>
        <v>SPECIFICARE______</v>
      </c>
      <c r="C57" s="419"/>
      <c r="D57" s="420"/>
      <c r="E57" s="419"/>
      <c r="F57" s="191"/>
      <c r="G57" s="418"/>
      <c r="H57" s="693"/>
      <c r="I57" s="186"/>
      <c r="J57" s="187"/>
      <c r="K57" s="184"/>
      <c r="L57" s="185"/>
      <c r="M57" s="209">
        <f t="shared" si="14"/>
        <v>0</v>
      </c>
      <c r="N57" s="188"/>
      <c r="O57" s="188"/>
      <c r="P57" s="185"/>
      <c r="Q57" s="95"/>
      <c r="R57" s="95"/>
      <c r="S57" s="185"/>
      <c r="T57" s="84"/>
    </row>
    <row r="58" spans="1:20" x14ac:dyDescent="0.25">
      <c r="A58" s="95" t="s">
        <v>516</v>
      </c>
      <c r="B58" s="416" t="str">
        <f>VLOOKUP(A58,'EXTRA-urbano_PIANO_INV-INFR '!$D$54:$H$72,2,FALSE)</f>
        <v>SPECIFICARE______</v>
      </c>
      <c r="C58" s="85"/>
      <c r="D58" s="418"/>
      <c r="E58" s="95"/>
      <c r="F58" s="186"/>
      <c r="G58" s="184"/>
      <c r="H58" s="95"/>
      <c r="I58" s="186"/>
      <c r="J58" s="187"/>
      <c r="K58" s="184"/>
      <c r="L58" s="185"/>
      <c r="M58" s="209">
        <f t="shared" si="13"/>
        <v>0</v>
      </c>
      <c r="N58" s="188"/>
      <c r="O58" s="95"/>
      <c r="P58" s="185"/>
      <c r="Q58" s="95"/>
      <c r="R58" s="95"/>
      <c r="S58" s="185"/>
      <c r="T58" s="84"/>
    </row>
    <row r="59" spans="1:20" x14ac:dyDescent="0.25">
      <c r="A59" s="701" t="s">
        <v>518</v>
      </c>
      <c r="B59" s="416" t="str">
        <f>VLOOKUP(A59,'EXTRA-urbano_PIANO_INV-INFR '!$D$54:$H$72,2,FALSE)</f>
        <v>SPECIFICARE______</v>
      </c>
      <c r="C59" s="85"/>
      <c r="D59" s="418"/>
      <c r="E59" s="95"/>
      <c r="F59" s="186"/>
      <c r="G59" s="184"/>
      <c r="H59" s="95"/>
      <c r="I59" s="186"/>
      <c r="J59" s="187"/>
      <c r="K59" s="184"/>
      <c r="L59" s="185"/>
      <c r="M59" s="209">
        <f t="shared" si="13"/>
        <v>0</v>
      </c>
      <c r="N59" s="188"/>
      <c r="O59" s="95"/>
      <c r="P59" s="185"/>
      <c r="Q59" s="95"/>
      <c r="R59" s="95"/>
      <c r="S59" s="185"/>
      <c r="T59" s="84"/>
    </row>
    <row r="60" spans="1:20" x14ac:dyDescent="0.25">
      <c r="A60" s="701" t="s">
        <v>287</v>
      </c>
      <c r="B60" s="416" t="str">
        <f>VLOOKUP(A60,'EXTRA-urbano_PIANO_INV-INFR '!$D$54:$H$72,2,FALSE)</f>
        <v>SPECIFICARE______</v>
      </c>
      <c r="C60" s="85"/>
      <c r="D60" s="418"/>
      <c r="E60" s="95"/>
      <c r="F60" s="186"/>
      <c r="G60" s="184"/>
      <c r="H60" s="95"/>
      <c r="I60" s="186"/>
      <c r="J60" s="187"/>
      <c r="K60" s="184"/>
      <c r="L60" s="185"/>
      <c r="M60" s="209">
        <f t="shared" si="13"/>
        <v>0</v>
      </c>
      <c r="N60" s="188"/>
      <c r="O60" s="95"/>
      <c r="P60" s="185"/>
      <c r="Q60" s="95"/>
      <c r="R60" s="95"/>
      <c r="S60" s="185"/>
      <c r="T60" s="84"/>
    </row>
    <row r="61" spans="1:20" x14ac:dyDescent="0.25">
      <c r="A61" s="701" t="s">
        <v>285</v>
      </c>
      <c r="B61" s="416" t="str">
        <f>VLOOKUP(A61,'EXTRA-urbano_PIANO_INV-INFR '!$D$54:$H$72,2,FALSE)</f>
        <v>Somme a disposizione</v>
      </c>
      <c r="C61" s="85"/>
      <c r="D61" s="418"/>
      <c r="E61" s="95"/>
      <c r="F61" s="186"/>
      <c r="G61" s="184"/>
      <c r="H61" s="95"/>
      <c r="I61" s="186"/>
      <c r="J61" s="187"/>
      <c r="K61" s="184"/>
      <c r="L61" s="185"/>
      <c r="M61" s="209">
        <f t="shared" si="13"/>
        <v>0</v>
      </c>
      <c r="N61" s="188"/>
      <c r="O61" s="95"/>
      <c r="P61" s="185"/>
      <c r="Q61" s="95"/>
      <c r="R61" s="95"/>
      <c r="S61" s="185"/>
      <c r="T61" s="84"/>
    </row>
    <row r="62" spans="1:20" x14ac:dyDescent="0.25">
      <c r="A62" s="95" t="s">
        <v>288</v>
      </c>
      <c r="B62" s="416" t="str">
        <f>VLOOKUP(A62,'EXTRA-urbano_PIANO_INV-INFR '!$D$54:$H$72,2,FALSE)</f>
        <v>SPECIFICARE______</v>
      </c>
      <c r="C62" s="85"/>
      <c r="D62" s="418"/>
      <c r="E62" s="95"/>
      <c r="F62" s="186"/>
      <c r="G62" s="184"/>
      <c r="H62" s="95"/>
      <c r="I62" s="186"/>
      <c r="J62" s="187"/>
      <c r="K62" s="184"/>
      <c r="L62" s="185"/>
      <c r="M62" s="209">
        <f t="shared" si="13"/>
        <v>0</v>
      </c>
      <c r="N62" s="188"/>
      <c r="O62" s="95"/>
      <c r="P62" s="185"/>
      <c r="Q62" s="95"/>
      <c r="R62" s="95"/>
      <c r="S62" s="185"/>
      <c r="T62" s="84"/>
    </row>
    <row r="63" spans="1:20" x14ac:dyDescent="0.25">
      <c r="A63" s="95" t="s">
        <v>285</v>
      </c>
      <c r="B63" s="416" t="str">
        <f>VLOOKUP(A63,'EXTRA-urbano_PIANO_INV-INFR '!$D$54:$H$72,2,FALSE)</f>
        <v>Somme a disposizione</v>
      </c>
      <c r="C63" s="85"/>
      <c r="D63" s="418"/>
      <c r="E63" s="95"/>
      <c r="F63" s="186"/>
      <c r="G63" s="184"/>
      <c r="H63" s="95"/>
      <c r="I63" s="186"/>
      <c r="J63" s="187"/>
      <c r="K63" s="184"/>
      <c r="L63" s="185"/>
      <c r="M63" s="209">
        <f t="shared" si="13"/>
        <v>0</v>
      </c>
      <c r="N63" s="188"/>
      <c r="O63" s="95"/>
      <c r="P63" s="185"/>
      <c r="Q63" s="95"/>
      <c r="R63" s="95"/>
      <c r="S63" s="185"/>
      <c r="T63" s="84"/>
    </row>
    <row r="64" spans="1:20" ht="15.75" thickBot="1" x14ac:dyDescent="0.3">
      <c r="A64" s="302" t="s">
        <v>282</v>
      </c>
      <c r="B64" s="244" t="str">
        <f>VLOOKUP(A64,'EXTRA-urbano_PIANO_INV-INFR '!$D$54:$H$72,2,FALSE)</f>
        <v>SPECIFICARE______</v>
      </c>
      <c r="C64" s="208"/>
      <c r="D64" s="204"/>
      <c r="E64" s="260"/>
      <c r="F64" s="195"/>
      <c r="G64" s="205"/>
      <c r="H64" s="201"/>
      <c r="I64" s="195"/>
      <c r="J64" s="196"/>
      <c r="K64" s="193"/>
      <c r="L64" s="261"/>
      <c r="M64" s="262">
        <f t="shared" si="13"/>
        <v>0</v>
      </c>
      <c r="N64" s="263"/>
      <c r="O64" s="194"/>
      <c r="P64" s="251"/>
      <c r="Q64" s="194"/>
      <c r="R64" s="194"/>
      <c r="S64" s="251"/>
      <c r="T64" s="256"/>
    </row>
    <row r="65" spans="1:20" ht="15.75" thickBot="1" x14ac:dyDescent="0.3">
      <c r="C65" s="304" t="s">
        <v>319</v>
      </c>
      <c r="D65" s="303">
        <f>SUM(D40:D64)</f>
        <v>0</v>
      </c>
      <c r="E65" s="258"/>
      <c r="F65" s="258"/>
      <c r="G65" s="257">
        <f>SUM(G40:G64)</f>
        <v>0</v>
      </c>
      <c r="H65" s="265" t="s">
        <v>319</v>
      </c>
      <c r="I65" s="265"/>
      <c r="J65" s="257"/>
      <c r="K65" s="257">
        <f>SUM(K40:K64)</f>
        <v>0</v>
      </c>
      <c r="L65" s="257">
        <f t="shared" ref="L65:M65" si="15">SUM(L40:L64)</f>
        <v>0</v>
      </c>
      <c r="M65" s="257">
        <f t="shared" si="15"/>
        <v>0</v>
      </c>
      <c r="N65" s="264"/>
      <c r="O65" s="264"/>
      <c r="P65" s="257">
        <f>SUM(P40:P64)</f>
        <v>0</v>
      </c>
      <c r="Q65" s="258"/>
      <c r="R65" s="258"/>
      <c r="S65" s="257">
        <f>SUM(S40:S64)</f>
        <v>0</v>
      </c>
      <c r="T65" s="259"/>
    </row>
    <row r="66" spans="1:20" ht="15.75" thickBot="1" x14ac:dyDescent="0.3">
      <c r="G66" s="183"/>
    </row>
    <row r="67" spans="1:20" ht="47.25" customHeight="1" thickBot="1" x14ac:dyDescent="0.3">
      <c r="A67" s="1267" t="s">
        <v>6</v>
      </c>
      <c r="B67" s="1268"/>
      <c r="C67" s="1268"/>
      <c r="D67" s="1268"/>
      <c r="E67" s="1268"/>
      <c r="F67" s="1268"/>
      <c r="G67" s="1268"/>
      <c r="H67" s="1268"/>
      <c r="I67" s="1268"/>
      <c r="J67" s="1268"/>
      <c r="K67" s="1268"/>
      <c r="L67" s="1268"/>
      <c r="M67" s="1268"/>
      <c r="N67" s="1268"/>
      <c r="O67" s="1268"/>
      <c r="P67" s="1268"/>
      <c r="Q67" s="1268"/>
      <c r="R67" s="1268"/>
      <c r="S67" s="1268"/>
      <c r="T67" s="1269"/>
    </row>
  </sheetData>
  <sheetProtection algorithmName="SHA-512" hashValue="I33oO1A1iyZJRZtQQ9oQxgjniF5Ff1nYoGGrE0CGwDlUuTCqN5DN9OVRkUAGsDD0huDOPIxCKQDTWVlMntTxRg==" saltValue="Xk0W+rRLtJJtDGz3QWVpqQ==" spinCount="100000" sheet="1" objects="1" scenarios="1"/>
  <mergeCells count="31">
    <mergeCell ref="M11:O11"/>
    <mergeCell ref="A67:T67"/>
    <mergeCell ref="A13:R13"/>
    <mergeCell ref="A15:A17"/>
    <mergeCell ref="B15:B17"/>
    <mergeCell ref="C15:C17"/>
    <mergeCell ref="D15:J15"/>
    <mergeCell ref="K15:Q15"/>
    <mergeCell ref="R15:R16"/>
    <mergeCell ref="T16:T17"/>
    <mergeCell ref="A37:T37"/>
    <mergeCell ref="A38:A39"/>
    <mergeCell ref="B38:B39"/>
    <mergeCell ref="J38:J39"/>
    <mergeCell ref="A11:C11"/>
    <mergeCell ref="D11:F11"/>
    <mergeCell ref="S7:S9"/>
    <mergeCell ref="A2:R2"/>
    <mergeCell ref="A4:R4"/>
    <mergeCell ref="A6:C7"/>
    <mergeCell ref="D6:F7"/>
    <mergeCell ref="H6:K6"/>
    <mergeCell ref="M6:P6"/>
    <mergeCell ref="H7:J7"/>
    <mergeCell ref="M7:O7"/>
    <mergeCell ref="R7:R9"/>
    <mergeCell ref="A9:C9"/>
    <mergeCell ref="D9:F9"/>
    <mergeCell ref="H9:J9"/>
    <mergeCell ref="M9:O9"/>
    <mergeCell ref="H11:J11"/>
  </mergeCells>
  <phoneticPr fontId="45" type="noConversion"/>
  <dataValidations count="9">
    <dataValidation type="list" allowBlank="1" showInputMessage="1" showErrorMessage="1" sqref="N40:N64" xr:uid="{00000000-0002-0000-1000-000000000000}">
      <formula1>$B$18:$B$33</formula1>
    </dataValidation>
    <dataValidation type="list" allowBlank="1" showInputMessage="1" showErrorMessage="1" sqref="T40:T64 R18:R33" xr:uid="{00000000-0002-0000-1000-000001000000}">
      <formula1>"si"</formula1>
    </dataValidation>
    <dataValidation type="list" allowBlank="1" showInputMessage="1" showErrorMessage="1" sqref="R11:S11 R40:R64" xr:uid="{00000000-0002-0000-1000-000002000000}">
      <formula1>"si,"</formula1>
    </dataValidation>
    <dataValidation allowBlank="1" showErrorMessage="1" prompt="_x000a_" sqref="K7" xr:uid="{00000000-0002-0000-1000-000003000000}"/>
    <dataValidation allowBlank="1" showErrorMessage="1" prompt="Scegliere il comune beneficiario dal menù a tendina_x000a_" sqref="K9:K11 P7:P9" xr:uid="{00000000-0002-0000-1000-000004000000}"/>
    <dataValidation allowBlank="1" showInputMessage="1" showErrorMessage="1" prompt=" è la differenza tra l'importo degli onoeri della sicurezza i del Sal (esclusivamente legato alle infrastrutture di supporto) e il precedente" sqref="N18:N33" xr:uid="{00000000-0002-0000-1000-000005000000}"/>
    <dataValidation allowBlank="1" showInputMessage="1" showErrorMessage="1" promptTitle="ATTENZIONE:" prompt=" è la differenza tra l'importo dei lavori del Sal (esclusivamente legato alle infrastrutture di supporto) e il precedente" sqref="L18:L33" xr:uid="{00000000-0002-0000-1000-000006000000}"/>
    <dataValidation allowBlank="1" showInputMessage="1" showErrorMessage="1" promptTitle="ATTENZIONE" prompt="è la differenza tra l'importo dei lavori del Sal e il precedente" sqref="E18:E33" xr:uid="{00000000-0002-0000-1000-000007000000}"/>
    <dataValidation allowBlank="1" showInputMessage="1" showErrorMessage="1" promptTitle="ATTENZIONE" prompt="è la differenza tra l'importo degli oneri della sicurezza del SAL e il precedente" sqref="G18:G33" xr:uid="{00000000-0002-0000-1000-000008000000}"/>
  </dataValidations>
  <pageMargins left="0.7" right="0.7" top="0.75" bottom="0.75" header="0.3" footer="0.3"/>
  <pageSetup paperSize="8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cegliere la Città Metropolitana beneficiaria dal menù a tendina_x000a__x000a_" xr:uid="{00000000-0002-0000-1000-000009000000}">
          <x14:formula1>
            <xm:f>'DATI EROGAZIONI'!$A$2:$A$15</xm:f>
          </x14:formula1>
          <xm:sqref>D6:F7</xm:sqref>
        </x14:dataValidation>
        <x14:dataValidation type="list" allowBlank="1" showInputMessage="1" showErrorMessage="1" prompt="Inserire riferimento voce di spesa da piano di investimento esecutivo infrastrutture_x000a__x000a_" xr:uid="{00000000-0002-0000-1000-00000A000000}">
          <x14:formula1>
            <xm:f>'EXTRA-urbano_PIANO_INV-INFR '!$D$54:$D$71</xm:f>
          </x14:formula1>
          <xm:sqref>A40:A64</xm:sqref>
        </x14:dataValidation>
        <x14:dataValidation type="list" allowBlank="1" showInputMessage="1" showErrorMessage="1" xr:uid="{00000000-0002-0000-1000-00000B000000}">
          <x14:formula1>
            <xm:f>'EXTRA-urbano_PIANO_INV-INFR '!$D$54:$D$71</xm:f>
          </x14:formula1>
          <xm:sqref>A18:A33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9">
    <tabColor theme="1" tint="0.14999847407452621"/>
  </sheetPr>
  <dimension ref="A1:K17"/>
  <sheetViews>
    <sheetView workbookViewId="0">
      <selection activeCell="G34" sqref="A18:G34"/>
    </sheetView>
  </sheetViews>
  <sheetFormatPr defaultRowHeight="15" x14ac:dyDescent="0.25"/>
  <cols>
    <col min="1" max="1" width="32.85546875" bestFit="1" customWidth="1"/>
    <col min="2" max="2" width="16" customWidth="1"/>
    <col min="3" max="3" width="15.140625" bestFit="1" customWidth="1"/>
    <col min="4" max="5" width="15.7109375" bestFit="1" customWidth="1"/>
    <col min="6" max="8" width="15.140625" bestFit="1" customWidth="1"/>
    <col min="11" max="11" width="11.5703125" bestFit="1" customWidth="1"/>
  </cols>
  <sheetData>
    <row r="1" spans="1:11" x14ac:dyDescent="0.25">
      <c r="A1" s="28" t="s">
        <v>460</v>
      </c>
      <c r="B1" s="28" t="s">
        <v>57</v>
      </c>
      <c r="C1" s="28">
        <v>2019</v>
      </c>
      <c r="D1" s="28">
        <v>2020</v>
      </c>
      <c r="E1" s="28">
        <v>2021</v>
      </c>
      <c r="F1" s="28">
        <v>2022</v>
      </c>
      <c r="G1" s="28">
        <v>2023</v>
      </c>
      <c r="H1" t="s">
        <v>461</v>
      </c>
      <c r="I1" s="28" t="s">
        <v>22</v>
      </c>
    </row>
    <row r="2" spans="1:11" x14ac:dyDescent="0.25">
      <c r="A2" s="354" t="s">
        <v>462</v>
      </c>
      <c r="B2" s="353">
        <v>5988229</v>
      </c>
      <c r="C2" s="44">
        <v>1794694</v>
      </c>
      <c r="D2" s="44">
        <v>422281</v>
      </c>
      <c r="E2" s="44">
        <v>573279</v>
      </c>
      <c r="F2" s="44">
        <v>1583554</v>
      </c>
      <c r="G2" s="44">
        <v>1614421</v>
      </c>
      <c r="H2" s="439">
        <f>B2*0.2</f>
        <v>1197645.8</v>
      </c>
      <c r="I2" s="354" t="s">
        <v>463</v>
      </c>
    </row>
    <row r="3" spans="1:11" x14ac:dyDescent="0.25">
      <c r="A3" s="354" t="s">
        <v>464</v>
      </c>
      <c r="B3" s="353">
        <v>5295779</v>
      </c>
      <c r="C3" s="44">
        <v>1587165</v>
      </c>
      <c r="D3" s="44">
        <v>373451</v>
      </c>
      <c r="E3" s="44">
        <v>506987</v>
      </c>
      <c r="F3" s="44">
        <v>1400439</v>
      </c>
      <c r="G3" s="44">
        <v>1427737</v>
      </c>
      <c r="H3" s="439">
        <f t="shared" ref="H3:H15" si="0">B3*0.2</f>
        <v>1059155.8</v>
      </c>
      <c r="I3" s="354" t="s">
        <v>465</v>
      </c>
    </row>
    <row r="4" spans="1:11" x14ac:dyDescent="0.25">
      <c r="A4" s="354" t="s">
        <v>466</v>
      </c>
      <c r="B4" s="353">
        <v>2720649</v>
      </c>
      <c r="C4" s="44">
        <v>815389</v>
      </c>
      <c r="D4" s="44">
        <v>191856</v>
      </c>
      <c r="E4" s="44">
        <v>260459</v>
      </c>
      <c r="F4" s="44">
        <v>719461</v>
      </c>
      <c r="G4" s="44">
        <v>733484</v>
      </c>
      <c r="H4" s="439">
        <f t="shared" si="0"/>
        <v>544129.80000000005</v>
      </c>
      <c r="I4" s="354" t="s">
        <v>467</v>
      </c>
      <c r="K4" s="438"/>
    </row>
    <row r="5" spans="1:11" x14ac:dyDescent="0.25">
      <c r="A5" s="354" t="s">
        <v>394</v>
      </c>
      <c r="B5" s="353">
        <v>4726581</v>
      </c>
      <c r="C5" s="44">
        <v>1416574</v>
      </c>
      <c r="D5" s="44">
        <v>333311</v>
      </c>
      <c r="E5" s="44">
        <v>452496</v>
      </c>
      <c r="F5" s="44">
        <v>1249918</v>
      </c>
      <c r="G5" s="44">
        <v>1274282</v>
      </c>
      <c r="H5" s="439">
        <f t="shared" si="0"/>
        <v>945316.20000000007</v>
      </c>
      <c r="I5" s="354" t="s">
        <v>468</v>
      </c>
    </row>
    <row r="6" spans="1:11" x14ac:dyDescent="0.25">
      <c r="A6" s="354" t="s">
        <v>381</v>
      </c>
      <c r="B6" s="353">
        <v>7392758</v>
      </c>
      <c r="C6" s="44">
        <v>2215638</v>
      </c>
      <c r="D6" s="44">
        <v>521326</v>
      </c>
      <c r="E6" s="44">
        <v>707740</v>
      </c>
      <c r="F6" s="44">
        <v>1954974</v>
      </c>
      <c r="G6" s="44">
        <v>1993080</v>
      </c>
      <c r="H6" s="439">
        <f t="shared" si="0"/>
        <v>1478551.6</v>
      </c>
      <c r="I6" s="354" t="s">
        <v>469</v>
      </c>
    </row>
    <row r="7" spans="1:11" ht="132" x14ac:dyDescent="0.25">
      <c r="A7" s="354" t="s">
        <v>470</v>
      </c>
      <c r="B7" s="353">
        <v>8922632</v>
      </c>
      <c r="C7" s="44">
        <v>2674146</v>
      </c>
      <c r="D7" s="44">
        <v>629210</v>
      </c>
      <c r="E7" s="44">
        <v>854202</v>
      </c>
      <c r="F7" s="44">
        <v>2359541</v>
      </c>
      <c r="G7" s="44">
        <v>2405533</v>
      </c>
      <c r="H7" s="439">
        <f t="shared" si="0"/>
        <v>1784526.4000000001</v>
      </c>
      <c r="I7" s="355" t="s">
        <v>471</v>
      </c>
    </row>
    <row r="8" spans="1:11" x14ac:dyDescent="0.25">
      <c r="A8" s="354" t="s">
        <v>300</v>
      </c>
      <c r="B8" s="353">
        <v>3483957</v>
      </c>
      <c r="C8" s="44">
        <v>1044155</v>
      </c>
      <c r="D8" s="44">
        <v>245684</v>
      </c>
      <c r="E8" s="44">
        <v>333534</v>
      </c>
      <c r="F8" s="44">
        <v>921313</v>
      </c>
      <c r="G8" s="44">
        <v>939271</v>
      </c>
      <c r="H8" s="439">
        <f t="shared" si="0"/>
        <v>696791.4</v>
      </c>
      <c r="I8" s="354" t="s">
        <v>472</v>
      </c>
    </row>
    <row r="9" spans="1:11" ht="48" x14ac:dyDescent="0.25">
      <c r="A9" s="354" t="s">
        <v>473</v>
      </c>
      <c r="B9" s="353">
        <v>9622673</v>
      </c>
      <c r="C9" s="44">
        <v>2883951</v>
      </c>
      <c r="D9" s="44">
        <v>678577</v>
      </c>
      <c r="E9" s="44">
        <v>921218</v>
      </c>
      <c r="F9" s="44">
        <v>2544663</v>
      </c>
      <c r="G9" s="44">
        <v>2594264</v>
      </c>
      <c r="H9" s="439">
        <f t="shared" si="0"/>
        <v>1924534.6</v>
      </c>
      <c r="I9" s="355" t="s">
        <v>474</v>
      </c>
    </row>
    <row r="10" spans="1:11" x14ac:dyDescent="0.25">
      <c r="A10" s="354" t="s">
        <v>475</v>
      </c>
      <c r="B10" s="353">
        <v>12159539</v>
      </c>
      <c r="C10" s="44">
        <v>3644259</v>
      </c>
      <c r="D10" s="44">
        <v>857473</v>
      </c>
      <c r="E10" s="44">
        <v>1164084</v>
      </c>
      <c r="F10" s="44">
        <v>3215523</v>
      </c>
      <c r="G10" s="44">
        <v>3278200</v>
      </c>
      <c r="H10" s="439">
        <f t="shared" si="0"/>
        <v>2431907.8000000003</v>
      </c>
      <c r="I10" s="354" t="s">
        <v>476</v>
      </c>
    </row>
    <row r="11" spans="1:11" x14ac:dyDescent="0.25">
      <c r="A11" s="354" t="s">
        <v>385</v>
      </c>
      <c r="B11" s="353">
        <v>5653725</v>
      </c>
      <c r="C11" s="44">
        <v>1694442</v>
      </c>
      <c r="D11" s="44">
        <v>398692</v>
      </c>
      <c r="E11" s="44">
        <v>541256</v>
      </c>
      <c r="F11" s="44">
        <v>1495096</v>
      </c>
      <c r="G11" s="44">
        <v>1524239</v>
      </c>
      <c r="H11" s="439">
        <f t="shared" si="0"/>
        <v>1130745</v>
      </c>
      <c r="I11" s="354" t="s">
        <v>477</v>
      </c>
    </row>
    <row r="12" spans="1:11" ht="72" x14ac:dyDescent="0.25">
      <c r="A12" s="354" t="s">
        <v>478</v>
      </c>
      <c r="B12" s="353">
        <v>2564004</v>
      </c>
      <c r="C12" s="44">
        <v>768441</v>
      </c>
      <c r="D12" s="44">
        <v>180810</v>
      </c>
      <c r="E12" s="44">
        <v>245463</v>
      </c>
      <c r="F12" s="44">
        <v>678037</v>
      </c>
      <c r="G12" s="44">
        <v>691253</v>
      </c>
      <c r="H12" s="439">
        <f t="shared" si="0"/>
        <v>512800.80000000005</v>
      </c>
      <c r="I12" s="355" t="s">
        <v>479</v>
      </c>
    </row>
    <row r="13" spans="1:11" x14ac:dyDescent="0.25">
      <c r="A13" s="354" t="s">
        <v>480</v>
      </c>
      <c r="B13" s="353">
        <v>8712693</v>
      </c>
      <c r="C13" s="44">
        <v>2611227</v>
      </c>
      <c r="D13" s="44">
        <v>614406</v>
      </c>
      <c r="E13" s="44">
        <v>834103</v>
      </c>
      <c r="F13" s="44">
        <v>2304023</v>
      </c>
      <c r="G13" s="44">
        <v>2348934</v>
      </c>
      <c r="H13" s="439">
        <f t="shared" si="0"/>
        <v>1742538.6</v>
      </c>
      <c r="I13" s="354" t="s">
        <v>481</v>
      </c>
    </row>
    <row r="14" spans="1:11" x14ac:dyDescent="0.25">
      <c r="A14" s="354" t="s">
        <v>448</v>
      </c>
      <c r="B14" s="353">
        <v>8654923</v>
      </c>
      <c r="C14" s="44">
        <v>2593913</v>
      </c>
      <c r="D14" s="44">
        <v>610332</v>
      </c>
      <c r="E14" s="44">
        <v>828573</v>
      </c>
      <c r="F14" s="44">
        <v>2288746</v>
      </c>
      <c r="G14" s="44">
        <v>2333359</v>
      </c>
      <c r="H14" s="439">
        <f t="shared" si="0"/>
        <v>1730984.6</v>
      </c>
      <c r="I14" s="354" t="s">
        <v>482</v>
      </c>
    </row>
    <row r="15" spans="1:11" x14ac:dyDescent="0.25">
      <c r="A15" s="354" t="s">
        <v>3</v>
      </c>
      <c r="B15" s="353">
        <v>5054680</v>
      </c>
      <c r="C15" s="381">
        <v>1514906</v>
      </c>
      <c r="D15" s="381">
        <v>356449</v>
      </c>
      <c r="E15" s="381">
        <v>483906</v>
      </c>
      <c r="F15" s="381">
        <v>1336682</v>
      </c>
      <c r="G15" s="381">
        <v>1362737</v>
      </c>
      <c r="H15" s="439">
        <f t="shared" si="0"/>
        <v>1010936</v>
      </c>
      <c r="I15" s="354" t="s">
        <v>483</v>
      </c>
    </row>
    <row r="16" spans="1:11" ht="15.75" x14ac:dyDescent="0.25">
      <c r="A16" s="40"/>
    </row>
    <row r="17" spans="1:1" ht="15.75" x14ac:dyDescent="0.25">
      <c r="A17" s="40"/>
    </row>
  </sheetData>
  <sheetProtection algorithmName="SHA-512" hashValue="o4FlbvMhLXdoFZFFJsGJOtZOW8dVpZXusB9p0EcWT52CejOlf6MplMck/QFGRVfoZ1dhb1HQ8ppHrpcdiaX16g==" saltValue="WTKuTYsv8o3TWwfqs1GKDQ==" spinCount="10000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20">
    <tabColor theme="1" tint="4.9989318521683403E-2"/>
  </sheetPr>
  <dimension ref="A1:AM18"/>
  <sheetViews>
    <sheetView zoomScale="79" zoomScaleNormal="79" workbookViewId="0">
      <selection activeCell="H17" sqref="H17:I17"/>
    </sheetView>
  </sheetViews>
  <sheetFormatPr defaultRowHeight="15" x14ac:dyDescent="0.25"/>
  <cols>
    <col min="1" max="1" width="32.85546875" customWidth="1"/>
    <col min="2" max="2" width="17.42578125" bestFit="1" customWidth="1"/>
    <col min="3" max="3" width="17.85546875" bestFit="1" customWidth="1"/>
    <col min="4" max="4" width="16.42578125" bestFit="1" customWidth="1"/>
    <col min="5" max="5" width="17.42578125" bestFit="1" customWidth="1"/>
    <col min="6" max="7" width="17.42578125" customWidth="1"/>
    <col min="8" max="8" width="17.85546875" bestFit="1" customWidth="1"/>
    <col min="9" max="9" width="17.42578125" bestFit="1" customWidth="1"/>
    <col min="10" max="10" width="16.42578125" bestFit="1" customWidth="1"/>
    <col min="11" max="11" width="16.42578125" customWidth="1"/>
    <col min="12" max="12" width="26.85546875" bestFit="1" customWidth="1"/>
    <col min="13" max="13" width="13.5703125" bestFit="1" customWidth="1"/>
    <col min="14" max="14" width="21.140625" customWidth="1"/>
    <col min="15" max="15" width="18.5703125" bestFit="1" customWidth="1"/>
    <col min="16" max="16" width="19.28515625" bestFit="1" customWidth="1"/>
    <col min="17" max="17" width="15.28515625" customWidth="1"/>
    <col min="18" max="18" width="15.5703125" bestFit="1" customWidth="1"/>
    <col min="19" max="19" width="16" bestFit="1" customWidth="1"/>
    <col min="20" max="20" width="19.28515625" customWidth="1"/>
    <col min="21" max="21" width="18.85546875" customWidth="1"/>
    <col min="22" max="22" width="17.85546875" bestFit="1" customWidth="1"/>
    <col min="23" max="23" width="33.5703125" bestFit="1" customWidth="1"/>
    <col min="24" max="24" width="16" bestFit="1" customWidth="1"/>
    <col min="25" max="25" width="15.28515625" bestFit="1" customWidth="1"/>
    <col min="26" max="26" width="17.85546875" bestFit="1" customWidth="1"/>
    <col min="28" max="28" width="15.28515625" bestFit="1" customWidth="1"/>
    <col min="30" max="30" width="19.28515625" bestFit="1" customWidth="1"/>
    <col min="32" max="32" width="15.28515625" bestFit="1" customWidth="1"/>
    <col min="33" max="33" width="17.85546875" bestFit="1" customWidth="1"/>
    <col min="35" max="35" width="15.28515625" bestFit="1" customWidth="1"/>
    <col min="36" max="36" width="13.5703125" bestFit="1" customWidth="1"/>
    <col min="38" max="38" width="16" bestFit="1" customWidth="1"/>
    <col min="39" max="39" width="15.28515625" bestFit="1" customWidth="1"/>
    <col min="40" max="40" width="17.85546875" bestFit="1" customWidth="1"/>
    <col min="42" max="42" width="15.28515625" bestFit="1" customWidth="1"/>
    <col min="43" max="43" width="17.85546875" bestFit="1" customWidth="1"/>
    <col min="45" max="45" width="16" bestFit="1" customWidth="1"/>
    <col min="46" max="46" width="15.28515625" bestFit="1" customWidth="1"/>
    <col min="47" max="47" width="17.85546875" bestFit="1" customWidth="1"/>
    <col min="48" max="48" width="14.42578125" bestFit="1" customWidth="1"/>
    <col min="49" max="50" width="15.28515625" bestFit="1" customWidth="1"/>
    <col min="51" max="51" width="12.85546875" bestFit="1" customWidth="1"/>
    <col min="52" max="52" width="16" bestFit="1" customWidth="1"/>
    <col min="53" max="54" width="16.42578125" bestFit="1" customWidth="1"/>
    <col min="55" max="55" width="15.28515625" bestFit="1" customWidth="1"/>
    <col min="56" max="56" width="16.42578125" bestFit="1" customWidth="1"/>
    <col min="57" max="57" width="14.42578125" bestFit="1" customWidth="1"/>
    <col min="58" max="58" width="12" bestFit="1" customWidth="1"/>
    <col min="59" max="59" width="14.42578125" bestFit="1" customWidth="1"/>
    <col min="60" max="61" width="16.42578125" bestFit="1" customWidth="1"/>
    <col min="63" max="63" width="16.42578125" bestFit="1" customWidth="1"/>
    <col min="64" max="64" width="14.42578125" bestFit="1" customWidth="1"/>
    <col min="65" max="65" width="9" bestFit="1" customWidth="1"/>
    <col min="66" max="66" width="14.42578125" bestFit="1" customWidth="1"/>
    <col min="67" max="67" width="15.28515625" bestFit="1" customWidth="1"/>
    <col min="68" max="68" width="17.85546875" bestFit="1" customWidth="1"/>
    <col min="69" max="69" width="9" bestFit="1" customWidth="1"/>
    <col min="70" max="70" width="15.28515625" bestFit="1" customWidth="1"/>
    <col min="71" max="71" width="14.42578125" bestFit="1" customWidth="1"/>
    <col min="73" max="73" width="14.42578125" bestFit="1" customWidth="1"/>
    <col min="74" max="74" width="15.28515625" bestFit="1" customWidth="1"/>
    <col min="75" max="75" width="17.85546875" bestFit="1" customWidth="1"/>
    <col min="77" max="78" width="15.28515625" bestFit="1" customWidth="1"/>
    <col min="80" max="80" width="15.28515625" bestFit="1" customWidth="1"/>
    <col min="81" max="82" width="17.7109375" bestFit="1" customWidth="1"/>
    <col min="83" max="83" width="11.28515625" bestFit="1" customWidth="1"/>
    <col min="84" max="84" width="17.7109375" bestFit="1" customWidth="1"/>
    <col min="85" max="85" width="16.5703125" bestFit="1" customWidth="1"/>
    <col min="86" max="86" width="11.28515625" bestFit="1" customWidth="1"/>
    <col min="87" max="87" width="16.5703125" bestFit="1" customWidth="1"/>
    <col min="88" max="89" width="15.28515625" bestFit="1" customWidth="1"/>
    <col min="91" max="91" width="15.28515625" bestFit="1" customWidth="1"/>
    <col min="92" max="92" width="13.5703125" bestFit="1" customWidth="1"/>
    <col min="94" max="94" width="13.5703125" bestFit="1" customWidth="1"/>
    <col min="95" max="96" width="16.42578125" bestFit="1" customWidth="1"/>
    <col min="97" max="97" width="15.28515625" bestFit="1" customWidth="1"/>
    <col min="98" max="98" width="16.42578125" bestFit="1" customWidth="1"/>
    <col min="99" max="99" width="17.85546875" bestFit="1" customWidth="1"/>
    <col min="100" max="100" width="15.28515625" bestFit="1" customWidth="1"/>
    <col min="101" max="101" width="13.5703125" bestFit="1" customWidth="1"/>
    <col min="102" max="104" width="15.28515625" bestFit="1" customWidth="1"/>
    <col min="105" max="105" width="16.42578125" bestFit="1" customWidth="1"/>
    <col min="106" max="106" width="17.85546875" bestFit="1" customWidth="1"/>
    <col min="107" max="107" width="14.140625" bestFit="1" customWidth="1"/>
    <col min="108" max="108" width="16" bestFit="1" customWidth="1"/>
    <col min="109" max="110" width="15.28515625" bestFit="1" customWidth="1"/>
    <col min="112" max="112" width="15.28515625" bestFit="1" customWidth="1"/>
    <col min="113" max="113" width="17.85546875" bestFit="1" customWidth="1"/>
    <col min="115" max="115" width="15.28515625" bestFit="1" customWidth="1"/>
  </cols>
  <sheetData>
    <row r="1" spans="1:39" ht="28.5" x14ac:dyDescent="0.45">
      <c r="B1" s="1358" t="s">
        <v>7</v>
      </c>
      <c r="C1" s="1358"/>
      <c r="D1" s="1358"/>
      <c r="E1" s="1358"/>
      <c r="F1" s="1358"/>
      <c r="G1" s="1358"/>
      <c r="H1" s="1358"/>
      <c r="I1" s="1358"/>
      <c r="J1" s="1358"/>
      <c r="K1" s="1358"/>
      <c r="L1" s="1358"/>
      <c r="M1" s="1358"/>
      <c r="N1" s="1358"/>
      <c r="O1" s="1358"/>
      <c r="P1" s="1358"/>
      <c r="Q1" s="1358"/>
      <c r="R1" s="1358"/>
      <c r="S1" s="1358"/>
      <c r="T1" s="359"/>
      <c r="V1" s="1358" t="s">
        <v>131</v>
      </c>
      <c r="W1" s="1358"/>
      <c r="X1" s="1358"/>
      <c r="Y1" s="1358"/>
      <c r="Z1" s="1358"/>
      <c r="AA1" s="1358"/>
      <c r="AB1" s="1358"/>
      <c r="AC1" s="1358"/>
      <c r="AD1" s="1358"/>
      <c r="AE1" s="1358"/>
      <c r="AF1" s="1358"/>
      <c r="AG1" s="1358"/>
      <c r="AH1" s="1358"/>
      <c r="AI1" s="1358"/>
    </row>
    <row r="2" spans="1:39" ht="15" customHeight="1" x14ac:dyDescent="0.25">
      <c r="B2" s="1359" t="s">
        <v>484</v>
      </c>
      <c r="C2" s="1359"/>
      <c r="D2" s="1359"/>
      <c r="E2" s="1359"/>
      <c r="F2" s="1359"/>
      <c r="G2" s="1359"/>
      <c r="H2" s="1359"/>
      <c r="I2" s="1359"/>
      <c r="J2" s="1359"/>
      <c r="K2" s="1359"/>
      <c r="L2" s="1359" t="s">
        <v>485</v>
      </c>
      <c r="M2" s="1359"/>
      <c r="N2" s="1359"/>
      <c r="O2" s="1359"/>
      <c r="P2" s="1359"/>
      <c r="Q2" s="1359"/>
      <c r="R2" s="1359"/>
      <c r="S2" s="1359"/>
      <c r="V2" s="1359" t="s">
        <v>484</v>
      </c>
      <c r="W2" s="1359"/>
      <c r="X2" s="1359"/>
      <c r="Y2" s="1359"/>
      <c r="Z2" s="1359"/>
      <c r="AA2" s="1359"/>
      <c r="AB2" s="1359"/>
      <c r="AC2" s="1359"/>
      <c r="AD2" s="1359" t="s">
        <v>485</v>
      </c>
      <c r="AE2" s="1359"/>
      <c r="AF2" s="1359"/>
      <c r="AG2" s="1359"/>
      <c r="AH2" s="1359"/>
      <c r="AI2" s="1359"/>
      <c r="AK2" s="357" t="s">
        <v>486</v>
      </c>
      <c r="AL2" s="358"/>
      <c r="AM2" s="356" t="s">
        <v>486</v>
      </c>
    </row>
    <row r="3" spans="1:39" x14ac:dyDescent="0.25">
      <c r="B3" s="1359" t="s">
        <v>314</v>
      </c>
      <c r="C3" s="1359"/>
      <c r="D3" s="1359" t="s">
        <v>66</v>
      </c>
      <c r="E3" s="1359"/>
      <c r="F3" s="1360" t="s">
        <v>88</v>
      </c>
      <c r="G3" s="1361"/>
      <c r="H3" s="1359" t="s">
        <v>487</v>
      </c>
      <c r="I3" s="1359"/>
      <c r="J3" s="1359" t="s">
        <v>319</v>
      </c>
      <c r="K3" s="1359"/>
      <c r="L3" s="1359" t="s">
        <v>314</v>
      </c>
      <c r="M3" s="1359"/>
      <c r="N3" s="1359" t="s">
        <v>66</v>
      </c>
      <c r="O3" s="1359"/>
      <c r="P3" s="1360" t="s">
        <v>87</v>
      </c>
      <c r="Q3" s="1361"/>
      <c r="R3" s="1360" t="s">
        <v>319</v>
      </c>
      <c r="S3" s="1361"/>
      <c r="V3" s="1359" t="s">
        <v>314</v>
      </c>
      <c r="W3" s="1359"/>
      <c r="X3" s="1359" t="s">
        <v>87</v>
      </c>
      <c r="Y3" s="1359"/>
      <c r="Z3" s="1359" t="s">
        <v>487</v>
      </c>
      <c r="AA3" s="1359"/>
      <c r="AB3" s="1359" t="s">
        <v>319</v>
      </c>
      <c r="AC3" s="1359"/>
      <c r="AD3" s="1359" t="s">
        <v>314</v>
      </c>
      <c r="AE3" s="1359"/>
      <c r="AF3" s="1359" t="s">
        <v>88</v>
      </c>
      <c r="AG3" s="1359"/>
      <c r="AH3" s="1360" t="s">
        <v>319</v>
      </c>
      <c r="AI3" s="1361"/>
      <c r="AK3" s="357"/>
      <c r="AL3" s="358"/>
      <c r="AM3" s="356"/>
    </row>
    <row r="4" spans="1:39" ht="15" customHeight="1" x14ac:dyDescent="0.25">
      <c r="B4" s="45" t="s">
        <v>488</v>
      </c>
      <c r="C4" s="45" t="s">
        <v>489</v>
      </c>
      <c r="D4" s="45" t="s">
        <v>488</v>
      </c>
      <c r="E4" s="45" t="s">
        <v>489</v>
      </c>
      <c r="F4" s="45" t="s">
        <v>488</v>
      </c>
      <c r="G4" s="45" t="s">
        <v>489</v>
      </c>
      <c r="H4" s="45" t="s">
        <v>488</v>
      </c>
      <c r="I4" s="45" t="s">
        <v>489</v>
      </c>
      <c r="J4" s="4" t="s">
        <v>488</v>
      </c>
      <c r="K4" s="4" t="s">
        <v>489</v>
      </c>
      <c r="L4" s="4" t="s">
        <v>488</v>
      </c>
      <c r="M4" s="4" t="s">
        <v>489</v>
      </c>
      <c r="N4" s="4" t="s">
        <v>488</v>
      </c>
      <c r="O4" s="4" t="s">
        <v>489</v>
      </c>
      <c r="P4" s="45" t="s">
        <v>488</v>
      </c>
      <c r="Q4" s="45" t="s">
        <v>489</v>
      </c>
      <c r="R4" s="4" t="s">
        <v>488</v>
      </c>
      <c r="S4" s="4" t="s">
        <v>489</v>
      </c>
      <c r="V4" s="45" t="s">
        <v>488</v>
      </c>
      <c r="W4" s="45" t="s">
        <v>489</v>
      </c>
      <c r="X4" s="45" t="s">
        <v>488</v>
      </c>
      <c r="Y4" s="45" t="s">
        <v>489</v>
      </c>
      <c r="Z4" s="45" t="s">
        <v>488</v>
      </c>
      <c r="AA4" s="45" t="s">
        <v>489</v>
      </c>
      <c r="AB4" s="4" t="s">
        <v>488</v>
      </c>
      <c r="AC4" s="4" t="s">
        <v>489</v>
      </c>
      <c r="AD4" s="4" t="s">
        <v>488</v>
      </c>
      <c r="AE4" s="4" t="s">
        <v>489</v>
      </c>
      <c r="AF4" s="4" t="s">
        <v>488</v>
      </c>
      <c r="AG4" s="4" t="s">
        <v>489</v>
      </c>
      <c r="AH4" s="4" t="s">
        <v>488</v>
      </c>
      <c r="AI4" s="4" t="s">
        <v>489</v>
      </c>
      <c r="AK4" s="4" t="s">
        <v>488</v>
      </c>
      <c r="AM4" s="4" t="s">
        <v>489</v>
      </c>
    </row>
    <row r="5" spans="1:39" x14ac:dyDescent="0.25">
      <c r="A5" s="384" t="s">
        <v>462</v>
      </c>
      <c r="B5" s="44"/>
      <c r="C5" s="44"/>
      <c r="D5" s="44"/>
      <c r="E5" s="44"/>
      <c r="F5" s="44"/>
      <c r="G5" s="44"/>
      <c r="H5" s="44">
        <v>0</v>
      </c>
      <c r="I5" s="44"/>
      <c r="J5" s="43">
        <f>D5+B5+H5+F5</f>
        <v>0</v>
      </c>
      <c r="K5" s="43">
        <f>E5+C5+I5+G5</f>
        <v>0</v>
      </c>
      <c r="L5" s="44"/>
      <c r="M5" s="44"/>
      <c r="N5" s="44"/>
      <c r="O5" s="44"/>
      <c r="P5" s="44"/>
      <c r="Q5" s="44"/>
      <c r="R5" s="43">
        <f>L5+N5+P5</f>
        <v>0</v>
      </c>
      <c r="S5" s="43">
        <f>M5+O5+Q5</f>
        <v>0</v>
      </c>
      <c r="U5" s="354" t="s">
        <v>462</v>
      </c>
      <c r="V5" s="44">
        <v>3950000</v>
      </c>
      <c r="W5" s="44"/>
      <c r="X5" s="44"/>
      <c r="Y5" s="44"/>
      <c r="Z5" s="44">
        <v>1219336</v>
      </c>
      <c r="AA5" s="44"/>
      <c r="AB5" s="43">
        <f>V5+X5+Z5</f>
        <v>5169336</v>
      </c>
      <c r="AC5" s="43">
        <f>Y5+W5+AA5</f>
        <v>0</v>
      </c>
      <c r="AD5" s="44">
        <v>818893</v>
      </c>
      <c r="AE5" s="44"/>
      <c r="AF5" s="44"/>
      <c r="AG5" s="44"/>
      <c r="AH5" s="43">
        <f>AD5+AF5</f>
        <v>818893</v>
      </c>
      <c r="AI5" s="43">
        <f>AG5+AE5</f>
        <v>0</v>
      </c>
      <c r="AK5" s="42">
        <f>AH5+AB5+J5+R5</f>
        <v>5988229</v>
      </c>
      <c r="AL5" s="353">
        <v>5988229</v>
      </c>
      <c r="AM5" s="42">
        <f>AI5+AC5+S5+K5</f>
        <v>0</v>
      </c>
    </row>
    <row r="6" spans="1:39" x14ac:dyDescent="0.25">
      <c r="A6" s="384" t="s">
        <v>464</v>
      </c>
      <c r="B6" s="44"/>
      <c r="C6" s="44"/>
      <c r="D6" s="44">
        <v>1500000</v>
      </c>
      <c r="E6" s="44"/>
      <c r="F6" s="44"/>
      <c r="G6" s="44"/>
      <c r="H6" s="44"/>
      <c r="I6" s="44"/>
      <c r="J6" s="43">
        <f t="shared" ref="J6:K14" si="0">D6+B6+H6+F6</f>
        <v>1500000</v>
      </c>
      <c r="K6" s="43">
        <f t="shared" si="0"/>
        <v>0</v>
      </c>
      <c r="L6" s="44"/>
      <c r="M6" s="44"/>
      <c r="N6" s="44">
        <v>600000.00000000023</v>
      </c>
      <c r="O6" s="44"/>
      <c r="P6" s="44"/>
      <c r="Q6" s="44"/>
      <c r="R6" s="43">
        <f t="shared" ref="R6:S18" si="1">L6+N6+P6</f>
        <v>600000.00000000023</v>
      </c>
      <c r="S6" s="43">
        <f t="shared" si="1"/>
        <v>0</v>
      </c>
      <c r="U6" s="354" t="s">
        <v>464</v>
      </c>
      <c r="V6" s="44">
        <v>3195779</v>
      </c>
      <c r="W6" s="44">
        <v>344221</v>
      </c>
      <c r="X6" s="44"/>
      <c r="Y6" s="44"/>
      <c r="Z6" s="44"/>
      <c r="AA6" s="44"/>
      <c r="AB6" s="43">
        <f t="shared" ref="AB6:AC18" si="2">X6+V6+Z6</f>
        <v>3195779</v>
      </c>
      <c r="AC6" s="43">
        <f t="shared" si="2"/>
        <v>344221</v>
      </c>
      <c r="AD6" s="44"/>
      <c r="AE6" s="44"/>
      <c r="AF6" s="44"/>
      <c r="AG6" s="44"/>
      <c r="AH6" s="43">
        <f t="shared" ref="AH6:AH18" si="3">AD6+AF6</f>
        <v>0</v>
      </c>
      <c r="AI6" s="43">
        <f t="shared" ref="AI6:AI18" si="4">AG6+AE6</f>
        <v>0</v>
      </c>
      <c r="AK6" s="42">
        <f t="shared" ref="AK6:AK18" si="5">AH6+AB6+J6+R6</f>
        <v>5295779</v>
      </c>
      <c r="AL6" s="353">
        <v>5295779</v>
      </c>
      <c r="AM6" s="42">
        <f t="shared" ref="AM6:AM18" si="6">AI6+AC6+S6+K6</f>
        <v>344221</v>
      </c>
    </row>
    <row r="7" spans="1:39" x14ac:dyDescent="0.25">
      <c r="A7" s="384" t="s">
        <v>466</v>
      </c>
      <c r="B7" s="44"/>
      <c r="C7" s="44"/>
      <c r="D7" s="44">
        <v>2507245</v>
      </c>
      <c r="E7" s="44"/>
      <c r="F7" s="44"/>
      <c r="G7" s="44"/>
      <c r="H7" s="44"/>
      <c r="I7" s="44"/>
      <c r="J7" s="43">
        <f t="shared" si="0"/>
        <v>2507245</v>
      </c>
      <c r="K7" s="43">
        <f t="shared" si="0"/>
        <v>0</v>
      </c>
      <c r="L7" s="44"/>
      <c r="M7" s="44"/>
      <c r="N7" s="44">
        <v>213404</v>
      </c>
      <c r="O7" s="44"/>
      <c r="P7" s="44"/>
      <c r="Q7" s="44"/>
      <c r="R7" s="43">
        <f t="shared" si="1"/>
        <v>213404</v>
      </c>
      <c r="S7" s="43">
        <f t="shared" si="1"/>
        <v>0</v>
      </c>
      <c r="U7" s="354" t="s">
        <v>466</v>
      </c>
      <c r="V7" s="44"/>
      <c r="W7" s="44"/>
      <c r="X7" s="44"/>
      <c r="Y7" s="44"/>
      <c r="Z7" s="44"/>
      <c r="AA7" s="44"/>
      <c r="AB7" s="43">
        <f t="shared" si="2"/>
        <v>0</v>
      </c>
      <c r="AC7" s="43">
        <f t="shared" si="2"/>
        <v>0</v>
      </c>
      <c r="AD7" s="44"/>
      <c r="AE7" s="44"/>
      <c r="AF7" s="44"/>
      <c r="AG7" s="44"/>
      <c r="AH7" s="43">
        <f t="shared" si="3"/>
        <v>0</v>
      </c>
      <c r="AI7" s="43">
        <f t="shared" si="4"/>
        <v>0</v>
      </c>
      <c r="AK7" s="42">
        <f t="shared" si="5"/>
        <v>2720649</v>
      </c>
      <c r="AL7" s="353">
        <v>2720649</v>
      </c>
      <c r="AM7" s="42">
        <f t="shared" si="6"/>
        <v>0</v>
      </c>
    </row>
    <row r="8" spans="1:39" x14ac:dyDescent="0.25">
      <c r="A8" s="384" t="s">
        <v>394</v>
      </c>
      <c r="B8" s="44">
        <v>4726581</v>
      </c>
      <c r="C8" s="44"/>
      <c r="D8" s="44"/>
      <c r="E8" s="44"/>
      <c r="F8" s="44"/>
      <c r="G8" s="44"/>
      <c r="H8" s="44"/>
      <c r="I8" s="44"/>
      <c r="J8" s="43">
        <f t="shared" si="0"/>
        <v>4726581</v>
      </c>
      <c r="K8" s="43">
        <f t="shared" si="0"/>
        <v>0</v>
      </c>
      <c r="L8" s="44"/>
      <c r="M8" s="44"/>
      <c r="N8" s="44"/>
      <c r="O8" s="44"/>
      <c r="P8" s="44"/>
      <c r="Q8" s="44"/>
      <c r="R8" s="43">
        <f t="shared" si="1"/>
        <v>0</v>
      </c>
      <c r="S8" s="43">
        <f t="shared" si="1"/>
        <v>0</v>
      </c>
      <c r="U8" s="354" t="s">
        <v>394</v>
      </c>
      <c r="V8" s="44"/>
      <c r="W8" s="44"/>
      <c r="X8" s="44"/>
      <c r="Y8" s="44"/>
      <c r="Z8" s="44"/>
      <c r="AA8" s="44"/>
      <c r="AB8" s="43">
        <f t="shared" si="2"/>
        <v>0</v>
      </c>
      <c r="AC8" s="43">
        <f t="shared" si="2"/>
        <v>0</v>
      </c>
      <c r="AD8" s="44"/>
      <c r="AE8" s="44"/>
      <c r="AF8" s="44"/>
      <c r="AG8" s="44"/>
      <c r="AH8" s="43">
        <f t="shared" si="3"/>
        <v>0</v>
      </c>
      <c r="AI8" s="43">
        <f t="shared" si="4"/>
        <v>0</v>
      </c>
      <c r="AK8" s="42">
        <f t="shared" si="5"/>
        <v>4726581</v>
      </c>
      <c r="AL8" s="353">
        <v>4726581</v>
      </c>
      <c r="AM8" s="42">
        <f t="shared" si="6"/>
        <v>0</v>
      </c>
    </row>
    <row r="9" spans="1:39" x14ac:dyDescent="0.25">
      <c r="A9" s="384" t="s">
        <v>381</v>
      </c>
      <c r="B9" s="44"/>
      <c r="C9" s="44"/>
      <c r="D9" s="44">
        <v>4906190</v>
      </c>
      <c r="E9" s="44"/>
      <c r="F9" s="44"/>
      <c r="G9" s="44"/>
      <c r="H9" s="44">
        <v>684241</v>
      </c>
      <c r="I9" s="44"/>
      <c r="J9" s="43">
        <f t="shared" si="0"/>
        <v>5590431</v>
      </c>
      <c r="K9" s="43">
        <f t="shared" si="0"/>
        <v>0</v>
      </c>
      <c r="L9" s="44"/>
      <c r="M9" s="44"/>
      <c r="N9" s="44">
        <v>1802327</v>
      </c>
      <c r="O9" s="44"/>
      <c r="P9" s="44"/>
      <c r="Q9" s="44"/>
      <c r="R9" s="43">
        <f t="shared" si="1"/>
        <v>1802327</v>
      </c>
      <c r="S9" s="43">
        <f t="shared" si="1"/>
        <v>0</v>
      </c>
      <c r="U9" s="354" t="s">
        <v>381</v>
      </c>
      <c r="V9" s="44"/>
      <c r="W9" s="44"/>
      <c r="X9" s="44"/>
      <c r="Y9" s="44"/>
      <c r="Z9" s="44"/>
      <c r="AA9" s="44"/>
      <c r="AB9" s="43">
        <f t="shared" si="2"/>
        <v>0</v>
      </c>
      <c r="AC9" s="43">
        <f t="shared" si="2"/>
        <v>0</v>
      </c>
      <c r="AD9" s="44"/>
      <c r="AE9" s="44"/>
      <c r="AF9" s="44"/>
      <c r="AG9" s="44"/>
      <c r="AH9" s="43">
        <f t="shared" si="3"/>
        <v>0</v>
      </c>
      <c r="AI9" s="43">
        <f t="shared" si="4"/>
        <v>0</v>
      </c>
      <c r="AK9" s="42">
        <f t="shared" si="5"/>
        <v>7392758</v>
      </c>
      <c r="AL9" s="353">
        <v>7392758</v>
      </c>
      <c r="AM9" s="42">
        <f t="shared" si="6"/>
        <v>0</v>
      </c>
    </row>
    <row r="10" spans="1:39" x14ac:dyDescent="0.25">
      <c r="A10" s="384" t="s">
        <v>470</v>
      </c>
      <c r="B10" s="44"/>
      <c r="C10" s="44"/>
      <c r="D10" s="44">
        <v>5067527</v>
      </c>
      <c r="E10" s="44"/>
      <c r="F10" s="44"/>
      <c r="G10" s="44"/>
      <c r="H10" s="44"/>
      <c r="I10" s="44"/>
      <c r="J10" s="43">
        <f t="shared" si="0"/>
        <v>5067527</v>
      </c>
      <c r="K10" s="43">
        <f t="shared" si="0"/>
        <v>0</v>
      </c>
      <c r="L10" s="44"/>
      <c r="M10" s="44"/>
      <c r="N10" s="44">
        <v>2070579</v>
      </c>
      <c r="O10" s="44"/>
      <c r="P10" s="44"/>
      <c r="Q10" s="44"/>
      <c r="R10" s="43">
        <f t="shared" si="1"/>
        <v>2070579</v>
      </c>
      <c r="S10" s="43">
        <f t="shared" si="1"/>
        <v>0</v>
      </c>
      <c r="U10" s="354" t="s">
        <v>470</v>
      </c>
      <c r="V10" s="44"/>
      <c r="W10" s="44"/>
      <c r="X10" s="44"/>
      <c r="Y10" s="44"/>
      <c r="Z10" s="44">
        <v>1784526</v>
      </c>
      <c r="AA10" s="44"/>
      <c r="AB10" s="43">
        <f t="shared" si="2"/>
        <v>1784526</v>
      </c>
      <c r="AC10" s="43">
        <f t="shared" si="2"/>
        <v>0</v>
      </c>
      <c r="AD10" s="44"/>
      <c r="AE10" s="44"/>
      <c r="AF10" s="44"/>
      <c r="AG10" s="44"/>
      <c r="AH10" s="43">
        <f t="shared" si="3"/>
        <v>0</v>
      </c>
      <c r="AI10" s="43">
        <f t="shared" si="4"/>
        <v>0</v>
      </c>
      <c r="AK10" s="42">
        <f t="shared" si="5"/>
        <v>8922632</v>
      </c>
      <c r="AL10" s="353">
        <v>8922632</v>
      </c>
      <c r="AM10" s="42">
        <f t="shared" si="6"/>
        <v>0</v>
      </c>
    </row>
    <row r="11" spans="1:39" x14ac:dyDescent="0.25">
      <c r="A11" s="384" t="s">
        <v>300</v>
      </c>
      <c r="B11" s="44"/>
      <c r="C11" s="44"/>
      <c r="D11" s="44">
        <v>2970000</v>
      </c>
      <c r="E11" s="44"/>
      <c r="F11" s="44"/>
      <c r="G11" s="44"/>
      <c r="H11" s="44"/>
      <c r="I11" s="44"/>
      <c r="J11" s="43">
        <f t="shared" si="0"/>
        <v>2970000</v>
      </c>
      <c r="K11" s="43">
        <f t="shared" si="0"/>
        <v>0</v>
      </c>
      <c r="L11" s="44"/>
      <c r="M11" s="44"/>
      <c r="N11" s="44">
        <v>513957</v>
      </c>
      <c r="O11" s="44"/>
      <c r="P11" s="44"/>
      <c r="Q11" s="44"/>
      <c r="R11" s="43">
        <f t="shared" si="1"/>
        <v>513957</v>
      </c>
      <c r="S11" s="43">
        <f t="shared" si="1"/>
        <v>0</v>
      </c>
      <c r="U11" s="354" t="s">
        <v>300</v>
      </c>
      <c r="V11" s="44"/>
      <c r="W11" s="44"/>
      <c r="X11" s="44"/>
      <c r="Y11" s="44"/>
      <c r="Z11" s="44"/>
      <c r="AA11" s="44"/>
      <c r="AB11" s="43">
        <f t="shared" si="2"/>
        <v>0</v>
      </c>
      <c r="AC11" s="43">
        <f t="shared" si="2"/>
        <v>0</v>
      </c>
      <c r="AD11" s="44"/>
      <c r="AE11" s="44"/>
      <c r="AF11" s="44"/>
      <c r="AG11" s="44"/>
      <c r="AH11" s="43">
        <f t="shared" si="3"/>
        <v>0</v>
      </c>
      <c r="AI11" s="43">
        <f t="shared" si="4"/>
        <v>0</v>
      </c>
      <c r="AK11" s="42">
        <f t="shared" si="5"/>
        <v>3483957</v>
      </c>
      <c r="AL11" s="353">
        <v>3483957</v>
      </c>
      <c r="AM11" s="42">
        <f t="shared" si="6"/>
        <v>0</v>
      </c>
    </row>
    <row r="12" spans="1:39" x14ac:dyDescent="0.25">
      <c r="A12" s="384" t="s">
        <v>473</v>
      </c>
      <c r="B12" s="44"/>
      <c r="C12" s="44"/>
      <c r="D12" s="44">
        <v>5545084</v>
      </c>
      <c r="E12" s="44"/>
      <c r="F12" s="44"/>
      <c r="G12" s="44"/>
      <c r="H12" s="44"/>
      <c r="I12" s="44"/>
      <c r="J12" s="43">
        <f t="shared" si="0"/>
        <v>5545084</v>
      </c>
      <c r="K12" s="43">
        <f t="shared" si="0"/>
        <v>0</v>
      </c>
      <c r="L12" s="44"/>
      <c r="M12" s="44"/>
      <c r="N12" s="44">
        <v>0</v>
      </c>
      <c r="O12" s="44"/>
      <c r="P12" s="44"/>
      <c r="Q12" s="44"/>
      <c r="R12" s="43">
        <f t="shared" si="1"/>
        <v>0</v>
      </c>
      <c r="S12" s="43">
        <f t="shared" si="1"/>
        <v>0</v>
      </c>
      <c r="U12" s="354" t="s">
        <v>473</v>
      </c>
      <c r="V12" s="44"/>
      <c r="W12" s="44"/>
      <c r="X12" s="44"/>
      <c r="Y12" s="44"/>
      <c r="Z12" s="44">
        <v>4077589</v>
      </c>
      <c r="AA12" s="44"/>
      <c r="AB12" s="43">
        <f t="shared" si="2"/>
        <v>4077589</v>
      </c>
      <c r="AC12" s="43">
        <f t="shared" si="2"/>
        <v>0</v>
      </c>
      <c r="AD12" s="44"/>
      <c r="AE12" s="44"/>
      <c r="AF12" s="44"/>
      <c r="AG12" s="44"/>
      <c r="AH12" s="43">
        <f t="shared" si="3"/>
        <v>0</v>
      </c>
      <c r="AI12" s="43">
        <f t="shared" si="4"/>
        <v>0</v>
      </c>
      <c r="AK12" s="42">
        <f t="shared" si="5"/>
        <v>9622673</v>
      </c>
      <c r="AL12" s="353">
        <v>9622673</v>
      </c>
      <c r="AM12" s="42">
        <f t="shared" si="6"/>
        <v>0</v>
      </c>
    </row>
    <row r="13" spans="1:39" x14ac:dyDescent="0.25">
      <c r="A13" s="384" t="s">
        <v>475</v>
      </c>
      <c r="B13" s="44"/>
      <c r="C13" s="44"/>
      <c r="D13" s="44">
        <v>3300000</v>
      </c>
      <c r="E13" s="44"/>
      <c r="F13" s="44"/>
      <c r="G13" s="44"/>
      <c r="H13" s="44"/>
      <c r="I13" s="44"/>
      <c r="J13" s="43">
        <f t="shared" si="0"/>
        <v>3300000</v>
      </c>
      <c r="K13" s="43">
        <f t="shared" si="0"/>
        <v>0</v>
      </c>
      <c r="L13" s="44"/>
      <c r="M13" s="44"/>
      <c r="N13" s="44">
        <v>955839</v>
      </c>
      <c r="O13" s="44"/>
      <c r="P13" s="44"/>
      <c r="Q13" s="44"/>
      <c r="R13" s="43">
        <f t="shared" si="1"/>
        <v>955839</v>
      </c>
      <c r="S13" s="43">
        <f t="shared" si="1"/>
        <v>0</v>
      </c>
      <c r="U13" s="354" t="s">
        <v>475</v>
      </c>
      <c r="V13" s="44">
        <v>6000000</v>
      </c>
      <c r="W13" s="44"/>
      <c r="X13" s="44"/>
      <c r="Y13" s="44"/>
      <c r="Z13" s="44"/>
      <c r="AA13" s="44"/>
      <c r="AB13" s="43">
        <f t="shared" si="2"/>
        <v>6000000</v>
      </c>
      <c r="AC13" s="43">
        <f t="shared" si="2"/>
        <v>0</v>
      </c>
      <c r="AD13" s="44">
        <v>1903700</v>
      </c>
      <c r="AE13" s="44"/>
      <c r="AF13" s="44"/>
      <c r="AG13" s="44"/>
      <c r="AH13" s="43">
        <f t="shared" si="3"/>
        <v>1903700</v>
      </c>
      <c r="AI13" s="43">
        <f t="shared" si="4"/>
        <v>0</v>
      </c>
      <c r="AK13" s="42">
        <f t="shared" si="5"/>
        <v>12159539</v>
      </c>
      <c r="AL13" s="353">
        <v>12159539</v>
      </c>
      <c r="AM13" s="42">
        <f t="shared" si="6"/>
        <v>0</v>
      </c>
    </row>
    <row r="14" spans="1:39" x14ac:dyDescent="0.25">
      <c r="A14" s="384" t="s">
        <v>385</v>
      </c>
      <c r="B14" s="44">
        <v>4760591</v>
      </c>
      <c r="C14" s="44"/>
      <c r="D14" s="44"/>
      <c r="E14" s="44"/>
      <c r="F14" s="44"/>
      <c r="G14" s="44"/>
      <c r="H14" s="44"/>
      <c r="I14" s="44"/>
      <c r="J14" s="43">
        <f t="shared" si="0"/>
        <v>4760591</v>
      </c>
      <c r="K14" s="43">
        <f t="shared" si="0"/>
        <v>0</v>
      </c>
      <c r="L14" s="44">
        <v>893134</v>
      </c>
      <c r="M14" s="44"/>
      <c r="N14" s="44"/>
      <c r="O14" s="44"/>
      <c r="P14" s="44"/>
      <c r="Q14" s="44"/>
      <c r="R14" s="43">
        <f t="shared" si="1"/>
        <v>893134</v>
      </c>
      <c r="S14" s="43">
        <f t="shared" si="1"/>
        <v>0</v>
      </c>
      <c r="U14" s="382" t="s">
        <v>385</v>
      </c>
      <c r="V14" s="44"/>
      <c r="W14" s="44"/>
      <c r="X14" s="44"/>
      <c r="Y14" s="44"/>
      <c r="Z14" s="44"/>
      <c r="AA14" s="44"/>
      <c r="AB14" s="43">
        <f t="shared" si="2"/>
        <v>0</v>
      </c>
      <c r="AC14" s="43">
        <f t="shared" si="2"/>
        <v>0</v>
      </c>
      <c r="AD14" s="44"/>
      <c r="AE14" s="44"/>
      <c r="AF14" s="44"/>
      <c r="AG14" s="44"/>
      <c r="AH14" s="43">
        <f t="shared" si="3"/>
        <v>0</v>
      </c>
      <c r="AI14" s="43">
        <f t="shared" si="4"/>
        <v>0</v>
      </c>
      <c r="AK14" s="42">
        <f t="shared" si="5"/>
        <v>5653725</v>
      </c>
      <c r="AL14" s="383">
        <v>5653725</v>
      </c>
      <c r="AM14" s="42">
        <f t="shared" si="6"/>
        <v>0</v>
      </c>
    </row>
    <row r="15" spans="1:39" x14ac:dyDescent="0.25">
      <c r="A15" s="384" t="s">
        <v>478</v>
      </c>
      <c r="B15" s="44"/>
      <c r="C15" s="44"/>
      <c r="D15" s="44">
        <v>440000</v>
      </c>
      <c r="E15" s="44"/>
      <c r="F15" s="44"/>
      <c r="G15" s="44"/>
      <c r="H15" s="44"/>
      <c r="I15" s="44"/>
      <c r="J15" s="43">
        <f>D15+B15+H15+F15</f>
        <v>440000</v>
      </c>
      <c r="K15" s="43">
        <f>E15+C15+I15+G15</f>
        <v>0</v>
      </c>
      <c r="L15" s="44"/>
      <c r="M15" s="44"/>
      <c r="N15" s="44">
        <v>72801</v>
      </c>
      <c r="O15" s="44"/>
      <c r="P15" s="44"/>
      <c r="Q15" s="44"/>
      <c r="R15" s="43">
        <f t="shared" si="1"/>
        <v>72801</v>
      </c>
      <c r="S15" s="43">
        <f t="shared" si="1"/>
        <v>0</v>
      </c>
      <c r="U15" s="354" t="s">
        <v>478</v>
      </c>
      <c r="V15" s="44">
        <v>1460000</v>
      </c>
      <c r="W15" s="44"/>
      <c r="X15" s="44"/>
      <c r="Y15" s="44"/>
      <c r="Z15" s="44"/>
      <c r="AA15" s="44"/>
      <c r="AB15" s="43">
        <f t="shared" si="2"/>
        <v>1460000</v>
      </c>
      <c r="AC15" s="43">
        <f t="shared" si="2"/>
        <v>0</v>
      </c>
      <c r="AD15" s="44">
        <v>591203</v>
      </c>
      <c r="AE15" s="44"/>
      <c r="AF15" s="44"/>
      <c r="AG15" s="44"/>
      <c r="AH15" s="43">
        <f t="shared" si="3"/>
        <v>591203</v>
      </c>
      <c r="AI15" s="43">
        <f t="shared" si="4"/>
        <v>0</v>
      </c>
      <c r="AK15" s="42">
        <f t="shared" si="5"/>
        <v>2564004</v>
      </c>
      <c r="AL15" s="353">
        <v>2564004</v>
      </c>
      <c r="AM15" s="42">
        <f t="shared" si="6"/>
        <v>0</v>
      </c>
    </row>
    <row r="16" spans="1:39" x14ac:dyDescent="0.25">
      <c r="A16" s="384" t="s">
        <v>480</v>
      </c>
      <c r="B16" s="44"/>
      <c r="C16" s="44"/>
      <c r="D16" s="44">
        <v>6460000</v>
      </c>
      <c r="E16" s="44"/>
      <c r="F16" s="44"/>
      <c r="G16" s="44"/>
      <c r="H16" s="44"/>
      <c r="I16" s="44"/>
      <c r="J16" s="43">
        <f t="shared" ref="J16:K17" si="7">D16+B16+H16+F16</f>
        <v>6460000</v>
      </c>
      <c r="K16" s="43">
        <f t="shared" si="7"/>
        <v>0</v>
      </c>
      <c r="L16" s="44"/>
      <c r="M16" s="44"/>
      <c r="N16" s="44">
        <v>2252693</v>
      </c>
      <c r="O16" s="44"/>
      <c r="P16" s="44"/>
      <c r="Q16" s="44"/>
      <c r="R16" s="43">
        <f t="shared" si="1"/>
        <v>2252693</v>
      </c>
      <c r="S16" s="43">
        <f t="shared" si="1"/>
        <v>0</v>
      </c>
      <c r="U16" s="354" t="s">
        <v>480</v>
      </c>
      <c r="V16" s="44"/>
      <c r="W16" s="44"/>
      <c r="X16" s="44"/>
      <c r="Y16" s="44"/>
      <c r="Z16" s="44"/>
      <c r="AA16" s="44"/>
      <c r="AB16" s="43">
        <f t="shared" si="2"/>
        <v>0</v>
      </c>
      <c r="AC16" s="43">
        <f t="shared" si="2"/>
        <v>0</v>
      </c>
      <c r="AD16" s="44"/>
      <c r="AE16" s="44"/>
      <c r="AF16" s="44"/>
      <c r="AG16" s="44"/>
      <c r="AH16" s="43">
        <f t="shared" si="3"/>
        <v>0</v>
      </c>
      <c r="AI16" s="43">
        <f t="shared" si="4"/>
        <v>0</v>
      </c>
      <c r="AK16" s="42">
        <f t="shared" si="5"/>
        <v>8712693</v>
      </c>
      <c r="AL16" s="353">
        <v>8712693</v>
      </c>
      <c r="AM16" s="42">
        <f t="shared" si="6"/>
        <v>0</v>
      </c>
    </row>
    <row r="17" spans="1:39" x14ac:dyDescent="0.25">
      <c r="A17" s="384" t="s">
        <v>448</v>
      </c>
      <c r="B17" s="384"/>
      <c r="C17" s="384"/>
      <c r="D17" s="44">
        <v>4250000</v>
      </c>
      <c r="E17" s="44">
        <v>472221</v>
      </c>
      <c r="F17" s="384"/>
      <c r="G17" s="384"/>
      <c r="H17" s="44"/>
      <c r="I17" s="44"/>
      <c r="J17" s="43">
        <f t="shared" si="7"/>
        <v>4250000</v>
      </c>
      <c r="K17" s="43">
        <f t="shared" si="7"/>
        <v>472221</v>
      </c>
      <c r="L17" s="44"/>
      <c r="M17" s="44"/>
      <c r="N17" s="44">
        <v>237674</v>
      </c>
      <c r="O17" s="44">
        <v>237674</v>
      </c>
      <c r="P17" s="4"/>
      <c r="Q17" s="4"/>
      <c r="R17" s="43">
        <f t="shared" si="1"/>
        <v>237674</v>
      </c>
      <c r="S17" s="43">
        <f t="shared" si="1"/>
        <v>237674</v>
      </c>
      <c r="U17" s="4" t="s">
        <v>448</v>
      </c>
      <c r="V17" s="4"/>
      <c r="W17" s="4"/>
      <c r="X17" s="4"/>
      <c r="Y17" s="4"/>
      <c r="Z17" s="44">
        <v>4167249</v>
      </c>
      <c r="AA17" s="44">
        <v>2777940</v>
      </c>
      <c r="AB17" s="43">
        <f t="shared" si="2"/>
        <v>4167249</v>
      </c>
      <c r="AC17" s="43">
        <f t="shared" si="2"/>
        <v>2777940</v>
      </c>
      <c r="AD17" s="4"/>
      <c r="AE17" s="4"/>
      <c r="AF17" s="4"/>
      <c r="AG17" s="4"/>
      <c r="AH17" s="43">
        <f t="shared" si="3"/>
        <v>0</v>
      </c>
      <c r="AI17" s="43">
        <f t="shared" si="4"/>
        <v>0</v>
      </c>
      <c r="AK17" s="42">
        <f t="shared" si="5"/>
        <v>8654923</v>
      </c>
      <c r="AL17" s="353">
        <v>8654923</v>
      </c>
      <c r="AM17" s="42">
        <f>AI17+AC17+S17+K17</f>
        <v>3487835</v>
      </c>
    </row>
    <row r="18" spans="1:39" x14ac:dyDescent="0.25">
      <c r="A18" s="384" t="s">
        <v>3</v>
      </c>
      <c r="B18" s="44">
        <v>509597</v>
      </c>
      <c r="C18" s="44">
        <v>407678</v>
      </c>
      <c r="D18" s="44">
        <v>155452</v>
      </c>
      <c r="E18" s="44">
        <v>46636</v>
      </c>
      <c r="F18" s="384"/>
      <c r="G18" s="384"/>
      <c r="H18" s="44">
        <v>469149</v>
      </c>
      <c r="I18" s="44">
        <v>469149</v>
      </c>
      <c r="J18" s="43">
        <f>D18+B18+H18+F18</f>
        <v>1134198</v>
      </c>
      <c r="K18" s="43">
        <f>E18+C18+I18+G18</f>
        <v>923463</v>
      </c>
      <c r="L18" s="44">
        <v>101920</v>
      </c>
      <c r="M18" s="44">
        <v>25480</v>
      </c>
      <c r="N18" s="44">
        <v>31091</v>
      </c>
      <c r="O18" s="44">
        <v>7773</v>
      </c>
      <c r="P18" s="4"/>
      <c r="Q18" s="4"/>
      <c r="R18" s="43">
        <f t="shared" si="1"/>
        <v>133011</v>
      </c>
      <c r="S18" s="43">
        <f t="shared" si="1"/>
        <v>33253</v>
      </c>
      <c r="U18" s="4" t="s">
        <v>3</v>
      </c>
      <c r="V18" s="44">
        <v>1987721</v>
      </c>
      <c r="W18" s="44">
        <v>596316</v>
      </c>
      <c r="X18" s="4"/>
      <c r="Y18" s="4"/>
      <c r="Z18" s="44">
        <v>1402206</v>
      </c>
      <c r="AA18" s="44">
        <v>1402206</v>
      </c>
      <c r="AB18" s="43">
        <f t="shared" si="2"/>
        <v>3389927</v>
      </c>
      <c r="AC18" s="43">
        <f t="shared" si="2"/>
        <v>1998522</v>
      </c>
      <c r="AD18" s="44">
        <v>397544</v>
      </c>
      <c r="AE18" s="44">
        <v>99386</v>
      </c>
      <c r="AF18" s="4"/>
      <c r="AG18" s="4"/>
      <c r="AH18" s="43">
        <f t="shared" si="3"/>
        <v>397544</v>
      </c>
      <c r="AI18" s="43">
        <f t="shared" si="4"/>
        <v>99386</v>
      </c>
      <c r="AK18" s="42">
        <f t="shared" si="5"/>
        <v>5054680</v>
      </c>
      <c r="AL18" s="353">
        <v>5054680</v>
      </c>
      <c r="AM18" s="42">
        <f t="shared" si="6"/>
        <v>3054624</v>
      </c>
    </row>
  </sheetData>
  <sheetProtection algorithmName="SHA-512" hashValue="uWcfpp1QeBhrQ1EmMY9T44ENjpeQff8HECuM+VBA8EN3Oa4aao1vjkFgIkUl2WkMnpTNha+4J/0frGHiwQRtwQ==" saltValue="T6iZOjypyAzXeKeX4oOYEA==" spinCount="100000" sheet="1" objects="1" scenarios="1"/>
  <mergeCells count="22">
    <mergeCell ref="V1:AI1"/>
    <mergeCell ref="V2:AC2"/>
    <mergeCell ref="AD2:AI2"/>
    <mergeCell ref="V3:W3"/>
    <mergeCell ref="X3:Y3"/>
    <mergeCell ref="Z3:AA3"/>
    <mergeCell ref="AB3:AC3"/>
    <mergeCell ref="AD3:AE3"/>
    <mergeCell ref="AF3:AG3"/>
    <mergeCell ref="AH3:AI3"/>
    <mergeCell ref="B1:S1"/>
    <mergeCell ref="B3:C3"/>
    <mergeCell ref="D3:E3"/>
    <mergeCell ref="H3:I3"/>
    <mergeCell ref="J3:K3"/>
    <mergeCell ref="B2:K2"/>
    <mergeCell ref="L3:M3"/>
    <mergeCell ref="N3:O3"/>
    <mergeCell ref="L2:S2"/>
    <mergeCell ref="R3:S3"/>
    <mergeCell ref="F3:G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6" tint="0.39997558519241921"/>
    <pageSetUpPr fitToPage="1"/>
  </sheetPr>
  <dimension ref="A1:AC138"/>
  <sheetViews>
    <sheetView zoomScale="67" zoomScaleNormal="67" workbookViewId="0">
      <selection sqref="A1:AC138"/>
    </sheetView>
  </sheetViews>
  <sheetFormatPr defaultColWidth="8.7109375" defaultRowHeight="15" x14ac:dyDescent="0.25"/>
  <cols>
    <col min="1" max="1" width="2.85546875" style="72" customWidth="1"/>
    <col min="2" max="2" width="10.5703125" style="72" customWidth="1"/>
    <col min="3" max="3" width="1.85546875" style="477" customWidth="1"/>
    <col min="4" max="4" width="19.5703125" style="555" customWidth="1"/>
    <col min="5" max="5" width="2" style="555" customWidth="1"/>
    <col min="6" max="6" width="25.5703125" style="555" customWidth="1"/>
    <col min="7" max="7" width="25.5703125" style="573" customWidth="1"/>
    <col min="8" max="8" width="17.140625" style="72" customWidth="1"/>
    <col min="9" max="9" width="2.42578125" style="72" customWidth="1"/>
    <col min="10" max="10" width="23" style="574" bestFit="1" customWidth="1"/>
    <col min="11" max="11" width="10.140625" style="574" bestFit="1" customWidth="1"/>
    <col min="12" max="12" width="11.140625" style="574" customWidth="1"/>
    <col min="13" max="13" width="1.85546875" style="477" customWidth="1"/>
    <col min="14" max="14" width="22" style="72" customWidth="1"/>
    <col min="15" max="15" width="2.42578125" style="573" customWidth="1"/>
    <col min="16" max="16" width="20" style="72" customWidth="1"/>
    <col min="17" max="17" width="32" style="72" customWidth="1"/>
    <col min="18" max="18" width="18.140625" style="477" customWidth="1"/>
    <col min="19" max="19" width="2.85546875" style="72" customWidth="1"/>
    <col min="20" max="20" width="22.7109375" style="477" customWidth="1"/>
    <col min="21" max="21" width="1.5703125" style="477" customWidth="1"/>
    <col min="22" max="22" width="17.85546875" style="477" customWidth="1"/>
    <col min="23" max="23" width="2.42578125" style="477" customWidth="1"/>
    <col min="24" max="24" width="19.28515625" style="72" customWidth="1"/>
    <col min="25" max="25" width="2.140625" style="477" customWidth="1"/>
    <col min="26" max="26" width="15" style="72" customWidth="1"/>
    <col min="27" max="27" width="1.85546875" style="72" customWidth="1"/>
    <col min="28" max="28" width="16" style="72" customWidth="1"/>
    <col min="29" max="36" width="9.140625" style="72" customWidth="1"/>
    <col min="37" max="37" width="10.5703125" style="72" customWidth="1"/>
    <col min="38" max="938" width="9.140625" style="72" customWidth="1"/>
    <col min="939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323"/>
      <c r="I1" s="323"/>
      <c r="J1" s="472"/>
      <c r="K1" s="472"/>
      <c r="L1" s="472"/>
      <c r="M1" s="469"/>
      <c r="N1" s="323"/>
      <c r="O1" s="471"/>
      <c r="P1" s="323"/>
      <c r="Q1" s="323"/>
      <c r="R1" s="469"/>
      <c r="S1" s="323"/>
      <c r="T1" s="469"/>
      <c r="U1" s="469"/>
      <c r="V1" s="469"/>
      <c r="W1" s="469"/>
      <c r="X1" s="323"/>
      <c r="Y1" s="469"/>
      <c r="Z1" s="323"/>
      <c r="AA1" s="323"/>
      <c r="AB1" s="323"/>
      <c r="AC1" s="473"/>
    </row>
    <row r="2" spans="1:29" ht="33.75" thickBot="1" x14ac:dyDescent="0.3">
      <c r="A2" s="474"/>
      <c r="C2" s="772" t="s">
        <v>0</v>
      </c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4"/>
      <c r="Y2" s="38"/>
      <c r="Z2" s="38"/>
      <c r="AA2" s="38"/>
      <c r="AB2" s="38"/>
      <c r="AC2" s="475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5"/>
    </row>
    <row r="4" spans="1:29" ht="27.75" thickBot="1" x14ac:dyDescent="0.3">
      <c r="A4" s="474"/>
      <c r="C4" s="769" t="s">
        <v>1</v>
      </c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1"/>
      <c r="Y4" s="27"/>
      <c r="Z4" s="27"/>
      <c r="AA4" s="27"/>
      <c r="AB4" s="27"/>
      <c r="AC4" s="475"/>
    </row>
    <row r="5" spans="1:29" ht="21" customHeight="1" thickBot="1" x14ac:dyDescent="0.3">
      <c r="A5" s="474"/>
      <c r="C5" s="72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  <c r="Z5" s="27"/>
      <c r="AA5" s="27"/>
      <c r="AB5" s="27"/>
      <c r="AC5" s="475"/>
    </row>
    <row r="6" spans="1:29" ht="53.1" customHeight="1" thickBot="1" x14ac:dyDescent="0.3">
      <c r="A6" s="474"/>
      <c r="B6" s="475"/>
      <c r="C6" s="814" t="s">
        <v>2</v>
      </c>
      <c r="D6" s="815"/>
      <c r="E6" s="815"/>
      <c r="F6" s="816"/>
      <c r="G6" s="817" t="s">
        <v>3</v>
      </c>
      <c r="H6" s="818"/>
      <c r="I6" s="818"/>
      <c r="J6" s="819"/>
      <c r="K6" s="825" t="s">
        <v>4</v>
      </c>
      <c r="L6" s="826"/>
      <c r="M6" s="826"/>
      <c r="N6" s="857"/>
      <c r="O6" s="858"/>
      <c r="P6" s="858"/>
      <c r="Q6" s="858"/>
      <c r="R6" s="858"/>
      <c r="S6" s="858"/>
      <c r="T6" s="858"/>
      <c r="U6" s="858"/>
      <c r="V6" s="858"/>
      <c r="W6" s="858"/>
      <c r="X6" s="859"/>
      <c r="AC6" s="475"/>
    </row>
    <row r="7" spans="1:29" ht="21.6" customHeight="1" thickBot="1" x14ac:dyDescent="0.3">
      <c r="A7" s="474"/>
      <c r="C7" s="77"/>
      <c r="D7" s="77"/>
      <c r="E7" s="77"/>
      <c r="F7" s="77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9"/>
      <c r="S7" s="479"/>
      <c r="T7" s="480"/>
      <c r="U7" s="481"/>
      <c r="V7" s="298"/>
      <c r="W7" s="298"/>
      <c r="X7" s="298"/>
      <c r="Y7" s="482"/>
      <c r="Z7" s="482"/>
      <c r="AA7" s="482"/>
      <c r="AB7" s="482"/>
      <c r="AC7" s="475"/>
    </row>
    <row r="8" spans="1:29" s="486" customFormat="1" ht="18.75" thickBot="1" x14ac:dyDescent="0.3">
      <c r="A8" s="483"/>
      <c r="B8" s="484"/>
      <c r="C8" s="814" t="s">
        <v>5</v>
      </c>
      <c r="D8" s="815"/>
      <c r="E8" s="815"/>
      <c r="F8" s="816"/>
      <c r="G8" s="854" t="str">
        <f>VLOOKUP(G6,'DATI EROGAZIONI'!A1:I15,9,FALSE)</f>
        <v>B10J21000000001</v>
      </c>
      <c r="H8" s="855"/>
      <c r="I8" s="855"/>
      <c r="J8" s="855"/>
      <c r="K8" s="855"/>
      <c r="L8" s="855"/>
      <c r="M8" s="855"/>
      <c r="N8" s="855"/>
      <c r="O8" s="855"/>
      <c r="P8" s="855"/>
      <c r="Q8" s="855"/>
      <c r="R8" s="855"/>
      <c r="S8" s="855"/>
      <c r="T8" s="855"/>
      <c r="U8" s="855"/>
      <c r="V8" s="855"/>
      <c r="W8" s="855"/>
      <c r="X8" s="856"/>
      <c r="Y8" s="485"/>
      <c r="Z8" s="485"/>
      <c r="AA8" s="485"/>
      <c r="AB8" s="485"/>
      <c r="AC8" s="484"/>
    </row>
    <row r="9" spans="1:29" s="486" customFormat="1" ht="19.5" thickBot="1" x14ac:dyDescent="0.3">
      <c r="A9" s="483"/>
      <c r="C9" s="181"/>
      <c r="D9" s="181"/>
      <c r="E9" s="181"/>
      <c r="F9" s="181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485"/>
      <c r="Z9" s="485"/>
      <c r="AA9" s="485"/>
      <c r="AB9" s="485"/>
      <c r="AC9" s="484"/>
    </row>
    <row r="10" spans="1:29" s="486" customFormat="1" ht="60" customHeight="1" thickBot="1" x14ac:dyDescent="0.3">
      <c r="A10" s="483"/>
      <c r="C10" s="865" t="s">
        <v>6</v>
      </c>
      <c r="D10" s="866"/>
      <c r="E10" s="866"/>
      <c r="F10" s="866"/>
      <c r="G10" s="866"/>
      <c r="H10" s="866"/>
      <c r="I10" s="866"/>
      <c r="J10" s="866"/>
      <c r="K10" s="866"/>
      <c r="L10" s="866"/>
      <c r="M10" s="866"/>
      <c r="N10" s="866"/>
      <c r="O10" s="866"/>
      <c r="P10" s="866"/>
      <c r="Q10" s="866"/>
      <c r="R10" s="866"/>
      <c r="S10" s="866"/>
      <c r="T10" s="866"/>
      <c r="U10" s="866"/>
      <c r="V10" s="866"/>
      <c r="W10" s="866"/>
      <c r="X10" s="867"/>
      <c r="Y10" s="485"/>
      <c r="Z10" s="485"/>
      <c r="AA10" s="485"/>
      <c r="AB10" s="485"/>
      <c r="AC10" s="484"/>
    </row>
    <row r="11" spans="1:29" s="486" customFormat="1" ht="25.5" customHeight="1" x14ac:dyDescent="0.25">
      <c r="A11" s="483"/>
      <c r="C11" s="476"/>
      <c r="D11" s="157"/>
      <c r="E11" s="157"/>
      <c r="F11" s="157"/>
      <c r="G11" s="41"/>
      <c r="H11" s="74"/>
      <c r="I11" s="476"/>
      <c r="J11" s="476"/>
      <c r="K11" s="476"/>
      <c r="L11" s="476"/>
      <c r="M11" s="476"/>
      <c r="N11" s="487"/>
      <c r="O11" s="487"/>
      <c r="P11" s="487"/>
      <c r="Q11" s="487"/>
      <c r="R11" s="487"/>
      <c r="S11" s="487"/>
      <c r="T11" s="485"/>
      <c r="U11" s="485"/>
      <c r="V11" s="485"/>
      <c r="W11" s="485"/>
      <c r="X11" s="485"/>
      <c r="Y11" s="485"/>
      <c r="Z11" s="485"/>
      <c r="AA11" s="485"/>
      <c r="AB11" s="485"/>
      <c r="AC11" s="484"/>
    </row>
    <row r="12" spans="1:29" s="486" customFormat="1" ht="35.25" thickBot="1" x14ac:dyDescent="0.3">
      <c r="A12" s="483"/>
      <c r="B12" s="868" t="s">
        <v>131</v>
      </c>
      <c r="C12" s="868"/>
      <c r="D12" s="868"/>
      <c r="E12" s="868"/>
      <c r="F12" s="868"/>
      <c r="G12" s="868"/>
      <c r="H12" s="868"/>
      <c r="I12" s="868"/>
      <c r="J12" s="868"/>
      <c r="K12" s="868"/>
      <c r="L12" s="868"/>
      <c r="M12" s="868"/>
      <c r="N12" s="868"/>
      <c r="O12" s="868"/>
      <c r="P12" s="868"/>
      <c r="Q12" s="868"/>
      <c r="R12" s="868"/>
      <c r="S12" s="868"/>
      <c r="T12" s="868"/>
      <c r="U12" s="868"/>
      <c r="V12" s="868"/>
      <c r="W12" s="868"/>
      <c r="X12" s="868"/>
      <c r="Y12" s="868"/>
      <c r="Z12" s="868"/>
      <c r="AA12" s="868"/>
      <c r="AB12" s="868"/>
      <c r="AC12" s="484"/>
    </row>
    <row r="13" spans="1:29" s="496" customFormat="1" ht="16.5" thickBot="1" x14ac:dyDescent="0.25">
      <c r="A13" s="488"/>
      <c r="B13" s="489"/>
      <c r="C13" s="490"/>
      <c r="D13" s="491"/>
      <c r="E13" s="491"/>
      <c r="F13" s="491"/>
      <c r="G13" s="492"/>
      <c r="H13" s="489"/>
      <c r="I13" s="489"/>
      <c r="J13" s="489"/>
      <c r="K13" s="489"/>
      <c r="L13" s="489"/>
      <c r="M13" s="493"/>
      <c r="N13" s="489"/>
      <c r="O13" s="492"/>
      <c r="P13" s="489"/>
      <c r="Q13" s="489"/>
      <c r="R13" s="490"/>
      <c r="S13" s="489"/>
      <c r="T13" s="490"/>
      <c r="U13" s="490"/>
      <c r="V13" s="490"/>
      <c r="W13" s="490"/>
      <c r="X13" s="494"/>
      <c r="Y13" s="490"/>
      <c r="Z13" s="489"/>
      <c r="AA13" s="489"/>
      <c r="AB13" s="489"/>
      <c r="AC13" s="495"/>
    </row>
    <row r="14" spans="1:29" s="505" customFormat="1" ht="68.099999999999994" customHeight="1" thickBot="1" x14ac:dyDescent="0.25">
      <c r="A14" s="497"/>
      <c r="B14" s="869" t="s">
        <v>8</v>
      </c>
      <c r="C14" s="177"/>
      <c r="D14" s="862" t="s">
        <v>9</v>
      </c>
      <c r="E14" s="498"/>
      <c r="F14" s="874" t="s">
        <v>10</v>
      </c>
      <c r="G14" s="875"/>
      <c r="H14" s="876"/>
      <c r="I14" s="499"/>
      <c r="J14" s="860" t="s">
        <v>11</v>
      </c>
      <c r="K14" s="861"/>
      <c r="L14" s="795"/>
      <c r="M14" s="500"/>
      <c r="N14" s="796" t="s">
        <v>12</v>
      </c>
      <c r="O14" s="501"/>
      <c r="P14" s="828" t="s">
        <v>13</v>
      </c>
      <c r="Q14" s="829"/>
      <c r="R14" s="830"/>
      <c r="S14" s="499"/>
      <c r="T14" s="822" t="s">
        <v>14</v>
      </c>
      <c r="U14" s="502"/>
      <c r="V14" s="822" t="s">
        <v>15</v>
      </c>
      <c r="W14" s="500"/>
      <c r="X14" s="822" t="s">
        <v>16</v>
      </c>
      <c r="Y14" s="500"/>
      <c r="Z14" s="796" t="s">
        <v>17</v>
      </c>
      <c r="AA14" s="503"/>
      <c r="AB14" s="796" t="s">
        <v>18</v>
      </c>
      <c r="AC14" s="504"/>
    </row>
    <row r="15" spans="1:29" s="499" customFormat="1" ht="27.95" customHeight="1" thickBot="1" x14ac:dyDescent="0.25">
      <c r="A15" s="506"/>
      <c r="B15" s="870"/>
      <c r="C15" s="177"/>
      <c r="D15" s="863"/>
      <c r="E15" s="498"/>
      <c r="F15" s="877"/>
      <c r="G15" s="878"/>
      <c r="H15" s="879"/>
      <c r="J15" s="872" t="s">
        <v>19</v>
      </c>
      <c r="K15" s="872" t="s">
        <v>132</v>
      </c>
      <c r="L15" s="802" t="s">
        <v>21</v>
      </c>
      <c r="M15" s="500"/>
      <c r="N15" s="797"/>
      <c r="O15" s="501"/>
      <c r="P15" s="831"/>
      <c r="Q15" s="832"/>
      <c r="R15" s="833"/>
      <c r="T15" s="823"/>
      <c r="U15" s="502"/>
      <c r="V15" s="823"/>
      <c r="W15" s="500"/>
      <c r="X15" s="823"/>
      <c r="Y15" s="500"/>
      <c r="Z15" s="797"/>
      <c r="AA15" s="503"/>
      <c r="AB15" s="797"/>
      <c r="AC15" s="507"/>
    </row>
    <row r="16" spans="1:29" s="505" customFormat="1" ht="16.5" customHeight="1" thickBot="1" x14ac:dyDescent="0.25">
      <c r="A16" s="497"/>
      <c r="B16" s="870"/>
      <c r="C16" s="502"/>
      <c r="D16" s="864"/>
      <c r="E16" s="498"/>
      <c r="F16" s="850" t="s">
        <v>22</v>
      </c>
      <c r="G16" s="852" t="s">
        <v>23</v>
      </c>
      <c r="H16" s="806" t="s">
        <v>24</v>
      </c>
      <c r="I16" s="499"/>
      <c r="J16" s="873"/>
      <c r="K16" s="873"/>
      <c r="L16" s="803"/>
      <c r="M16" s="502"/>
      <c r="N16" s="797"/>
      <c r="O16" s="501"/>
      <c r="P16" s="840" t="s">
        <v>25</v>
      </c>
      <c r="Q16" s="797" t="s">
        <v>26</v>
      </c>
      <c r="R16" s="797" t="s">
        <v>27</v>
      </c>
      <c r="S16" s="499"/>
      <c r="T16" s="824"/>
      <c r="U16" s="502"/>
      <c r="V16" s="824"/>
      <c r="W16" s="502"/>
      <c r="X16" s="824"/>
      <c r="Y16" s="502"/>
      <c r="Z16" s="827"/>
      <c r="AA16" s="503"/>
      <c r="AB16" s="827"/>
      <c r="AC16" s="504"/>
    </row>
    <row r="17" spans="1:29" s="505" customFormat="1" ht="57.75" customHeight="1" x14ac:dyDescent="0.25">
      <c r="A17" s="497"/>
      <c r="B17" s="870"/>
      <c r="C17" s="508"/>
      <c r="D17" s="106" t="s">
        <v>28</v>
      </c>
      <c r="E17" s="509"/>
      <c r="F17" s="850"/>
      <c r="G17" s="852"/>
      <c r="H17" s="806"/>
      <c r="I17" s="499"/>
      <c r="J17" s="873"/>
      <c r="K17" s="873"/>
      <c r="L17" s="803"/>
      <c r="M17" s="508"/>
      <c r="N17" s="797"/>
      <c r="O17" s="510"/>
      <c r="P17" s="840"/>
      <c r="Q17" s="797"/>
      <c r="R17" s="797"/>
      <c r="S17" s="499"/>
      <c r="T17" s="820" t="s">
        <v>29</v>
      </c>
      <c r="U17" s="511"/>
      <c r="V17" s="820" t="s">
        <v>29</v>
      </c>
      <c r="W17" s="508"/>
      <c r="X17" s="820" t="s">
        <v>29</v>
      </c>
      <c r="Y17" s="508"/>
      <c r="Z17" s="286" t="s">
        <v>30</v>
      </c>
      <c r="AA17" s="508"/>
      <c r="AB17" s="286" t="s">
        <v>30</v>
      </c>
      <c r="AC17" s="504"/>
    </row>
    <row r="18" spans="1:29" s="516" customFormat="1" ht="32.25" customHeight="1" thickBot="1" x14ac:dyDescent="0.3">
      <c r="A18" s="512"/>
      <c r="B18" s="870"/>
      <c r="C18" s="513"/>
      <c r="D18" s="509"/>
      <c r="E18" s="509"/>
      <c r="F18" s="851"/>
      <c r="G18" s="853"/>
      <c r="H18" s="299" t="s">
        <v>31</v>
      </c>
      <c r="I18" s="499"/>
      <c r="J18" s="709" t="s">
        <v>521</v>
      </c>
      <c r="K18" s="288" t="s">
        <v>133</v>
      </c>
      <c r="L18" s="805"/>
      <c r="M18" s="511"/>
      <c r="N18" s="798"/>
      <c r="O18" s="510"/>
      <c r="P18" s="841"/>
      <c r="Q18" s="798"/>
      <c r="R18" s="798"/>
      <c r="S18" s="510"/>
      <c r="T18" s="821"/>
      <c r="U18" s="511"/>
      <c r="V18" s="821"/>
      <c r="W18" s="511"/>
      <c r="X18" s="821"/>
      <c r="Y18" s="511"/>
      <c r="Z18" s="289" t="s">
        <v>34</v>
      </c>
      <c r="AA18" s="514"/>
      <c r="AB18" s="289" t="s">
        <v>34</v>
      </c>
      <c r="AC18" s="515"/>
    </row>
    <row r="19" spans="1:29" s="526" customFormat="1" ht="14.45" customHeight="1" x14ac:dyDescent="0.25">
      <c r="A19" s="517"/>
      <c r="B19" s="870"/>
      <c r="C19" s="518"/>
      <c r="D19" s="519"/>
      <c r="E19" s="519"/>
      <c r="F19" s="520"/>
      <c r="G19" s="521"/>
      <c r="H19" s="521"/>
      <c r="I19" s="522"/>
      <c r="J19" s="522"/>
      <c r="K19" s="522"/>
      <c r="L19" s="522"/>
      <c r="M19" s="523"/>
      <c r="N19" s="521"/>
      <c r="O19" s="521"/>
      <c r="P19" s="524" t="s">
        <v>35</v>
      </c>
      <c r="Q19" s="524" t="s">
        <v>35</v>
      </c>
      <c r="R19" s="523"/>
      <c r="S19" s="522"/>
      <c r="T19" s="523"/>
      <c r="U19" s="523"/>
      <c r="V19" s="523"/>
      <c r="W19" s="523"/>
      <c r="X19" s="522"/>
      <c r="Y19" s="523"/>
      <c r="Z19" s="522"/>
      <c r="AA19" s="522"/>
      <c r="AB19" s="522"/>
      <c r="AC19" s="525"/>
    </row>
    <row r="20" spans="1:29" s="530" customFormat="1" ht="17.45" customHeight="1" x14ac:dyDescent="0.2">
      <c r="A20" s="527"/>
      <c r="B20" s="870"/>
      <c r="C20" s="528"/>
      <c r="D20" s="107" t="s">
        <v>134</v>
      </c>
      <c r="E20" s="498"/>
      <c r="F20" s="337"/>
      <c r="G20" s="337"/>
      <c r="H20" s="344"/>
      <c r="I20" s="338"/>
      <c r="J20" s="350"/>
      <c r="K20" s="339"/>
      <c r="L20" s="340"/>
      <c r="M20" s="341"/>
      <c r="N20" s="345">
        <v>0</v>
      </c>
      <c r="O20" s="338"/>
      <c r="P20" s="345">
        <v>0</v>
      </c>
      <c r="Q20" s="467"/>
      <c r="R20" s="342" t="str">
        <f t="shared" ref="R20:R39" si="0">IF(P20&lt;=0.1*N20,"0K","NON AMMISSIBILE")</f>
        <v>0K</v>
      </c>
      <c r="S20" s="343"/>
      <c r="T20" s="347">
        <f t="shared" ref="T20:T39" si="1">P20+N20</f>
        <v>0</v>
      </c>
      <c r="U20" s="341"/>
      <c r="V20" s="345"/>
      <c r="W20" s="341"/>
      <c r="X20" s="347">
        <f>T20+V20</f>
        <v>0</v>
      </c>
      <c r="Y20" s="341"/>
      <c r="Z20" s="348"/>
      <c r="AA20" s="349"/>
      <c r="AB20" s="348"/>
      <c r="AC20" s="529"/>
    </row>
    <row r="21" spans="1:29" s="530" customFormat="1" ht="17.45" customHeight="1" x14ac:dyDescent="0.2">
      <c r="A21" s="527"/>
      <c r="B21" s="870"/>
      <c r="C21" s="528"/>
      <c r="D21" s="107" t="s">
        <v>135</v>
      </c>
      <c r="E21" s="498"/>
      <c r="F21" s="337"/>
      <c r="G21" s="337"/>
      <c r="H21" s="344"/>
      <c r="I21" s="338"/>
      <c r="J21" s="350" t="s">
        <v>35</v>
      </c>
      <c r="K21" s="339" t="s">
        <v>35</v>
      </c>
      <c r="L21" s="340"/>
      <c r="M21" s="341"/>
      <c r="N21" s="345">
        <v>0</v>
      </c>
      <c r="O21" s="338"/>
      <c r="P21" s="345">
        <v>0</v>
      </c>
      <c r="Q21" s="467"/>
      <c r="R21" s="342" t="str">
        <f t="shared" si="0"/>
        <v>0K</v>
      </c>
      <c r="S21" s="343"/>
      <c r="T21" s="347">
        <f t="shared" si="1"/>
        <v>0</v>
      </c>
      <c r="U21" s="341"/>
      <c r="V21" s="345"/>
      <c r="W21" s="341"/>
      <c r="X21" s="347">
        <f t="shared" ref="X21:X39" si="2">T21+V21</f>
        <v>0</v>
      </c>
      <c r="Y21" s="341"/>
      <c r="Z21" s="348"/>
      <c r="AA21" s="349"/>
      <c r="AB21" s="348"/>
      <c r="AC21" s="529"/>
    </row>
    <row r="22" spans="1:29" s="530" customFormat="1" ht="17.45" customHeight="1" x14ac:dyDescent="0.2">
      <c r="A22" s="527"/>
      <c r="B22" s="870"/>
      <c r="C22" s="528"/>
      <c r="D22" s="107" t="s">
        <v>136</v>
      </c>
      <c r="E22" s="498"/>
      <c r="F22" s="337"/>
      <c r="G22" s="337"/>
      <c r="H22" s="344"/>
      <c r="I22" s="338"/>
      <c r="J22" s="350" t="s">
        <v>35</v>
      </c>
      <c r="K22" s="339" t="s">
        <v>35</v>
      </c>
      <c r="L22" s="340" t="s">
        <v>35</v>
      </c>
      <c r="M22" s="341"/>
      <c r="N22" s="345">
        <v>0</v>
      </c>
      <c r="O22" s="338"/>
      <c r="P22" s="345">
        <v>0</v>
      </c>
      <c r="Q22" s="467"/>
      <c r="R22" s="342" t="str">
        <f t="shared" si="0"/>
        <v>0K</v>
      </c>
      <c r="S22" s="343"/>
      <c r="T22" s="347">
        <f t="shared" si="1"/>
        <v>0</v>
      </c>
      <c r="U22" s="341"/>
      <c r="V22" s="345">
        <v>0</v>
      </c>
      <c r="W22" s="341"/>
      <c r="X22" s="347">
        <f t="shared" si="2"/>
        <v>0</v>
      </c>
      <c r="Y22" s="341"/>
      <c r="Z22" s="348"/>
      <c r="AA22" s="349"/>
      <c r="AB22" s="348"/>
      <c r="AC22" s="529"/>
    </row>
    <row r="23" spans="1:29" s="530" customFormat="1" ht="17.45" customHeight="1" x14ac:dyDescent="0.2">
      <c r="A23" s="527"/>
      <c r="B23" s="870"/>
      <c r="C23" s="528"/>
      <c r="D23" s="107" t="s">
        <v>137</v>
      </c>
      <c r="E23" s="498"/>
      <c r="F23" s="337"/>
      <c r="G23" s="337"/>
      <c r="H23" s="344"/>
      <c r="I23" s="338"/>
      <c r="J23" s="350" t="s">
        <v>35</v>
      </c>
      <c r="K23" s="339" t="s">
        <v>35</v>
      </c>
      <c r="L23" s="340" t="s">
        <v>35</v>
      </c>
      <c r="M23" s="341"/>
      <c r="N23" s="345">
        <v>0</v>
      </c>
      <c r="O23" s="338"/>
      <c r="P23" s="345">
        <v>0</v>
      </c>
      <c r="Q23" s="467"/>
      <c r="R23" s="342" t="str">
        <f t="shared" si="0"/>
        <v>0K</v>
      </c>
      <c r="S23" s="343"/>
      <c r="T23" s="347">
        <f t="shared" si="1"/>
        <v>0</v>
      </c>
      <c r="U23" s="341"/>
      <c r="V23" s="345">
        <v>0</v>
      </c>
      <c r="W23" s="341"/>
      <c r="X23" s="347">
        <f t="shared" si="2"/>
        <v>0</v>
      </c>
      <c r="Y23" s="341"/>
      <c r="Z23" s="348"/>
      <c r="AA23" s="349"/>
      <c r="AB23" s="348"/>
      <c r="AC23" s="529"/>
    </row>
    <row r="24" spans="1:29" s="530" customFormat="1" ht="17.45" customHeight="1" x14ac:dyDescent="0.2">
      <c r="A24" s="527"/>
      <c r="B24" s="870"/>
      <c r="C24" s="528"/>
      <c r="D24" s="107" t="s">
        <v>138</v>
      </c>
      <c r="E24" s="498"/>
      <c r="F24" s="337"/>
      <c r="G24" s="337"/>
      <c r="H24" s="344"/>
      <c r="I24" s="338"/>
      <c r="J24" s="350" t="s">
        <v>35</v>
      </c>
      <c r="K24" s="339" t="s">
        <v>35</v>
      </c>
      <c r="L24" s="340" t="s">
        <v>35</v>
      </c>
      <c r="M24" s="341"/>
      <c r="N24" s="345">
        <v>0</v>
      </c>
      <c r="O24" s="338"/>
      <c r="P24" s="345">
        <v>0</v>
      </c>
      <c r="Q24" s="467"/>
      <c r="R24" s="342" t="str">
        <f t="shared" si="0"/>
        <v>0K</v>
      </c>
      <c r="S24" s="343"/>
      <c r="T24" s="347">
        <f t="shared" si="1"/>
        <v>0</v>
      </c>
      <c r="U24" s="341"/>
      <c r="V24" s="345">
        <v>0</v>
      </c>
      <c r="W24" s="341"/>
      <c r="X24" s="347">
        <f t="shared" si="2"/>
        <v>0</v>
      </c>
      <c r="Y24" s="341"/>
      <c r="Z24" s="348"/>
      <c r="AA24" s="349"/>
      <c r="AB24" s="348"/>
      <c r="AC24" s="529"/>
    </row>
    <row r="25" spans="1:29" s="530" customFormat="1" ht="17.45" customHeight="1" x14ac:dyDescent="0.2">
      <c r="A25" s="527"/>
      <c r="B25" s="870"/>
      <c r="C25" s="528"/>
      <c r="D25" s="107" t="s">
        <v>139</v>
      </c>
      <c r="E25" s="498"/>
      <c r="F25" s="337"/>
      <c r="G25" s="337"/>
      <c r="H25" s="344"/>
      <c r="I25" s="338"/>
      <c r="J25" s="350" t="s">
        <v>35</v>
      </c>
      <c r="K25" s="339" t="s">
        <v>35</v>
      </c>
      <c r="L25" s="340" t="s">
        <v>35</v>
      </c>
      <c r="M25" s="341"/>
      <c r="N25" s="345">
        <v>0</v>
      </c>
      <c r="O25" s="338"/>
      <c r="P25" s="345">
        <v>0</v>
      </c>
      <c r="Q25" s="467"/>
      <c r="R25" s="342" t="str">
        <f t="shared" si="0"/>
        <v>0K</v>
      </c>
      <c r="S25" s="343"/>
      <c r="T25" s="347">
        <f t="shared" si="1"/>
        <v>0</v>
      </c>
      <c r="U25" s="341"/>
      <c r="V25" s="345">
        <v>0</v>
      </c>
      <c r="W25" s="341"/>
      <c r="X25" s="347">
        <f t="shared" si="2"/>
        <v>0</v>
      </c>
      <c r="Y25" s="341"/>
      <c r="Z25" s="348"/>
      <c r="AA25" s="349"/>
      <c r="AB25" s="348"/>
      <c r="AC25" s="529"/>
    </row>
    <row r="26" spans="1:29" s="530" customFormat="1" ht="17.45" customHeight="1" x14ac:dyDescent="0.2">
      <c r="A26" s="527"/>
      <c r="B26" s="870"/>
      <c r="C26" s="528"/>
      <c r="D26" s="107" t="s">
        <v>140</v>
      </c>
      <c r="E26" s="498"/>
      <c r="F26" s="337"/>
      <c r="G26" s="337"/>
      <c r="H26" s="344"/>
      <c r="I26" s="338"/>
      <c r="J26" s="350" t="s">
        <v>35</v>
      </c>
      <c r="K26" s="339"/>
      <c r="L26" s="340" t="s">
        <v>35</v>
      </c>
      <c r="M26" s="341"/>
      <c r="N26" s="345">
        <v>0</v>
      </c>
      <c r="O26" s="338"/>
      <c r="P26" s="345">
        <v>0</v>
      </c>
      <c r="Q26" s="467"/>
      <c r="R26" s="342" t="str">
        <f t="shared" si="0"/>
        <v>0K</v>
      </c>
      <c r="S26" s="343"/>
      <c r="T26" s="347">
        <f t="shared" si="1"/>
        <v>0</v>
      </c>
      <c r="U26" s="341"/>
      <c r="V26" s="345">
        <v>0</v>
      </c>
      <c r="W26" s="341"/>
      <c r="X26" s="347">
        <f t="shared" si="2"/>
        <v>0</v>
      </c>
      <c r="Y26" s="341"/>
      <c r="Z26" s="348"/>
      <c r="AA26" s="349"/>
      <c r="AB26" s="348"/>
      <c r="AC26" s="529"/>
    </row>
    <row r="27" spans="1:29" s="530" customFormat="1" ht="17.45" customHeight="1" x14ac:dyDescent="0.2">
      <c r="A27" s="527"/>
      <c r="B27" s="870"/>
      <c r="C27" s="528"/>
      <c r="D27" s="107" t="s">
        <v>141</v>
      </c>
      <c r="E27" s="498"/>
      <c r="F27" s="337"/>
      <c r="G27" s="337"/>
      <c r="H27" s="344"/>
      <c r="I27" s="338"/>
      <c r="J27" s="350" t="s">
        <v>35</v>
      </c>
      <c r="K27" s="339" t="s">
        <v>35</v>
      </c>
      <c r="L27" s="340" t="s">
        <v>35</v>
      </c>
      <c r="M27" s="341"/>
      <c r="N27" s="345">
        <v>0</v>
      </c>
      <c r="O27" s="338"/>
      <c r="P27" s="345">
        <v>0</v>
      </c>
      <c r="Q27" s="467"/>
      <c r="R27" s="342" t="str">
        <f t="shared" si="0"/>
        <v>0K</v>
      </c>
      <c r="S27" s="343"/>
      <c r="T27" s="347">
        <f t="shared" si="1"/>
        <v>0</v>
      </c>
      <c r="U27" s="341"/>
      <c r="V27" s="345">
        <v>0</v>
      </c>
      <c r="W27" s="341"/>
      <c r="X27" s="347">
        <f t="shared" si="2"/>
        <v>0</v>
      </c>
      <c r="Y27" s="341"/>
      <c r="Z27" s="348"/>
      <c r="AA27" s="349"/>
      <c r="AB27" s="348"/>
      <c r="AC27" s="529"/>
    </row>
    <row r="28" spans="1:29" s="530" customFormat="1" ht="17.45" customHeight="1" x14ac:dyDescent="0.2">
      <c r="A28" s="527"/>
      <c r="B28" s="870"/>
      <c r="C28" s="528"/>
      <c r="D28" s="107" t="s">
        <v>142</v>
      </c>
      <c r="E28" s="498"/>
      <c r="F28" s="337"/>
      <c r="G28" s="337"/>
      <c r="H28" s="344"/>
      <c r="I28" s="338"/>
      <c r="J28" s="350" t="s">
        <v>35</v>
      </c>
      <c r="K28" s="339" t="s">
        <v>35</v>
      </c>
      <c r="L28" s="340" t="s">
        <v>35</v>
      </c>
      <c r="M28" s="341"/>
      <c r="N28" s="345">
        <v>0</v>
      </c>
      <c r="O28" s="338"/>
      <c r="P28" s="345">
        <v>0</v>
      </c>
      <c r="Q28" s="467"/>
      <c r="R28" s="342" t="str">
        <f t="shared" si="0"/>
        <v>0K</v>
      </c>
      <c r="S28" s="343"/>
      <c r="T28" s="347">
        <f t="shared" si="1"/>
        <v>0</v>
      </c>
      <c r="U28" s="341"/>
      <c r="V28" s="345">
        <v>0</v>
      </c>
      <c r="W28" s="341"/>
      <c r="X28" s="347">
        <f t="shared" si="2"/>
        <v>0</v>
      </c>
      <c r="Y28" s="341"/>
      <c r="Z28" s="348"/>
      <c r="AA28" s="349"/>
      <c r="AB28" s="348"/>
      <c r="AC28" s="529"/>
    </row>
    <row r="29" spans="1:29" s="530" customFormat="1" ht="17.45" customHeight="1" x14ac:dyDescent="0.2">
      <c r="A29" s="527"/>
      <c r="B29" s="870"/>
      <c r="C29" s="528"/>
      <c r="D29" s="107" t="s">
        <v>143</v>
      </c>
      <c r="E29" s="498"/>
      <c r="F29" s="337"/>
      <c r="G29" s="337"/>
      <c r="H29" s="344"/>
      <c r="I29" s="338"/>
      <c r="J29" s="350"/>
      <c r="K29" s="339" t="s">
        <v>35</v>
      </c>
      <c r="L29" s="340" t="s">
        <v>35</v>
      </c>
      <c r="M29" s="341"/>
      <c r="N29" s="345">
        <v>0</v>
      </c>
      <c r="O29" s="338"/>
      <c r="P29" s="345">
        <v>0</v>
      </c>
      <c r="Q29" s="467"/>
      <c r="R29" s="342" t="str">
        <f t="shared" si="0"/>
        <v>0K</v>
      </c>
      <c r="S29" s="343"/>
      <c r="T29" s="347">
        <f t="shared" si="1"/>
        <v>0</v>
      </c>
      <c r="U29" s="341"/>
      <c r="V29" s="345">
        <v>0</v>
      </c>
      <c r="W29" s="341"/>
      <c r="X29" s="347">
        <f t="shared" si="2"/>
        <v>0</v>
      </c>
      <c r="Y29" s="341"/>
      <c r="Z29" s="348"/>
      <c r="AA29" s="349"/>
      <c r="AB29" s="348"/>
      <c r="AC29" s="529"/>
    </row>
    <row r="30" spans="1:29" s="530" customFormat="1" ht="17.45" customHeight="1" x14ac:dyDescent="0.2">
      <c r="A30" s="527"/>
      <c r="B30" s="870"/>
      <c r="C30" s="528"/>
      <c r="D30" s="107" t="s">
        <v>144</v>
      </c>
      <c r="E30" s="498"/>
      <c r="F30" s="337"/>
      <c r="G30" s="337"/>
      <c r="H30" s="344"/>
      <c r="I30" s="338"/>
      <c r="J30" s="350" t="s">
        <v>35</v>
      </c>
      <c r="K30" s="339" t="s">
        <v>35</v>
      </c>
      <c r="L30" s="340" t="s">
        <v>35</v>
      </c>
      <c r="M30" s="341"/>
      <c r="N30" s="345">
        <v>0</v>
      </c>
      <c r="O30" s="338"/>
      <c r="P30" s="345">
        <v>0</v>
      </c>
      <c r="Q30" s="467"/>
      <c r="R30" s="342" t="str">
        <f t="shared" si="0"/>
        <v>0K</v>
      </c>
      <c r="S30" s="343"/>
      <c r="T30" s="347">
        <f t="shared" si="1"/>
        <v>0</v>
      </c>
      <c r="U30" s="341"/>
      <c r="V30" s="345">
        <v>0</v>
      </c>
      <c r="W30" s="341"/>
      <c r="X30" s="347">
        <f t="shared" si="2"/>
        <v>0</v>
      </c>
      <c r="Y30" s="341"/>
      <c r="Z30" s="348"/>
      <c r="AA30" s="349"/>
      <c r="AB30" s="348"/>
      <c r="AC30" s="529"/>
    </row>
    <row r="31" spans="1:29" s="530" customFormat="1" ht="17.45" customHeight="1" x14ac:dyDescent="0.2">
      <c r="A31" s="527"/>
      <c r="B31" s="870"/>
      <c r="C31" s="528"/>
      <c r="D31" s="107" t="s">
        <v>145</v>
      </c>
      <c r="E31" s="498"/>
      <c r="F31" s="337"/>
      <c r="G31" s="337"/>
      <c r="H31" s="344"/>
      <c r="I31" s="338"/>
      <c r="J31" s="350" t="s">
        <v>35</v>
      </c>
      <c r="K31" s="339" t="s">
        <v>35</v>
      </c>
      <c r="L31" s="340" t="s">
        <v>35</v>
      </c>
      <c r="M31" s="341"/>
      <c r="N31" s="345">
        <v>0</v>
      </c>
      <c r="O31" s="338"/>
      <c r="P31" s="345">
        <v>0</v>
      </c>
      <c r="Q31" s="467"/>
      <c r="R31" s="342" t="str">
        <f t="shared" si="0"/>
        <v>0K</v>
      </c>
      <c r="S31" s="343"/>
      <c r="T31" s="347">
        <f t="shared" si="1"/>
        <v>0</v>
      </c>
      <c r="U31" s="341"/>
      <c r="V31" s="345">
        <v>0</v>
      </c>
      <c r="W31" s="341"/>
      <c r="X31" s="347">
        <f t="shared" si="2"/>
        <v>0</v>
      </c>
      <c r="Y31" s="341"/>
      <c r="Z31" s="348"/>
      <c r="AA31" s="349"/>
      <c r="AB31" s="348"/>
      <c r="AC31" s="529"/>
    </row>
    <row r="32" spans="1:29" s="530" customFormat="1" ht="17.45" customHeight="1" x14ac:dyDescent="0.2">
      <c r="A32" s="527"/>
      <c r="B32" s="870"/>
      <c r="C32" s="528"/>
      <c r="D32" s="107" t="s">
        <v>146</v>
      </c>
      <c r="E32" s="498"/>
      <c r="F32" s="337"/>
      <c r="G32" s="337"/>
      <c r="H32" s="344"/>
      <c r="I32" s="338"/>
      <c r="J32" s="350" t="s">
        <v>35</v>
      </c>
      <c r="K32" s="339" t="s">
        <v>35</v>
      </c>
      <c r="L32" s="340" t="s">
        <v>35</v>
      </c>
      <c r="M32" s="341"/>
      <c r="N32" s="345">
        <v>0</v>
      </c>
      <c r="O32" s="338"/>
      <c r="P32" s="345">
        <v>0</v>
      </c>
      <c r="Q32" s="467"/>
      <c r="R32" s="342" t="str">
        <f t="shared" si="0"/>
        <v>0K</v>
      </c>
      <c r="S32" s="343"/>
      <c r="T32" s="347">
        <f t="shared" si="1"/>
        <v>0</v>
      </c>
      <c r="U32" s="341"/>
      <c r="V32" s="345">
        <v>0</v>
      </c>
      <c r="W32" s="341"/>
      <c r="X32" s="347">
        <f t="shared" si="2"/>
        <v>0</v>
      </c>
      <c r="Y32" s="341"/>
      <c r="Z32" s="348" t="s">
        <v>49</v>
      </c>
      <c r="AA32" s="349"/>
      <c r="AB32" s="348"/>
      <c r="AC32" s="529"/>
    </row>
    <row r="33" spans="1:29" s="530" customFormat="1" ht="17.45" customHeight="1" x14ac:dyDescent="0.2">
      <c r="A33" s="527"/>
      <c r="B33" s="870"/>
      <c r="C33" s="528"/>
      <c r="D33" s="107" t="s">
        <v>147</v>
      </c>
      <c r="E33" s="498"/>
      <c r="F33" s="337"/>
      <c r="G33" s="337"/>
      <c r="H33" s="344"/>
      <c r="I33" s="338"/>
      <c r="J33" s="350" t="s">
        <v>35</v>
      </c>
      <c r="K33" s="339" t="s">
        <v>35</v>
      </c>
      <c r="L33" s="340" t="s">
        <v>35</v>
      </c>
      <c r="M33" s="341"/>
      <c r="N33" s="345">
        <v>0</v>
      </c>
      <c r="O33" s="338"/>
      <c r="P33" s="345">
        <v>0</v>
      </c>
      <c r="Q33" s="467"/>
      <c r="R33" s="342" t="str">
        <f t="shared" si="0"/>
        <v>0K</v>
      </c>
      <c r="S33" s="343"/>
      <c r="T33" s="347">
        <f t="shared" si="1"/>
        <v>0</v>
      </c>
      <c r="U33" s="341"/>
      <c r="V33" s="345">
        <v>0</v>
      </c>
      <c r="W33" s="341"/>
      <c r="X33" s="347">
        <f t="shared" si="2"/>
        <v>0</v>
      </c>
      <c r="Y33" s="341"/>
      <c r="Z33" s="348"/>
      <c r="AA33" s="349"/>
      <c r="AB33" s="348"/>
      <c r="AC33" s="529"/>
    </row>
    <row r="34" spans="1:29" s="530" customFormat="1" ht="17.45" customHeight="1" x14ac:dyDescent="0.2">
      <c r="A34" s="527"/>
      <c r="B34" s="870"/>
      <c r="C34" s="528"/>
      <c r="D34" s="107" t="s">
        <v>148</v>
      </c>
      <c r="E34" s="498"/>
      <c r="F34" s="337"/>
      <c r="G34" s="337"/>
      <c r="H34" s="344"/>
      <c r="I34" s="338"/>
      <c r="J34" s="350" t="s">
        <v>35</v>
      </c>
      <c r="K34" s="339" t="s">
        <v>35</v>
      </c>
      <c r="L34" s="340" t="s">
        <v>35</v>
      </c>
      <c r="M34" s="341"/>
      <c r="N34" s="345">
        <v>0</v>
      </c>
      <c r="O34" s="338"/>
      <c r="P34" s="345">
        <v>0</v>
      </c>
      <c r="Q34" s="467"/>
      <c r="R34" s="342" t="str">
        <f t="shared" si="0"/>
        <v>0K</v>
      </c>
      <c r="S34" s="343"/>
      <c r="T34" s="347">
        <f t="shared" si="1"/>
        <v>0</v>
      </c>
      <c r="U34" s="341"/>
      <c r="V34" s="345">
        <v>0</v>
      </c>
      <c r="W34" s="341"/>
      <c r="X34" s="347">
        <f t="shared" si="2"/>
        <v>0</v>
      </c>
      <c r="Y34" s="341"/>
      <c r="Z34" s="348"/>
      <c r="AA34" s="349"/>
      <c r="AB34" s="348"/>
      <c r="AC34" s="529"/>
    </row>
    <row r="35" spans="1:29" s="530" customFormat="1" ht="17.45" customHeight="1" x14ac:dyDescent="0.2">
      <c r="A35" s="527"/>
      <c r="B35" s="870"/>
      <c r="C35" s="528"/>
      <c r="D35" s="107" t="s">
        <v>149</v>
      </c>
      <c r="E35" s="498"/>
      <c r="F35" s="337"/>
      <c r="G35" s="337"/>
      <c r="H35" s="344"/>
      <c r="I35" s="338"/>
      <c r="J35" s="350" t="s">
        <v>35</v>
      </c>
      <c r="K35" s="339" t="s">
        <v>35</v>
      </c>
      <c r="L35" s="340" t="s">
        <v>35</v>
      </c>
      <c r="M35" s="341"/>
      <c r="N35" s="345">
        <v>0</v>
      </c>
      <c r="O35" s="338"/>
      <c r="P35" s="345">
        <v>0</v>
      </c>
      <c r="Q35" s="467"/>
      <c r="R35" s="342" t="str">
        <f t="shared" si="0"/>
        <v>0K</v>
      </c>
      <c r="S35" s="343"/>
      <c r="T35" s="347">
        <f t="shared" si="1"/>
        <v>0</v>
      </c>
      <c r="U35" s="341"/>
      <c r="V35" s="345">
        <v>0</v>
      </c>
      <c r="W35" s="341"/>
      <c r="X35" s="347">
        <f t="shared" si="2"/>
        <v>0</v>
      </c>
      <c r="Y35" s="341"/>
      <c r="Z35" s="348"/>
      <c r="AA35" s="349"/>
      <c r="AB35" s="348"/>
      <c r="AC35" s="529"/>
    </row>
    <row r="36" spans="1:29" s="530" customFormat="1" ht="17.45" customHeight="1" x14ac:dyDescent="0.2">
      <c r="A36" s="527"/>
      <c r="B36" s="870"/>
      <c r="C36" s="528"/>
      <c r="D36" s="107" t="s">
        <v>150</v>
      </c>
      <c r="E36" s="498"/>
      <c r="F36" s="337"/>
      <c r="G36" s="337"/>
      <c r="H36" s="344"/>
      <c r="I36" s="338"/>
      <c r="J36" s="350" t="s">
        <v>35</v>
      </c>
      <c r="K36" s="339" t="s">
        <v>35</v>
      </c>
      <c r="L36" s="340" t="s">
        <v>35</v>
      </c>
      <c r="M36" s="341"/>
      <c r="N36" s="345">
        <v>0</v>
      </c>
      <c r="O36" s="338"/>
      <c r="P36" s="345">
        <v>0</v>
      </c>
      <c r="Q36" s="467"/>
      <c r="R36" s="342" t="str">
        <f t="shared" si="0"/>
        <v>0K</v>
      </c>
      <c r="S36" s="343"/>
      <c r="T36" s="347">
        <f t="shared" si="1"/>
        <v>0</v>
      </c>
      <c r="U36" s="341"/>
      <c r="V36" s="345">
        <v>0</v>
      </c>
      <c r="W36" s="341"/>
      <c r="X36" s="347">
        <f t="shared" si="2"/>
        <v>0</v>
      </c>
      <c r="Y36" s="341"/>
      <c r="Z36" s="348"/>
      <c r="AA36" s="349"/>
      <c r="AB36" s="348"/>
      <c r="AC36" s="529"/>
    </row>
    <row r="37" spans="1:29" s="530" customFormat="1" ht="17.45" customHeight="1" x14ac:dyDescent="0.2">
      <c r="A37" s="527"/>
      <c r="B37" s="870"/>
      <c r="C37" s="528"/>
      <c r="D37" s="107" t="s">
        <v>151</v>
      </c>
      <c r="E37" s="498"/>
      <c r="F37" s="337"/>
      <c r="G37" s="337"/>
      <c r="H37" s="344"/>
      <c r="I37" s="338"/>
      <c r="J37" s="350" t="s">
        <v>35</v>
      </c>
      <c r="K37" s="339" t="s">
        <v>35</v>
      </c>
      <c r="L37" s="340" t="s">
        <v>35</v>
      </c>
      <c r="M37" s="341"/>
      <c r="N37" s="345">
        <v>0</v>
      </c>
      <c r="O37" s="338"/>
      <c r="P37" s="345">
        <v>0</v>
      </c>
      <c r="Q37" s="467"/>
      <c r="R37" s="342" t="str">
        <f t="shared" si="0"/>
        <v>0K</v>
      </c>
      <c r="S37" s="343"/>
      <c r="T37" s="347">
        <f t="shared" si="1"/>
        <v>0</v>
      </c>
      <c r="U37" s="341"/>
      <c r="V37" s="345">
        <v>0</v>
      </c>
      <c r="W37" s="341"/>
      <c r="X37" s="347">
        <f t="shared" si="2"/>
        <v>0</v>
      </c>
      <c r="Y37" s="341"/>
      <c r="Z37" s="348"/>
      <c r="AA37" s="349"/>
      <c r="AB37" s="348"/>
      <c r="AC37" s="529"/>
    </row>
    <row r="38" spans="1:29" s="530" customFormat="1" ht="17.45" customHeight="1" x14ac:dyDescent="0.2">
      <c r="A38" s="527"/>
      <c r="B38" s="870"/>
      <c r="C38" s="528"/>
      <c r="D38" s="107" t="s">
        <v>152</v>
      </c>
      <c r="E38" s="498"/>
      <c r="F38" s="337"/>
      <c r="G38" s="337"/>
      <c r="H38" s="344"/>
      <c r="I38" s="338"/>
      <c r="J38" s="350" t="s">
        <v>35</v>
      </c>
      <c r="K38" s="339" t="s">
        <v>35</v>
      </c>
      <c r="L38" s="340" t="s">
        <v>35</v>
      </c>
      <c r="M38" s="341"/>
      <c r="N38" s="345">
        <v>0</v>
      </c>
      <c r="O38" s="338"/>
      <c r="P38" s="345">
        <v>0</v>
      </c>
      <c r="Q38" s="467"/>
      <c r="R38" s="342" t="str">
        <f t="shared" si="0"/>
        <v>0K</v>
      </c>
      <c r="S38" s="343"/>
      <c r="T38" s="347">
        <f t="shared" si="1"/>
        <v>0</v>
      </c>
      <c r="U38" s="341"/>
      <c r="V38" s="345">
        <v>0</v>
      </c>
      <c r="W38" s="341"/>
      <c r="X38" s="347">
        <f t="shared" si="2"/>
        <v>0</v>
      </c>
      <c r="Y38" s="341"/>
      <c r="Z38" s="348"/>
      <c r="AA38" s="349"/>
      <c r="AB38" s="348"/>
      <c r="AC38" s="529"/>
    </row>
    <row r="39" spans="1:29" s="530" customFormat="1" ht="18" customHeight="1" x14ac:dyDescent="0.2">
      <c r="A39" s="527"/>
      <c r="B39" s="870"/>
      <c r="C39" s="528"/>
      <c r="D39" s="107" t="s">
        <v>153</v>
      </c>
      <c r="E39" s="498"/>
      <c r="F39" s="337"/>
      <c r="G39" s="337"/>
      <c r="H39" s="344"/>
      <c r="I39" s="338"/>
      <c r="J39" s="350" t="s">
        <v>35</v>
      </c>
      <c r="K39" s="339" t="s">
        <v>35</v>
      </c>
      <c r="L39" s="340" t="s">
        <v>35</v>
      </c>
      <c r="M39" s="341"/>
      <c r="N39" s="345">
        <v>0</v>
      </c>
      <c r="O39" s="338"/>
      <c r="P39" s="345">
        <v>0</v>
      </c>
      <c r="Q39" s="467"/>
      <c r="R39" s="342" t="str">
        <f t="shared" si="0"/>
        <v>0K</v>
      </c>
      <c r="S39" s="343"/>
      <c r="T39" s="347">
        <f t="shared" si="1"/>
        <v>0</v>
      </c>
      <c r="U39" s="341"/>
      <c r="V39" s="345">
        <v>0</v>
      </c>
      <c r="W39" s="341"/>
      <c r="X39" s="347">
        <f t="shared" si="2"/>
        <v>0</v>
      </c>
      <c r="Y39" s="341"/>
      <c r="Z39" s="348"/>
      <c r="AA39" s="349"/>
      <c r="AB39" s="348"/>
      <c r="AC39" s="529"/>
    </row>
    <row r="40" spans="1:29" s="530" customFormat="1" ht="17.45" customHeight="1" thickBot="1" x14ac:dyDescent="0.3">
      <c r="A40" s="527"/>
      <c r="B40" s="870"/>
      <c r="C40" s="528"/>
      <c r="D40" s="498"/>
      <c r="E40" s="498"/>
      <c r="F40" s="531"/>
      <c r="G40" s="532"/>
      <c r="H40" s="533"/>
      <c r="I40" s="534"/>
      <c r="J40" s="535"/>
      <c r="K40" s="535"/>
      <c r="L40" s="535"/>
      <c r="M40" s="536"/>
      <c r="N40" s="537"/>
      <c r="O40" s="534"/>
      <c r="P40" s="537"/>
      <c r="Q40" s="537"/>
      <c r="R40" s="536"/>
      <c r="S40" s="538"/>
      <c r="T40" s="539"/>
      <c r="U40" s="536"/>
      <c r="V40" s="539"/>
      <c r="W40" s="536"/>
      <c r="X40" s="540"/>
      <c r="Y40" s="536"/>
      <c r="Z40" s="541"/>
      <c r="AA40" s="541"/>
      <c r="AB40" s="541"/>
      <c r="AC40" s="529"/>
    </row>
    <row r="41" spans="1:29" s="530" customFormat="1" ht="24.95" customHeight="1" thickBot="1" x14ac:dyDescent="0.25">
      <c r="A41" s="527"/>
      <c r="B41" s="870"/>
      <c r="C41" s="528"/>
      <c r="D41" s="498"/>
      <c r="E41" s="498"/>
      <c r="F41" s="807" t="s">
        <v>57</v>
      </c>
      <c r="G41" s="808"/>
      <c r="H41" s="808"/>
      <c r="I41" s="808"/>
      <c r="J41" s="808"/>
      <c r="K41" s="809"/>
      <c r="L41" s="291">
        <f>SUM(L20:L39)</f>
        <v>0</v>
      </c>
      <c r="M41" s="536"/>
      <c r="N41" s="290">
        <f>SUM(N20:N39)</f>
        <v>0</v>
      </c>
      <c r="O41" s="534"/>
      <c r="P41" s="290">
        <f>SUM(P20:P39)</f>
        <v>0</v>
      </c>
      <c r="Q41" s="290">
        <f>SUM(Q20:Q39)</f>
        <v>0</v>
      </c>
      <c r="R41" s="536"/>
      <c r="S41" s="538"/>
      <c r="T41" s="290">
        <f>SUM(T20:T39)</f>
        <v>0</v>
      </c>
      <c r="U41" s="536"/>
      <c r="V41" s="290">
        <f>SUM(V20:V39)</f>
        <v>0</v>
      </c>
      <c r="W41" s="536"/>
      <c r="X41" s="290">
        <f>SUM(X20:X39)</f>
        <v>0</v>
      </c>
      <c r="Y41" s="536"/>
      <c r="Z41" s="541"/>
      <c r="AA41" s="541"/>
      <c r="AB41" s="541"/>
      <c r="AC41" s="529"/>
    </row>
    <row r="42" spans="1:29" s="549" customFormat="1" ht="21.95" customHeight="1" thickBot="1" x14ac:dyDescent="0.3">
      <c r="A42" s="542"/>
      <c r="B42" s="870"/>
      <c r="C42" s="543"/>
      <c r="D42" s="544"/>
      <c r="E42" s="544"/>
      <c r="F42" s="545"/>
      <c r="G42" s="79"/>
      <c r="H42" s="79" t="s">
        <v>35</v>
      </c>
      <c r="I42" s="79"/>
      <c r="J42" s="79"/>
      <c r="K42" s="79"/>
      <c r="L42" s="79"/>
      <c r="M42" s="546"/>
      <c r="N42" s="79" t="s">
        <v>35</v>
      </c>
      <c r="O42" s="79"/>
      <c r="P42" s="810" t="s">
        <v>35</v>
      </c>
      <c r="Q42" s="810"/>
      <c r="R42" s="546"/>
      <c r="S42" s="547"/>
      <c r="T42" s="546"/>
      <c r="U42" s="546"/>
      <c r="V42" s="546"/>
      <c r="W42" s="546"/>
      <c r="X42" s="547"/>
      <c r="Y42" s="546"/>
      <c r="Z42" s="547"/>
      <c r="AA42" s="547"/>
      <c r="AB42" s="547"/>
      <c r="AC42" s="548"/>
    </row>
    <row r="43" spans="1:29" s="549" customFormat="1" ht="21.95" customHeight="1" thickBot="1" x14ac:dyDescent="0.3">
      <c r="A43" s="542"/>
      <c r="B43" s="870"/>
      <c r="C43" s="543"/>
      <c r="D43" s="544"/>
      <c r="E43" s="544"/>
      <c r="F43" s="811" t="s">
        <v>58</v>
      </c>
      <c r="G43" s="812"/>
      <c r="H43" s="812"/>
      <c r="I43" s="812"/>
      <c r="J43" s="812"/>
      <c r="K43" s="812"/>
      <c r="L43" s="812"/>
      <c r="M43" s="812"/>
      <c r="N43" s="812"/>
      <c r="O43" s="812"/>
      <c r="P43" s="812"/>
      <c r="Q43" s="813"/>
      <c r="R43" s="546"/>
      <c r="S43" s="547"/>
      <c r="T43" s="292">
        <f>VLOOKUP(G6,'dati scheda tecnica'!U5:AI18,2,FALSE)</f>
        <v>1987721</v>
      </c>
      <c r="U43" s="546"/>
      <c r="V43" s="292">
        <f>VLOOKUP(G6,'dati scheda tecnica'!U5:AI18,3,FALSE)</f>
        <v>596316</v>
      </c>
      <c r="W43" s="546"/>
      <c r="X43" s="292">
        <f>T43+V43</f>
        <v>2584037</v>
      </c>
      <c r="Y43" s="546"/>
      <c r="Z43" s="547"/>
      <c r="AA43" s="547"/>
      <c r="AB43" s="547"/>
      <c r="AC43" s="548"/>
    </row>
    <row r="44" spans="1:29" s="549" customFormat="1" ht="21.95" customHeight="1" thickBot="1" x14ac:dyDescent="0.3">
      <c r="A44" s="542"/>
      <c r="B44" s="870"/>
      <c r="C44" s="543"/>
      <c r="D44" s="544"/>
      <c r="E44" s="544"/>
      <c r="F44" s="545"/>
      <c r="G44" s="79"/>
      <c r="H44" s="79"/>
      <c r="I44" s="79"/>
      <c r="J44" s="79"/>
      <c r="K44" s="79"/>
      <c r="L44" s="79"/>
      <c r="M44" s="546"/>
      <c r="N44" s="79"/>
      <c r="O44" s="79"/>
      <c r="P44" s="546"/>
      <c r="Q44" s="546"/>
      <c r="R44" s="546"/>
      <c r="S44" s="547"/>
      <c r="T44" s="546"/>
      <c r="U44" s="546"/>
      <c r="V44" s="546"/>
      <c r="W44" s="546"/>
      <c r="X44" s="547"/>
      <c r="Y44" s="546"/>
      <c r="Z44" s="547"/>
      <c r="AA44" s="547"/>
      <c r="AB44" s="547"/>
      <c r="AC44" s="548"/>
    </row>
    <row r="45" spans="1:29" s="549" customFormat="1" ht="40.5" customHeight="1" thickBot="1" x14ac:dyDescent="0.3">
      <c r="A45" s="542"/>
      <c r="B45" s="870"/>
      <c r="C45" s="543"/>
      <c r="D45" s="544"/>
      <c r="E45" s="544"/>
      <c r="F45" s="775" t="s">
        <v>59</v>
      </c>
      <c r="G45" s="776"/>
      <c r="H45" s="776"/>
      <c r="I45" s="776"/>
      <c r="J45" s="776"/>
      <c r="K45" s="776"/>
      <c r="L45" s="776"/>
      <c r="M45" s="776"/>
      <c r="N45" s="776"/>
      <c r="O45" s="776"/>
      <c r="P45" s="776"/>
      <c r="Q45" s="776"/>
      <c r="R45" s="777"/>
      <c r="S45" s="550"/>
      <c r="T45" s="293" t="s">
        <v>60</v>
      </c>
      <c r="U45" s="293"/>
      <c r="V45" s="320" t="s">
        <v>61</v>
      </c>
      <c r="W45" s="293"/>
      <c r="X45" s="294" t="s">
        <v>62</v>
      </c>
      <c r="Y45" s="546"/>
      <c r="Z45" s="547"/>
      <c r="AA45" s="547"/>
      <c r="AB45" s="547"/>
      <c r="AC45" s="548"/>
    </row>
    <row r="46" spans="1:29" ht="15.6" customHeight="1" x14ac:dyDescent="0.25">
      <c r="A46" s="474"/>
      <c r="B46" s="870"/>
      <c r="D46" s="551"/>
      <c r="E46" s="551"/>
      <c r="F46" s="778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80"/>
      <c r="S46" s="295"/>
      <c r="T46" s="56" t="s">
        <v>63</v>
      </c>
      <c r="U46" s="80"/>
      <c r="V46" s="58" t="s">
        <v>64</v>
      </c>
      <c r="W46" s="80"/>
      <c r="X46" s="58" t="s">
        <v>64</v>
      </c>
      <c r="Y46" s="80"/>
      <c r="Z46" s="552"/>
      <c r="AA46" s="552"/>
      <c r="AB46" s="552"/>
      <c r="AC46" s="475"/>
    </row>
    <row r="47" spans="1:29" ht="16.5" thickBot="1" x14ac:dyDescent="0.3">
      <c r="A47" s="474"/>
      <c r="B47" s="870"/>
      <c r="D47" s="551"/>
      <c r="E47" s="551"/>
      <c r="F47" s="781"/>
      <c r="G47" s="782"/>
      <c r="H47" s="782"/>
      <c r="I47" s="782"/>
      <c r="J47" s="782"/>
      <c r="K47" s="782"/>
      <c r="L47" s="782"/>
      <c r="M47" s="782"/>
      <c r="N47" s="782"/>
      <c r="O47" s="782"/>
      <c r="P47" s="782"/>
      <c r="Q47" s="782"/>
      <c r="R47" s="783"/>
      <c r="S47" s="553"/>
      <c r="T47" s="296">
        <f>ABS(T43-T41)</f>
        <v>1987721</v>
      </c>
      <c r="U47" s="554"/>
      <c r="V47" s="297">
        <f>ABS(V43-V41)</f>
        <v>596316</v>
      </c>
      <c r="W47" s="554"/>
      <c r="X47" s="297">
        <f>ABS(X43-X41)</f>
        <v>2584037</v>
      </c>
      <c r="Y47" s="80"/>
      <c r="Z47" s="552"/>
      <c r="AA47" s="552"/>
      <c r="AB47" s="552"/>
      <c r="AC47" s="475"/>
    </row>
    <row r="48" spans="1:29" ht="15" customHeight="1" thickBot="1" x14ac:dyDescent="0.3">
      <c r="A48" s="474"/>
      <c r="B48" s="870"/>
      <c r="D48" s="551"/>
      <c r="E48" s="551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52"/>
      <c r="T48" s="80"/>
      <c r="U48" s="80"/>
      <c r="V48" s="80"/>
      <c r="W48" s="80"/>
      <c r="X48" s="80"/>
      <c r="Y48" s="80"/>
      <c r="Z48" s="552"/>
      <c r="AA48" s="552"/>
      <c r="AB48" s="552"/>
      <c r="AC48" s="475"/>
    </row>
    <row r="49" spans="1:29" ht="14.45" customHeight="1" x14ac:dyDescent="0.25">
      <c r="A49" s="474"/>
      <c r="B49" s="870"/>
      <c r="D49" s="551"/>
      <c r="E49" s="551"/>
      <c r="F49" s="784" t="s">
        <v>6</v>
      </c>
      <c r="G49" s="785"/>
      <c r="H49" s="785"/>
      <c r="I49" s="785"/>
      <c r="J49" s="785"/>
      <c r="K49" s="785"/>
      <c r="L49" s="785"/>
      <c r="M49" s="785"/>
      <c r="N49" s="785"/>
      <c r="O49" s="785"/>
      <c r="P49" s="785"/>
      <c r="Q49" s="785"/>
      <c r="R49" s="785"/>
      <c r="S49" s="785"/>
      <c r="T49" s="785"/>
      <c r="U49" s="785"/>
      <c r="V49" s="785"/>
      <c r="W49" s="785"/>
      <c r="X49" s="786"/>
      <c r="Y49" s="300"/>
      <c r="Z49" s="300"/>
      <c r="AA49" s="300"/>
      <c r="AB49" s="552"/>
      <c r="AC49" s="475"/>
    </row>
    <row r="50" spans="1:29" ht="15" customHeight="1" x14ac:dyDescent="0.25">
      <c r="A50" s="474"/>
      <c r="B50" s="870"/>
      <c r="D50" s="551"/>
      <c r="E50" s="551"/>
      <c r="F50" s="787"/>
      <c r="G50" s="788"/>
      <c r="H50" s="788"/>
      <c r="I50" s="788"/>
      <c r="J50" s="788"/>
      <c r="K50" s="788"/>
      <c r="L50" s="788"/>
      <c r="M50" s="788"/>
      <c r="N50" s="788"/>
      <c r="O50" s="788"/>
      <c r="P50" s="788"/>
      <c r="Q50" s="788"/>
      <c r="R50" s="788"/>
      <c r="S50" s="788"/>
      <c r="T50" s="788"/>
      <c r="U50" s="788"/>
      <c r="V50" s="788"/>
      <c r="W50" s="788"/>
      <c r="X50" s="789"/>
      <c r="Y50" s="80"/>
      <c r="Z50" s="552"/>
      <c r="AA50" s="552"/>
      <c r="AB50" s="552"/>
      <c r="AC50" s="475"/>
    </row>
    <row r="51" spans="1:29" ht="15.75" thickBot="1" x14ac:dyDescent="0.3">
      <c r="A51" s="474"/>
      <c r="B51" s="871"/>
      <c r="F51" s="790"/>
      <c r="G51" s="791"/>
      <c r="H51" s="791"/>
      <c r="I51" s="791"/>
      <c r="J51" s="791"/>
      <c r="K51" s="791"/>
      <c r="L51" s="791"/>
      <c r="M51" s="791"/>
      <c r="N51" s="791"/>
      <c r="O51" s="791"/>
      <c r="P51" s="791"/>
      <c r="Q51" s="791"/>
      <c r="R51" s="791"/>
      <c r="S51" s="791"/>
      <c r="T51" s="791"/>
      <c r="U51" s="791"/>
      <c r="V51" s="791"/>
      <c r="W51" s="791"/>
      <c r="X51" s="792"/>
      <c r="Y51" s="80"/>
      <c r="Z51" s="552"/>
      <c r="AA51" s="552"/>
      <c r="AB51" s="552"/>
      <c r="AC51" s="475"/>
    </row>
    <row r="52" spans="1:29" ht="15.75" thickBot="1" x14ac:dyDescent="0.3">
      <c r="A52" s="556"/>
      <c r="B52" s="557"/>
      <c r="C52" s="558"/>
      <c r="D52" s="559"/>
      <c r="E52" s="559"/>
      <c r="F52" s="560"/>
      <c r="G52" s="561"/>
      <c r="H52" s="553"/>
      <c r="I52" s="553"/>
      <c r="J52" s="562"/>
      <c r="K52" s="562"/>
      <c r="L52" s="562"/>
      <c r="M52" s="554"/>
      <c r="N52" s="553"/>
      <c r="O52" s="561"/>
      <c r="P52" s="553"/>
      <c r="Q52" s="553"/>
      <c r="R52" s="554"/>
      <c r="S52" s="553"/>
      <c r="T52" s="554"/>
      <c r="U52" s="554"/>
      <c r="V52" s="554"/>
      <c r="W52" s="554"/>
      <c r="X52" s="553"/>
      <c r="Y52" s="554"/>
      <c r="Z52" s="553"/>
      <c r="AA52" s="553"/>
      <c r="AB52" s="553"/>
      <c r="AC52" s="563"/>
    </row>
    <row r="53" spans="1:29" x14ac:dyDescent="0.25">
      <c r="F53" s="564"/>
      <c r="G53" s="565"/>
      <c r="H53" s="552"/>
      <c r="I53" s="552"/>
      <c r="J53" s="566"/>
      <c r="K53" s="566"/>
      <c r="L53" s="566"/>
      <c r="M53" s="80"/>
      <c r="N53" s="552"/>
      <c r="O53" s="565"/>
      <c r="P53" s="552"/>
      <c r="Q53" s="552"/>
      <c r="R53" s="80"/>
      <c r="S53" s="552"/>
      <c r="T53" s="80"/>
      <c r="U53" s="80"/>
      <c r="V53" s="80"/>
      <c r="W53" s="80"/>
      <c r="X53" s="552"/>
      <c r="Y53" s="80"/>
      <c r="Z53" s="552"/>
      <c r="AA53" s="552"/>
      <c r="AB53" s="552"/>
    </row>
    <row r="54" spans="1:29" ht="15.75" thickBot="1" x14ac:dyDescent="0.3">
      <c r="F54" s="564"/>
      <c r="G54" s="565"/>
      <c r="H54" s="552"/>
      <c r="I54" s="552"/>
      <c r="J54" s="566"/>
      <c r="K54" s="566"/>
      <c r="L54" s="566"/>
      <c r="M54" s="80"/>
      <c r="N54" s="552"/>
      <c r="O54" s="565"/>
      <c r="P54" s="552"/>
      <c r="Q54" s="552"/>
      <c r="R54" s="80"/>
      <c r="S54" s="552"/>
      <c r="T54" s="80"/>
      <c r="U54" s="80"/>
      <c r="V54" s="80"/>
      <c r="W54" s="80"/>
      <c r="X54" s="552"/>
      <c r="Y54" s="80"/>
      <c r="Z54" s="552"/>
      <c r="AA54" s="552"/>
      <c r="AB54" s="552"/>
    </row>
    <row r="55" spans="1:29" ht="16.5" customHeight="1" thickBot="1" x14ac:dyDescent="0.3">
      <c r="A55" s="488"/>
      <c r="B55" s="489"/>
      <c r="C55" s="490"/>
      <c r="D55" s="491"/>
      <c r="E55" s="491"/>
      <c r="F55" s="567"/>
      <c r="G55" s="568"/>
      <c r="H55" s="569"/>
      <c r="I55" s="569"/>
      <c r="J55" s="569"/>
      <c r="K55" s="569"/>
      <c r="L55" s="569"/>
      <c r="M55" s="570"/>
      <c r="N55" s="569"/>
      <c r="O55" s="568"/>
      <c r="P55" s="569"/>
      <c r="Q55" s="569"/>
      <c r="R55" s="571"/>
      <c r="S55" s="569"/>
      <c r="T55" s="571"/>
      <c r="U55" s="571"/>
      <c r="V55" s="571"/>
      <c r="W55" s="571"/>
      <c r="X55" s="572"/>
      <c r="Y55" s="571"/>
      <c r="Z55" s="569"/>
      <c r="AA55" s="569"/>
      <c r="AB55" s="569"/>
      <c r="AC55" s="495"/>
    </row>
    <row r="56" spans="1:29" ht="30" customHeight="1" thickBot="1" x14ac:dyDescent="0.3">
      <c r="A56" s="497"/>
      <c r="B56" s="844" t="s">
        <v>87</v>
      </c>
      <c r="C56" s="177"/>
      <c r="D56" s="847" t="s">
        <v>9</v>
      </c>
      <c r="E56" s="498"/>
      <c r="F56" s="828" t="s">
        <v>10</v>
      </c>
      <c r="G56" s="829"/>
      <c r="H56" s="830"/>
      <c r="I56" s="499"/>
      <c r="J56" s="793" t="s">
        <v>11</v>
      </c>
      <c r="K56" s="794"/>
      <c r="L56" s="795"/>
      <c r="M56" s="500"/>
      <c r="N56" s="796" t="s">
        <v>12</v>
      </c>
      <c r="O56" s="501"/>
      <c r="P56" s="828" t="s">
        <v>13</v>
      </c>
      <c r="Q56" s="829"/>
      <c r="R56" s="830"/>
      <c r="S56" s="499"/>
      <c r="T56" s="822" t="s">
        <v>14</v>
      </c>
      <c r="U56" s="502"/>
      <c r="V56" s="822" t="s">
        <v>15</v>
      </c>
      <c r="W56" s="500"/>
      <c r="X56" s="822" t="s">
        <v>16</v>
      </c>
      <c r="Y56" s="500"/>
      <c r="Z56" s="796" t="s">
        <v>17</v>
      </c>
      <c r="AA56" s="503"/>
      <c r="AB56" s="796" t="s">
        <v>18</v>
      </c>
      <c r="AC56" s="504"/>
    </row>
    <row r="57" spans="1:29" ht="18.75" customHeight="1" thickBot="1" x14ac:dyDescent="0.3">
      <c r="A57" s="506"/>
      <c r="B57" s="845"/>
      <c r="C57" s="177"/>
      <c r="D57" s="848"/>
      <c r="E57" s="498"/>
      <c r="F57" s="831"/>
      <c r="G57" s="832"/>
      <c r="H57" s="833"/>
      <c r="I57" s="499"/>
      <c r="J57" s="799" t="s">
        <v>19</v>
      </c>
      <c r="K57" s="872" t="s">
        <v>132</v>
      </c>
      <c r="L57" s="802" t="s">
        <v>21</v>
      </c>
      <c r="M57" s="500"/>
      <c r="N57" s="797"/>
      <c r="O57" s="501"/>
      <c r="P57" s="831"/>
      <c r="Q57" s="832"/>
      <c r="R57" s="833"/>
      <c r="S57" s="499"/>
      <c r="T57" s="823"/>
      <c r="U57" s="502"/>
      <c r="V57" s="823"/>
      <c r="W57" s="500"/>
      <c r="X57" s="823"/>
      <c r="Y57" s="500"/>
      <c r="Z57" s="797"/>
      <c r="AA57" s="503"/>
      <c r="AB57" s="797"/>
      <c r="AC57" s="507"/>
    </row>
    <row r="58" spans="1:29" ht="18.75" customHeight="1" thickBot="1" x14ac:dyDescent="0.3">
      <c r="A58" s="497"/>
      <c r="B58" s="845"/>
      <c r="C58" s="502"/>
      <c r="D58" s="849"/>
      <c r="E58" s="498"/>
      <c r="F58" s="850" t="s">
        <v>22</v>
      </c>
      <c r="G58" s="852" t="s">
        <v>23</v>
      </c>
      <c r="H58" s="806" t="s">
        <v>24</v>
      </c>
      <c r="I58" s="499"/>
      <c r="J58" s="800"/>
      <c r="K58" s="873"/>
      <c r="L58" s="803"/>
      <c r="M58" s="502"/>
      <c r="N58" s="797"/>
      <c r="O58" s="501"/>
      <c r="P58" s="840" t="s">
        <v>25</v>
      </c>
      <c r="Q58" s="797" t="s">
        <v>26</v>
      </c>
      <c r="R58" s="797" t="s">
        <v>27</v>
      </c>
      <c r="S58" s="499"/>
      <c r="T58" s="824"/>
      <c r="U58" s="502"/>
      <c r="V58" s="824"/>
      <c r="W58" s="502"/>
      <c r="X58" s="824"/>
      <c r="Y58" s="502"/>
      <c r="Z58" s="827"/>
      <c r="AA58" s="503"/>
      <c r="AB58" s="827"/>
      <c r="AC58" s="504"/>
    </row>
    <row r="59" spans="1:29" ht="43.5" customHeight="1" x14ac:dyDescent="0.25">
      <c r="A59" s="497"/>
      <c r="B59" s="845"/>
      <c r="C59" s="508"/>
      <c r="D59" s="106" t="s">
        <v>28</v>
      </c>
      <c r="E59" s="509"/>
      <c r="F59" s="850"/>
      <c r="G59" s="852"/>
      <c r="H59" s="806"/>
      <c r="I59" s="499"/>
      <c r="J59" s="801"/>
      <c r="K59" s="873"/>
      <c r="L59" s="803"/>
      <c r="M59" s="508"/>
      <c r="N59" s="797"/>
      <c r="O59" s="510"/>
      <c r="P59" s="840"/>
      <c r="Q59" s="797"/>
      <c r="R59" s="797"/>
      <c r="S59" s="499"/>
      <c r="T59" s="820" t="s">
        <v>29</v>
      </c>
      <c r="U59" s="511"/>
      <c r="V59" s="820" t="s">
        <v>29</v>
      </c>
      <c r="W59" s="508"/>
      <c r="X59" s="820" t="s">
        <v>29</v>
      </c>
      <c r="Y59" s="508"/>
      <c r="Z59" s="286" t="s">
        <v>30</v>
      </c>
      <c r="AA59" s="508"/>
      <c r="AB59" s="286" t="s">
        <v>30</v>
      </c>
      <c r="AC59" s="504"/>
    </row>
    <row r="60" spans="1:29" ht="26.25" thickBot="1" x14ac:dyDescent="0.3">
      <c r="A60" s="512"/>
      <c r="B60" s="845"/>
      <c r="C60" s="513"/>
      <c r="D60" s="509"/>
      <c r="E60" s="509"/>
      <c r="F60" s="851"/>
      <c r="G60" s="853"/>
      <c r="H60" s="299" t="s">
        <v>31</v>
      </c>
      <c r="I60" s="499"/>
      <c r="J60" s="287" t="s">
        <v>88</v>
      </c>
      <c r="K60" s="288" t="s">
        <v>133</v>
      </c>
      <c r="L60" s="805"/>
      <c r="M60" s="511"/>
      <c r="N60" s="798"/>
      <c r="O60" s="510"/>
      <c r="P60" s="841"/>
      <c r="Q60" s="798"/>
      <c r="R60" s="798"/>
      <c r="S60" s="510"/>
      <c r="T60" s="821"/>
      <c r="U60" s="511"/>
      <c r="V60" s="821"/>
      <c r="W60" s="511"/>
      <c r="X60" s="821"/>
      <c r="Y60" s="511"/>
      <c r="Z60" s="289" t="s">
        <v>34</v>
      </c>
      <c r="AA60" s="514"/>
      <c r="AB60" s="289" t="s">
        <v>34</v>
      </c>
      <c r="AC60" s="515"/>
    </row>
    <row r="61" spans="1:29" ht="15.75" x14ac:dyDescent="0.25">
      <c r="A61" s="517"/>
      <c r="B61" s="845"/>
      <c r="C61" s="518"/>
      <c r="D61" s="519"/>
      <c r="E61" s="519"/>
      <c r="F61" s="520"/>
      <c r="G61" s="521"/>
      <c r="H61" s="521"/>
      <c r="I61" s="522"/>
      <c r="J61" s="522"/>
      <c r="K61" s="522"/>
      <c r="L61" s="522"/>
      <c r="M61" s="523"/>
      <c r="N61" s="521"/>
      <c r="O61" s="521"/>
      <c r="P61" s="524" t="s">
        <v>35</v>
      </c>
      <c r="Q61" s="524" t="s">
        <v>35</v>
      </c>
      <c r="R61" s="523"/>
      <c r="S61" s="522"/>
      <c r="T61" s="523"/>
      <c r="U61" s="523"/>
      <c r="V61" s="523"/>
      <c r="W61" s="523"/>
      <c r="X61" s="522"/>
      <c r="Y61" s="523"/>
      <c r="Z61" s="522"/>
      <c r="AA61" s="522"/>
      <c r="AB61" s="522"/>
      <c r="AC61" s="525"/>
    </row>
    <row r="62" spans="1:29" ht="18" x14ac:dyDescent="0.25">
      <c r="A62" s="527"/>
      <c r="B62" s="845"/>
      <c r="C62" s="528"/>
      <c r="D62" s="360" t="s">
        <v>154</v>
      </c>
      <c r="E62" s="498"/>
      <c r="F62" s="337"/>
      <c r="G62" s="337"/>
      <c r="H62" s="344"/>
      <c r="I62" s="338"/>
      <c r="J62" s="350"/>
      <c r="K62" s="339"/>
      <c r="L62" s="340" t="s">
        <v>35</v>
      </c>
      <c r="M62" s="341"/>
      <c r="N62" s="345">
        <v>0</v>
      </c>
      <c r="O62" s="338"/>
      <c r="P62" s="345">
        <v>0</v>
      </c>
      <c r="Q62" s="346"/>
      <c r="R62" s="342" t="str">
        <f t="shared" ref="R62:R81" si="3">IF(P62&lt;=0.1*N62,"0K","NON AMMISSIBILE")</f>
        <v>0K</v>
      </c>
      <c r="S62" s="343"/>
      <c r="T62" s="347">
        <f t="shared" ref="T62:T81" si="4">P62+N62</f>
        <v>0</v>
      </c>
      <c r="U62" s="341"/>
      <c r="V62" s="345">
        <v>0</v>
      </c>
      <c r="W62" s="341"/>
      <c r="X62" s="347">
        <f>T62+V62</f>
        <v>0</v>
      </c>
      <c r="Y62" s="341"/>
      <c r="Z62" s="348"/>
      <c r="AA62" s="349"/>
      <c r="AB62" s="348"/>
      <c r="AC62" s="529"/>
    </row>
    <row r="63" spans="1:29" ht="18" x14ac:dyDescent="0.25">
      <c r="A63" s="527"/>
      <c r="B63" s="845"/>
      <c r="C63" s="528"/>
      <c r="D63" s="360" t="s">
        <v>155</v>
      </c>
      <c r="E63" s="498"/>
      <c r="F63" s="337"/>
      <c r="G63" s="337"/>
      <c r="H63" s="344"/>
      <c r="I63" s="338"/>
      <c r="J63" s="350" t="s">
        <v>35</v>
      </c>
      <c r="K63" s="339" t="s">
        <v>35</v>
      </c>
      <c r="L63" s="340" t="s">
        <v>35</v>
      </c>
      <c r="M63" s="341"/>
      <c r="N63" s="345">
        <v>0</v>
      </c>
      <c r="O63" s="338"/>
      <c r="P63" s="345">
        <v>0</v>
      </c>
      <c r="Q63" s="346"/>
      <c r="R63" s="342" t="str">
        <f t="shared" si="3"/>
        <v>0K</v>
      </c>
      <c r="S63" s="343"/>
      <c r="T63" s="347">
        <f t="shared" si="4"/>
        <v>0</v>
      </c>
      <c r="U63" s="341"/>
      <c r="V63" s="345">
        <v>0</v>
      </c>
      <c r="W63" s="341"/>
      <c r="X63" s="347">
        <f t="shared" ref="X63:X81" si="5">T63+V63</f>
        <v>0</v>
      </c>
      <c r="Y63" s="341"/>
      <c r="Z63" s="348"/>
      <c r="AA63" s="349"/>
      <c r="AB63" s="348"/>
      <c r="AC63" s="529"/>
    </row>
    <row r="64" spans="1:29" ht="18" x14ac:dyDescent="0.25">
      <c r="A64" s="527"/>
      <c r="B64" s="845"/>
      <c r="C64" s="528"/>
      <c r="D64" s="360" t="s">
        <v>156</v>
      </c>
      <c r="E64" s="498"/>
      <c r="F64" s="337"/>
      <c r="G64" s="337"/>
      <c r="H64" s="344"/>
      <c r="I64" s="338"/>
      <c r="J64" s="350" t="s">
        <v>35</v>
      </c>
      <c r="K64" s="339" t="s">
        <v>35</v>
      </c>
      <c r="L64" s="340" t="s">
        <v>35</v>
      </c>
      <c r="M64" s="341"/>
      <c r="N64" s="345">
        <v>0</v>
      </c>
      <c r="O64" s="338"/>
      <c r="P64" s="345">
        <v>0</v>
      </c>
      <c r="Q64" s="346"/>
      <c r="R64" s="342" t="str">
        <f t="shared" si="3"/>
        <v>0K</v>
      </c>
      <c r="S64" s="343"/>
      <c r="T64" s="347">
        <f t="shared" si="4"/>
        <v>0</v>
      </c>
      <c r="U64" s="341"/>
      <c r="V64" s="345">
        <v>0</v>
      </c>
      <c r="W64" s="341"/>
      <c r="X64" s="347">
        <f t="shared" si="5"/>
        <v>0</v>
      </c>
      <c r="Y64" s="341"/>
      <c r="Z64" s="348"/>
      <c r="AA64" s="349"/>
      <c r="AB64" s="348"/>
      <c r="AC64" s="529"/>
    </row>
    <row r="65" spans="1:29" ht="18" x14ac:dyDescent="0.25">
      <c r="A65" s="527"/>
      <c r="B65" s="845"/>
      <c r="C65" s="528"/>
      <c r="D65" s="360" t="s">
        <v>157</v>
      </c>
      <c r="E65" s="498"/>
      <c r="F65" s="337"/>
      <c r="G65" s="337"/>
      <c r="H65" s="344"/>
      <c r="I65" s="338"/>
      <c r="J65" s="350" t="s">
        <v>35</v>
      </c>
      <c r="K65" s="339" t="s">
        <v>35</v>
      </c>
      <c r="L65" s="340" t="s">
        <v>35</v>
      </c>
      <c r="M65" s="341"/>
      <c r="N65" s="345">
        <v>0</v>
      </c>
      <c r="O65" s="338"/>
      <c r="P65" s="345">
        <v>0</v>
      </c>
      <c r="Q65" s="346"/>
      <c r="R65" s="342" t="str">
        <f t="shared" si="3"/>
        <v>0K</v>
      </c>
      <c r="S65" s="343"/>
      <c r="T65" s="347">
        <f t="shared" si="4"/>
        <v>0</v>
      </c>
      <c r="U65" s="341"/>
      <c r="V65" s="345">
        <v>0</v>
      </c>
      <c r="W65" s="341"/>
      <c r="X65" s="347">
        <f t="shared" si="5"/>
        <v>0</v>
      </c>
      <c r="Y65" s="341"/>
      <c r="Z65" s="348"/>
      <c r="AA65" s="349"/>
      <c r="AB65" s="348"/>
      <c r="AC65" s="529"/>
    </row>
    <row r="66" spans="1:29" ht="18" x14ac:dyDescent="0.25">
      <c r="A66" s="527"/>
      <c r="B66" s="845"/>
      <c r="C66" s="528"/>
      <c r="D66" s="360" t="s">
        <v>158</v>
      </c>
      <c r="E66" s="498"/>
      <c r="F66" s="337"/>
      <c r="G66" s="337"/>
      <c r="H66" s="344"/>
      <c r="I66" s="338"/>
      <c r="J66" s="350" t="s">
        <v>35</v>
      </c>
      <c r="K66" s="339" t="s">
        <v>35</v>
      </c>
      <c r="L66" s="340" t="s">
        <v>35</v>
      </c>
      <c r="M66" s="341"/>
      <c r="N66" s="345">
        <v>0</v>
      </c>
      <c r="O66" s="338"/>
      <c r="P66" s="345">
        <v>0</v>
      </c>
      <c r="Q66" s="346"/>
      <c r="R66" s="342" t="str">
        <f t="shared" si="3"/>
        <v>0K</v>
      </c>
      <c r="S66" s="343"/>
      <c r="T66" s="347">
        <f t="shared" si="4"/>
        <v>0</v>
      </c>
      <c r="U66" s="341"/>
      <c r="V66" s="345">
        <v>0</v>
      </c>
      <c r="W66" s="341"/>
      <c r="X66" s="347">
        <f t="shared" si="5"/>
        <v>0</v>
      </c>
      <c r="Y66" s="341"/>
      <c r="Z66" s="348"/>
      <c r="AA66" s="349"/>
      <c r="AB66" s="348"/>
      <c r="AC66" s="529"/>
    </row>
    <row r="67" spans="1:29" ht="18" x14ac:dyDescent="0.25">
      <c r="A67" s="527"/>
      <c r="B67" s="845"/>
      <c r="C67" s="528"/>
      <c r="D67" s="360" t="s">
        <v>159</v>
      </c>
      <c r="E67" s="498"/>
      <c r="F67" s="337"/>
      <c r="G67" s="337"/>
      <c r="H67" s="344"/>
      <c r="I67" s="338"/>
      <c r="J67" s="350"/>
      <c r="K67" s="339" t="s">
        <v>35</v>
      </c>
      <c r="L67" s="340" t="s">
        <v>35</v>
      </c>
      <c r="M67" s="341"/>
      <c r="N67" s="345">
        <v>0</v>
      </c>
      <c r="O67" s="338"/>
      <c r="P67" s="345">
        <v>0</v>
      </c>
      <c r="Q67" s="346"/>
      <c r="R67" s="342" t="str">
        <f t="shared" si="3"/>
        <v>0K</v>
      </c>
      <c r="S67" s="343"/>
      <c r="T67" s="347">
        <f t="shared" si="4"/>
        <v>0</v>
      </c>
      <c r="U67" s="341"/>
      <c r="V67" s="345">
        <v>0</v>
      </c>
      <c r="W67" s="341"/>
      <c r="X67" s="347">
        <f t="shared" si="5"/>
        <v>0</v>
      </c>
      <c r="Y67" s="341"/>
      <c r="Z67" s="348"/>
      <c r="AA67" s="349"/>
      <c r="AB67" s="348"/>
      <c r="AC67" s="529"/>
    </row>
    <row r="68" spans="1:29" ht="18" x14ac:dyDescent="0.25">
      <c r="A68" s="527"/>
      <c r="B68" s="845"/>
      <c r="C68" s="528"/>
      <c r="D68" s="360" t="s">
        <v>160</v>
      </c>
      <c r="E68" s="498"/>
      <c r="F68" s="337"/>
      <c r="G68" s="337"/>
      <c r="H68" s="344"/>
      <c r="I68" s="338"/>
      <c r="J68" s="350" t="s">
        <v>35</v>
      </c>
      <c r="K68" s="339"/>
      <c r="L68" s="340" t="s">
        <v>35</v>
      </c>
      <c r="M68" s="341"/>
      <c r="N68" s="345">
        <v>0</v>
      </c>
      <c r="O68" s="338"/>
      <c r="P68" s="345">
        <v>0</v>
      </c>
      <c r="Q68" s="346"/>
      <c r="R68" s="342" t="str">
        <f t="shared" si="3"/>
        <v>0K</v>
      </c>
      <c r="S68" s="343"/>
      <c r="T68" s="347">
        <f t="shared" si="4"/>
        <v>0</v>
      </c>
      <c r="U68" s="341"/>
      <c r="V68" s="345">
        <v>0</v>
      </c>
      <c r="W68" s="341"/>
      <c r="X68" s="347">
        <f t="shared" si="5"/>
        <v>0</v>
      </c>
      <c r="Y68" s="341"/>
      <c r="Z68" s="348"/>
      <c r="AA68" s="349"/>
      <c r="AB68" s="348"/>
      <c r="AC68" s="529"/>
    </row>
    <row r="69" spans="1:29" ht="18" x14ac:dyDescent="0.25">
      <c r="A69" s="527"/>
      <c r="B69" s="845"/>
      <c r="C69" s="528"/>
      <c r="D69" s="360" t="s">
        <v>161</v>
      </c>
      <c r="E69" s="498"/>
      <c r="F69" s="337"/>
      <c r="G69" s="337"/>
      <c r="H69" s="344"/>
      <c r="I69" s="338"/>
      <c r="J69" s="351"/>
      <c r="K69" s="339" t="s">
        <v>35</v>
      </c>
      <c r="L69" s="340" t="s">
        <v>35</v>
      </c>
      <c r="M69" s="341"/>
      <c r="N69" s="345">
        <v>0</v>
      </c>
      <c r="O69" s="338"/>
      <c r="P69" s="345">
        <v>0</v>
      </c>
      <c r="Q69" s="346"/>
      <c r="R69" s="342" t="str">
        <f t="shared" si="3"/>
        <v>0K</v>
      </c>
      <c r="S69" s="343"/>
      <c r="T69" s="347">
        <f t="shared" si="4"/>
        <v>0</v>
      </c>
      <c r="U69" s="341"/>
      <c r="V69" s="345">
        <v>0</v>
      </c>
      <c r="W69" s="341"/>
      <c r="X69" s="347">
        <f t="shared" si="5"/>
        <v>0</v>
      </c>
      <c r="Y69" s="341"/>
      <c r="Z69" s="348"/>
      <c r="AA69" s="349"/>
      <c r="AB69" s="348"/>
      <c r="AC69" s="529"/>
    </row>
    <row r="70" spans="1:29" ht="18" x14ac:dyDescent="0.25">
      <c r="A70" s="527"/>
      <c r="B70" s="845"/>
      <c r="C70" s="528"/>
      <c r="D70" s="360" t="s">
        <v>162</v>
      </c>
      <c r="E70" s="498"/>
      <c r="F70" s="337"/>
      <c r="G70" s="337"/>
      <c r="H70" s="344"/>
      <c r="I70" s="338"/>
      <c r="J70" s="350" t="s">
        <v>35</v>
      </c>
      <c r="K70" s="339" t="s">
        <v>35</v>
      </c>
      <c r="L70" s="340" t="s">
        <v>35</v>
      </c>
      <c r="M70" s="341"/>
      <c r="N70" s="345">
        <v>0</v>
      </c>
      <c r="O70" s="338"/>
      <c r="P70" s="345">
        <v>0</v>
      </c>
      <c r="Q70" s="346"/>
      <c r="R70" s="342" t="str">
        <f t="shared" si="3"/>
        <v>0K</v>
      </c>
      <c r="S70" s="343"/>
      <c r="T70" s="347">
        <f t="shared" si="4"/>
        <v>0</v>
      </c>
      <c r="U70" s="341"/>
      <c r="V70" s="345">
        <v>0</v>
      </c>
      <c r="W70" s="341"/>
      <c r="X70" s="347">
        <f t="shared" si="5"/>
        <v>0</v>
      </c>
      <c r="Y70" s="341"/>
      <c r="Z70" s="348"/>
      <c r="AA70" s="349"/>
      <c r="AB70" s="348"/>
      <c r="AC70" s="529"/>
    </row>
    <row r="71" spans="1:29" ht="18" x14ac:dyDescent="0.25">
      <c r="A71" s="527"/>
      <c r="B71" s="845"/>
      <c r="C71" s="528"/>
      <c r="D71" s="360" t="s">
        <v>163</v>
      </c>
      <c r="E71" s="498"/>
      <c r="F71" s="337"/>
      <c r="G71" s="337"/>
      <c r="H71" s="344"/>
      <c r="I71" s="338"/>
      <c r="J71" s="350" t="s">
        <v>35</v>
      </c>
      <c r="K71" s="339" t="s">
        <v>35</v>
      </c>
      <c r="L71" s="340" t="s">
        <v>35</v>
      </c>
      <c r="M71" s="341"/>
      <c r="N71" s="345">
        <v>0</v>
      </c>
      <c r="O71" s="338"/>
      <c r="P71" s="345">
        <v>0</v>
      </c>
      <c r="Q71" s="346"/>
      <c r="R71" s="342" t="str">
        <f t="shared" si="3"/>
        <v>0K</v>
      </c>
      <c r="S71" s="343"/>
      <c r="T71" s="347">
        <f t="shared" si="4"/>
        <v>0</v>
      </c>
      <c r="U71" s="341"/>
      <c r="V71" s="345">
        <v>0</v>
      </c>
      <c r="W71" s="341"/>
      <c r="X71" s="347">
        <f t="shared" si="5"/>
        <v>0</v>
      </c>
      <c r="Y71" s="341"/>
      <c r="Z71" s="348"/>
      <c r="AA71" s="349"/>
      <c r="AB71" s="348"/>
      <c r="AC71" s="529"/>
    </row>
    <row r="72" spans="1:29" ht="18" x14ac:dyDescent="0.25">
      <c r="A72" s="527"/>
      <c r="B72" s="845"/>
      <c r="C72" s="528"/>
      <c r="D72" s="360" t="s">
        <v>164</v>
      </c>
      <c r="E72" s="498"/>
      <c r="F72" s="337"/>
      <c r="G72" s="337"/>
      <c r="H72" s="344"/>
      <c r="I72" s="338"/>
      <c r="J72" s="350" t="s">
        <v>35</v>
      </c>
      <c r="K72" s="339" t="s">
        <v>35</v>
      </c>
      <c r="L72" s="340" t="s">
        <v>35</v>
      </c>
      <c r="M72" s="341"/>
      <c r="N72" s="345">
        <v>0</v>
      </c>
      <c r="O72" s="338"/>
      <c r="P72" s="345">
        <v>0</v>
      </c>
      <c r="Q72" s="346"/>
      <c r="R72" s="342" t="str">
        <f t="shared" si="3"/>
        <v>0K</v>
      </c>
      <c r="S72" s="343"/>
      <c r="T72" s="347">
        <f t="shared" si="4"/>
        <v>0</v>
      </c>
      <c r="U72" s="341"/>
      <c r="V72" s="345">
        <v>0</v>
      </c>
      <c r="W72" s="341"/>
      <c r="X72" s="347">
        <f t="shared" si="5"/>
        <v>0</v>
      </c>
      <c r="Y72" s="341"/>
      <c r="Z72" s="348"/>
      <c r="AA72" s="349"/>
      <c r="AB72" s="348"/>
      <c r="AC72" s="529"/>
    </row>
    <row r="73" spans="1:29" ht="18" x14ac:dyDescent="0.25">
      <c r="A73" s="527"/>
      <c r="B73" s="845"/>
      <c r="C73" s="528"/>
      <c r="D73" s="360" t="s">
        <v>165</v>
      </c>
      <c r="E73" s="498"/>
      <c r="F73" s="337"/>
      <c r="G73" s="337"/>
      <c r="H73" s="344"/>
      <c r="I73" s="338"/>
      <c r="J73" s="350" t="s">
        <v>35</v>
      </c>
      <c r="K73" s="339" t="s">
        <v>35</v>
      </c>
      <c r="L73" s="340" t="s">
        <v>35</v>
      </c>
      <c r="M73" s="341"/>
      <c r="N73" s="345">
        <v>0</v>
      </c>
      <c r="O73" s="338"/>
      <c r="P73" s="345">
        <v>0</v>
      </c>
      <c r="Q73" s="346"/>
      <c r="R73" s="342" t="str">
        <f t="shared" si="3"/>
        <v>0K</v>
      </c>
      <c r="S73" s="343"/>
      <c r="T73" s="347">
        <f t="shared" si="4"/>
        <v>0</v>
      </c>
      <c r="U73" s="341"/>
      <c r="V73" s="345">
        <v>0</v>
      </c>
      <c r="W73" s="341"/>
      <c r="X73" s="347">
        <f t="shared" si="5"/>
        <v>0</v>
      </c>
      <c r="Y73" s="341"/>
      <c r="Z73" s="348"/>
      <c r="AA73" s="349"/>
      <c r="AB73" s="348"/>
      <c r="AC73" s="529"/>
    </row>
    <row r="74" spans="1:29" ht="18" x14ac:dyDescent="0.25">
      <c r="A74" s="527"/>
      <c r="B74" s="845"/>
      <c r="C74" s="528"/>
      <c r="D74" s="360" t="s">
        <v>166</v>
      </c>
      <c r="E74" s="498"/>
      <c r="F74" s="337"/>
      <c r="G74" s="337"/>
      <c r="H74" s="344"/>
      <c r="I74" s="338"/>
      <c r="J74" s="350" t="s">
        <v>35</v>
      </c>
      <c r="K74" s="339" t="s">
        <v>35</v>
      </c>
      <c r="L74" s="340" t="s">
        <v>35</v>
      </c>
      <c r="M74" s="341"/>
      <c r="N74" s="345">
        <v>0</v>
      </c>
      <c r="O74" s="338"/>
      <c r="P74" s="345">
        <v>0</v>
      </c>
      <c r="Q74" s="346"/>
      <c r="R74" s="342" t="str">
        <f t="shared" si="3"/>
        <v>0K</v>
      </c>
      <c r="S74" s="343"/>
      <c r="T74" s="347">
        <f t="shared" si="4"/>
        <v>0</v>
      </c>
      <c r="U74" s="341"/>
      <c r="V74" s="345">
        <v>0</v>
      </c>
      <c r="W74" s="341"/>
      <c r="X74" s="347">
        <f t="shared" si="5"/>
        <v>0</v>
      </c>
      <c r="Y74" s="341"/>
      <c r="Z74" s="348"/>
      <c r="AA74" s="349"/>
      <c r="AB74" s="348"/>
      <c r="AC74" s="529"/>
    </row>
    <row r="75" spans="1:29" ht="18" x14ac:dyDescent="0.25">
      <c r="A75" s="527"/>
      <c r="B75" s="845"/>
      <c r="C75" s="528"/>
      <c r="D75" s="360" t="s">
        <v>167</v>
      </c>
      <c r="E75" s="498"/>
      <c r="F75" s="337"/>
      <c r="G75" s="337"/>
      <c r="H75" s="344"/>
      <c r="I75" s="338"/>
      <c r="J75" s="350" t="s">
        <v>35</v>
      </c>
      <c r="K75" s="339" t="s">
        <v>35</v>
      </c>
      <c r="L75" s="340" t="s">
        <v>35</v>
      </c>
      <c r="M75" s="341"/>
      <c r="N75" s="345">
        <v>0</v>
      </c>
      <c r="O75" s="338"/>
      <c r="P75" s="345">
        <v>0</v>
      </c>
      <c r="Q75" s="346"/>
      <c r="R75" s="342" t="str">
        <f t="shared" si="3"/>
        <v>0K</v>
      </c>
      <c r="S75" s="343"/>
      <c r="T75" s="347">
        <f t="shared" si="4"/>
        <v>0</v>
      </c>
      <c r="U75" s="341"/>
      <c r="V75" s="345">
        <v>0</v>
      </c>
      <c r="W75" s="341"/>
      <c r="X75" s="347">
        <f t="shared" si="5"/>
        <v>0</v>
      </c>
      <c r="Y75" s="341"/>
      <c r="Z75" s="348"/>
      <c r="AA75" s="349"/>
      <c r="AB75" s="348"/>
      <c r="AC75" s="529"/>
    </row>
    <row r="76" spans="1:29" ht="18" x14ac:dyDescent="0.25">
      <c r="A76" s="527"/>
      <c r="B76" s="845"/>
      <c r="C76" s="528"/>
      <c r="D76" s="360" t="s">
        <v>168</v>
      </c>
      <c r="E76" s="498"/>
      <c r="F76" s="337"/>
      <c r="G76" s="337"/>
      <c r="H76" s="344"/>
      <c r="I76" s="338"/>
      <c r="J76" s="350" t="s">
        <v>35</v>
      </c>
      <c r="K76" s="339" t="s">
        <v>35</v>
      </c>
      <c r="L76" s="340" t="s">
        <v>35</v>
      </c>
      <c r="M76" s="341"/>
      <c r="N76" s="345">
        <v>0</v>
      </c>
      <c r="O76" s="338"/>
      <c r="P76" s="345">
        <v>0</v>
      </c>
      <c r="Q76" s="346"/>
      <c r="R76" s="342" t="str">
        <f t="shared" si="3"/>
        <v>0K</v>
      </c>
      <c r="S76" s="343"/>
      <c r="T76" s="347">
        <f t="shared" si="4"/>
        <v>0</v>
      </c>
      <c r="U76" s="341"/>
      <c r="V76" s="345">
        <v>0</v>
      </c>
      <c r="W76" s="341"/>
      <c r="X76" s="347">
        <f t="shared" si="5"/>
        <v>0</v>
      </c>
      <c r="Y76" s="341"/>
      <c r="Z76" s="348"/>
      <c r="AA76" s="349"/>
      <c r="AB76" s="348"/>
      <c r="AC76" s="529"/>
    </row>
    <row r="77" spans="1:29" ht="18" x14ac:dyDescent="0.25">
      <c r="A77" s="527"/>
      <c r="B77" s="845"/>
      <c r="C77" s="528"/>
      <c r="D77" s="360" t="s">
        <v>169</v>
      </c>
      <c r="E77" s="498"/>
      <c r="F77" s="337"/>
      <c r="G77" s="337"/>
      <c r="H77" s="344"/>
      <c r="I77" s="338"/>
      <c r="J77" s="350" t="s">
        <v>35</v>
      </c>
      <c r="K77" s="339" t="s">
        <v>35</v>
      </c>
      <c r="L77" s="340" t="s">
        <v>35</v>
      </c>
      <c r="M77" s="341"/>
      <c r="N77" s="345">
        <v>0</v>
      </c>
      <c r="O77" s="338"/>
      <c r="P77" s="345">
        <v>0</v>
      </c>
      <c r="Q77" s="346"/>
      <c r="R77" s="342" t="str">
        <f t="shared" si="3"/>
        <v>0K</v>
      </c>
      <c r="S77" s="343"/>
      <c r="T77" s="347">
        <f t="shared" si="4"/>
        <v>0</v>
      </c>
      <c r="U77" s="341"/>
      <c r="V77" s="345">
        <v>0</v>
      </c>
      <c r="W77" s="341"/>
      <c r="X77" s="347">
        <f t="shared" si="5"/>
        <v>0</v>
      </c>
      <c r="Y77" s="341"/>
      <c r="Z77" s="348"/>
      <c r="AA77" s="349"/>
      <c r="AB77" s="348"/>
      <c r="AC77" s="529"/>
    </row>
    <row r="78" spans="1:29" ht="18" x14ac:dyDescent="0.25">
      <c r="A78" s="527"/>
      <c r="B78" s="845"/>
      <c r="C78" s="528"/>
      <c r="D78" s="360" t="s">
        <v>170</v>
      </c>
      <c r="E78" s="498"/>
      <c r="F78" s="337"/>
      <c r="G78" s="337"/>
      <c r="H78" s="344"/>
      <c r="I78" s="338"/>
      <c r="J78" s="350" t="s">
        <v>35</v>
      </c>
      <c r="K78" s="339" t="s">
        <v>35</v>
      </c>
      <c r="L78" s="340" t="s">
        <v>35</v>
      </c>
      <c r="M78" s="341"/>
      <c r="N78" s="345">
        <v>0</v>
      </c>
      <c r="O78" s="338"/>
      <c r="P78" s="345">
        <v>0</v>
      </c>
      <c r="Q78" s="346"/>
      <c r="R78" s="342" t="str">
        <f t="shared" si="3"/>
        <v>0K</v>
      </c>
      <c r="S78" s="343"/>
      <c r="T78" s="347">
        <f t="shared" si="4"/>
        <v>0</v>
      </c>
      <c r="U78" s="341"/>
      <c r="V78" s="345">
        <v>0</v>
      </c>
      <c r="W78" s="341"/>
      <c r="X78" s="347">
        <f t="shared" si="5"/>
        <v>0</v>
      </c>
      <c r="Y78" s="341"/>
      <c r="Z78" s="348"/>
      <c r="AA78" s="349"/>
      <c r="AB78" s="348"/>
      <c r="AC78" s="529"/>
    </row>
    <row r="79" spans="1:29" ht="18" x14ac:dyDescent="0.25">
      <c r="A79" s="527"/>
      <c r="B79" s="845"/>
      <c r="C79" s="528"/>
      <c r="D79" s="360" t="s">
        <v>171</v>
      </c>
      <c r="E79" s="498"/>
      <c r="F79" s="337"/>
      <c r="G79" s="337"/>
      <c r="H79" s="344"/>
      <c r="I79" s="338"/>
      <c r="J79" s="350" t="s">
        <v>35</v>
      </c>
      <c r="K79" s="339" t="s">
        <v>35</v>
      </c>
      <c r="L79" s="340" t="s">
        <v>35</v>
      </c>
      <c r="M79" s="341"/>
      <c r="N79" s="345">
        <v>0</v>
      </c>
      <c r="O79" s="338"/>
      <c r="P79" s="345">
        <v>0</v>
      </c>
      <c r="Q79" s="346"/>
      <c r="R79" s="342" t="str">
        <f t="shared" si="3"/>
        <v>0K</v>
      </c>
      <c r="S79" s="343"/>
      <c r="T79" s="347">
        <f t="shared" si="4"/>
        <v>0</v>
      </c>
      <c r="U79" s="341"/>
      <c r="V79" s="345">
        <v>0</v>
      </c>
      <c r="W79" s="341"/>
      <c r="X79" s="347">
        <f t="shared" si="5"/>
        <v>0</v>
      </c>
      <c r="Y79" s="341"/>
      <c r="Z79" s="348"/>
      <c r="AA79" s="349"/>
      <c r="AB79" s="348"/>
      <c r="AC79" s="529"/>
    </row>
    <row r="80" spans="1:29" ht="18" x14ac:dyDescent="0.25">
      <c r="A80" s="527"/>
      <c r="B80" s="845"/>
      <c r="C80" s="528"/>
      <c r="D80" s="360" t="s">
        <v>172</v>
      </c>
      <c r="E80" s="498"/>
      <c r="F80" s="337"/>
      <c r="G80" s="337"/>
      <c r="H80" s="344"/>
      <c r="I80" s="338"/>
      <c r="J80" s="350" t="s">
        <v>35</v>
      </c>
      <c r="K80" s="339" t="s">
        <v>35</v>
      </c>
      <c r="L80" s="340" t="s">
        <v>35</v>
      </c>
      <c r="M80" s="341"/>
      <c r="N80" s="345">
        <v>0</v>
      </c>
      <c r="O80" s="338"/>
      <c r="P80" s="345">
        <v>0</v>
      </c>
      <c r="Q80" s="346"/>
      <c r="R80" s="342" t="str">
        <f t="shared" si="3"/>
        <v>0K</v>
      </c>
      <c r="S80" s="343"/>
      <c r="T80" s="347">
        <f t="shared" si="4"/>
        <v>0</v>
      </c>
      <c r="U80" s="341"/>
      <c r="V80" s="345">
        <v>0</v>
      </c>
      <c r="W80" s="341"/>
      <c r="X80" s="347">
        <f t="shared" si="5"/>
        <v>0</v>
      </c>
      <c r="Y80" s="341"/>
      <c r="Z80" s="348"/>
      <c r="AA80" s="349"/>
      <c r="AB80" s="348"/>
      <c r="AC80" s="529"/>
    </row>
    <row r="81" spans="1:29" ht="18" x14ac:dyDescent="0.25">
      <c r="A81" s="527"/>
      <c r="B81" s="845"/>
      <c r="C81" s="528"/>
      <c r="D81" s="360" t="s">
        <v>173</v>
      </c>
      <c r="E81" s="498"/>
      <c r="F81" s="337"/>
      <c r="G81" s="337"/>
      <c r="H81" s="344"/>
      <c r="I81" s="338"/>
      <c r="J81" s="350" t="s">
        <v>35</v>
      </c>
      <c r="K81" s="339" t="s">
        <v>35</v>
      </c>
      <c r="L81" s="340" t="s">
        <v>35</v>
      </c>
      <c r="M81" s="341"/>
      <c r="N81" s="345">
        <v>0</v>
      </c>
      <c r="O81" s="338"/>
      <c r="P81" s="345">
        <v>0</v>
      </c>
      <c r="Q81" s="346"/>
      <c r="R81" s="342" t="str">
        <f t="shared" si="3"/>
        <v>0K</v>
      </c>
      <c r="S81" s="343"/>
      <c r="T81" s="347">
        <f t="shared" si="4"/>
        <v>0</v>
      </c>
      <c r="U81" s="341"/>
      <c r="V81" s="345">
        <v>0</v>
      </c>
      <c r="W81" s="341"/>
      <c r="X81" s="347">
        <f t="shared" si="5"/>
        <v>0</v>
      </c>
      <c r="Y81" s="341"/>
      <c r="Z81" s="348"/>
      <c r="AA81" s="349"/>
      <c r="AB81" s="348"/>
      <c r="AC81" s="529"/>
    </row>
    <row r="82" spans="1:29" ht="18.75" thickBot="1" x14ac:dyDescent="0.3">
      <c r="A82" s="527"/>
      <c r="B82" s="845"/>
      <c r="C82" s="528"/>
      <c r="D82" s="498"/>
      <c r="E82" s="498"/>
      <c r="F82" s="531"/>
      <c r="G82" s="532"/>
      <c r="H82" s="533"/>
      <c r="I82" s="534"/>
      <c r="J82" s="535"/>
      <c r="K82" s="535"/>
      <c r="L82" s="535"/>
      <c r="M82" s="536"/>
      <c r="N82" s="537"/>
      <c r="O82" s="534"/>
      <c r="P82" s="537"/>
      <c r="Q82" s="537"/>
      <c r="R82" s="536"/>
      <c r="S82" s="538"/>
      <c r="T82" s="539"/>
      <c r="U82" s="536"/>
      <c r="V82" s="539"/>
      <c r="W82" s="536"/>
      <c r="X82" s="540"/>
      <c r="Y82" s="536"/>
      <c r="Z82" s="541"/>
      <c r="AA82" s="541"/>
      <c r="AB82" s="541"/>
      <c r="AC82" s="529"/>
    </row>
    <row r="83" spans="1:29" ht="18.75" thickBot="1" x14ac:dyDescent="0.3">
      <c r="A83" s="527"/>
      <c r="B83" s="845"/>
      <c r="C83" s="528"/>
      <c r="D83" s="498"/>
      <c r="E83" s="498"/>
      <c r="F83" s="807" t="s">
        <v>57</v>
      </c>
      <c r="G83" s="808"/>
      <c r="H83" s="808"/>
      <c r="I83" s="808"/>
      <c r="J83" s="808"/>
      <c r="K83" s="809"/>
      <c r="L83" s="291">
        <f>SUM(L62:L81)</f>
        <v>0</v>
      </c>
      <c r="M83" s="536"/>
      <c r="N83" s="290">
        <f>SUM(N62:N81)</f>
        <v>0</v>
      </c>
      <c r="O83" s="534"/>
      <c r="P83" s="290">
        <f>SUM(P62:P81)</f>
        <v>0</v>
      </c>
      <c r="Q83" s="290">
        <f>SUM(Q62:Q81)</f>
        <v>0</v>
      </c>
      <c r="R83" s="536"/>
      <c r="S83" s="538"/>
      <c r="T83" s="290">
        <f>SUM(T62:T81)</f>
        <v>0</v>
      </c>
      <c r="U83" s="536"/>
      <c r="V83" s="290">
        <f>SUM(V62:V81)</f>
        <v>0</v>
      </c>
      <c r="W83" s="536"/>
      <c r="X83" s="290">
        <f>SUM(X62:X81)</f>
        <v>0</v>
      </c>
      <c r="Y83" s="536"/>
      <c r="Z83" s="541"/>
      <c r="AA83" s="541"/>
      <c r="AB83" s="541"/>
      <c r="AC83" s="529"/>
    </row>
    <row r="84" spans="1:29" ht="16.5" thickBot="1" x14ac:dyDescent="0.3">
      <c r="A84" s="542"/>
      <c r="B84" s="845"/>
      <c r="C84" s="543"/>
      <c r="D84" s="544"/>
      <c r="E84" s="544"/>
      <c r="F84" s="545"/>
      <c r="G84" s="79"/>
      <c r="H84" s="79" t="s">
        <v>35</v>
      </c>
      <c r="I84" s="79"/>
      <c r="J84" s="79"/>
      <c r="K84" s="79"/>
      <c r="L84" s="79"/>
      <c r="M84" s="546"/>
      <c r="N84" s="79" t="s">
        <v>35</v>
      </c>
      <c r="O84" s="79"/>
      <c r="P84" s="810" t="s">
        <v>35</v>
      </c>
      <c r="Q84" s="810"/>
      <c r="R84" s="546"/>
      <c r="S84" s="547"/>
      <c r="T84" s="546"/>
      <c r="U84" s="546"/>
      <c r="V84" s="546"/>
      <c r="W84" s="546"/>
      <c r="X84" s="547"/>
      <c r="Y84" s="546"/>
      <c r="Z84" s="547"/>
      <c r="AA84" s="547"/>
      <c r="AB84" s="547"/>
      <c r="AC84" s="548"/>
    </row>
    <row r="85" spans="1:29" ht="16.5" thickBot="1" x14ac:dyDescent="0.3">
      <c r="A85" s="542"/>
      <c r="B85" s="845"/>
      <c r="C85" s="543"/>
      <c r="D85" s="544"/>
      <c r="E85" s="544"/>
      <c r="F85" s="811" t="s">
        <v>58</v>
      </c>
      <c r="G85" s="812"/>
      <c r="H85" s="812"/>
      <c r="I85" s="812"/>
      <c r="J85" s="812"/>
      <c r="K85" s="812"/>
      <c r="L85" s="812"/>
      <c r="M85" s="812"/>
      <c r="N85" s="812"/>
      <c r="O85" s="812"/>
      <c r="P85" s="812"/>
      <c r="Q85" s="813"/>
      <c r="R85" s="546"/>
      <c r="S85" s="547"/>
      <c r="T85" s="292">
        <f>VLOOKUP(G6,'dati scheda tecnica'!U5:AI18,4,FALSE)</f>
        <v>0</v>
      </c>
      <c r="U85" s="546"/>
      <c r="V85" s="292">
        <f>VLOOKUP(G6,'dati scheda tecnica'!U5:AI18,5,FALSE)</f>
        <v>0</v>
      </c>
      <c r="W85" s="546"/>
      <c r="X85" s="292">
        <f>T85+V85</f>
        <v>0</v>
      </c>
      <c r="Y85" s="546"/>
      <c r="Z85" s="547"/>
      <c r="AA85" s="547"/>
      <c r="AB85" s="547"/>
      <c r="AC85" s="548"/>
    </row>
    <row r="86" spans="1:29" ht="16.5" thickBot="1" x14ac:dyDescent="0.3">
      <c r="A86" s="542"/>
      <c r="B86" s="845"/>
      <c r="C86" s="543"/>
      <c r="D86" s="544"/>
      <c r="E86" s="544"/>
      <c r="F86" s="545"/>
      <c r="G86" s="79"/>
      <c r="H86" s="79"/>
      <c r="I86" s="79"/>
      <c r="J86" s="79"/>
      <c r="K86" s="79"/>
      <c r="L86" s="79"/>
      <c r="M86" s="546"/>
      <c r="N86" s="79"/>
      <c r="O86" s="79"/>
      <c r="P86" s="546"/>
      <c r="Q86" s="546"/>
      <c r="R86" s="546"/>
      <c r="S86" s="547"/>
      <c r="T86" s="546"/>
      <c r="U86" s="546"/>
      <c r="V86" s="546"/>
      <c r="W86" s="546"/>
      <c r="X86" s="547"/>
      <c r="Y86" s="546"/>
      <c r="Z86" s="547"/>
      <c r="AA86" s="547"/>
      <c r="AB86" s="547"/>
      <c r="AC86" s="548"/>
    </row>
    <row r="87" spans="1:29" ht="26.25" thickBot="1" x14ac:dyDescent="0.3">
      <c r="A87" s="542"/>
      <c r="B87" s="845"/>
      <c r="C87" s="543"/>
      <c r="D87" s="544"/>
      <c r="E87" s="544"/>
      <c r="F87" s="775" t="s">
        <v>59</v>
      </c>
      <c r="G87" s="776"/>
      <c r="H87" s="776"/>
      <c r="I87" s="776"/>
      <c r="J87" s="776"/>
      <c r="K87" s="776"/>
      <c r="L87" s="776"/>
      <c r="M87" s="776"/>
      <c r="N87" s="776"/>
      <c r="O87" s="776"/>
      <c r="P87" s="776"/>
      <c r="Q87" s="776"/>
      <c r="R87" s="777"/>
      <c r="S87" s="550"/>
      <c r="T87" s="293" t="s">
        <v>60</v>
      </c>
      <c r="U87" s="293"/>
      <c r="V87" s="320" t="s">
        <v>61</v>
      </c>
      <c r="W87" s="293"/>
      <c r="X87" s="294" t="s">
        <v>62</v>
      </c>
      <c r="Y87" s="546"/>
      <c r="Z87" s="547"/>
      <c r="AA87" s="547"/>
      <c r="AB87" s="547"/>
      <c r="AC87" s="548"/>
    </row>
    <row r="88" spans="1:29" ht="15.75" x14ac:dyDescent="0.25">
      <c r="A88" s="474"/>
      <c r="B88" s="845"/>
      <c r="D88" s="551"/>
      <c r="E88" s="551"/>
      <c r="F88" s="778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80"/>
      <c r="S88" s="295"/>
      <c r="T88" s="56" t="s">
        <v>63</v>
      </c>
      <c r="U88" s="80"/>
      <c r="V88" s="58" t="s">
        <v>64</v>
      </c>
      <c r="W88" s="80"/>
      <c r="X88" s="58" t="s">
        <v>64</v>
      </c>
      <c r="Y88" s="80"/>
      <c r="Z88" s="552"/>
      <c r="AA88" s="552"/>
      <c r="AB88" s="552"/>
      <c r="AC88" s="475"/>
    </row>
    <row r="89" spans="1:29" ht="16.5" thickBot="1" x14ac:dyDescent="0.3">
      <c r="A89" s="474"/>
      <c r="B89" s="845"/>
      <c r="D89" s="551"/>
      <c r="E89" s="551"/>
      <c r="F89" s="781"/>
      <c r="G89" s="782"/>
      <c r="H89" s="782"/>
      <c r="I89" s="782"/>
      <c r="J89" s="782"/>
      <c r="K89" s="782"/>
      <c r="L89" s="782"/>
      <c r="M89" s="782"/>
      <c r="N89" s="782"/>
      <c r="O89" s="782"/>
      <c r="P89" s="782"/>
      <c r="Q89" s="782"/>
      <c r="R89" s="783"/>
      <c r="S89" s="553"/>
      <c r="T89" s="296">
        <f>ABS(T85-T83)</f>
        <v>0</v>
      </c>
      <c r="U89" s="554"/>
      <c r="V89" s="297">
        <f>ABS(V85-V83)</f>
        <v>0</v>
      </c>
      <c r="W89" s="554"/>
      <c r="X89" s="297">
        <f>ABS(X85-X83)</f>
        <v>0</v>
      </c>
      <c r="Y89" s="80"/>
      <c r="Z89" s="552"/>
      <c r="AA89" s="552"/>
      <c r="AB89" s="552"/>
      <c r="AC89" s="475"/>
    </row>
    <row r="90" spans="1:29" ht="16.5" thickBot="1" x14ac:dyDescent="0.3">
      <c r="A90" s="474"/>
      <c r="B90" s="845"/>
      <c r="D90" s="551"/>
      <c r="E90" s="551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52"/>
      <c r="T90" s="80"/>
      <c r="U90" s="80"/>
      <c r="V90" s="80"/>
      <c r="W90" s="80"/>
      <c r="X90" s="80"/>
      <c r="Y90" s="80"/>
      <c r="Z90" s="552"/>
      <c r="AA90" s="552"/>
      <c r="AB90" s="552"/>
      <c r="AC90" s="475"/>
    </row>
    <row r="91" spans="1:29" ht="15.75" x14ac:dyDescent="0.25">
      <c r="A91" s="474"/>
      <c r="B91" s="845"/>
      <c r="D91" s="551"/>
      <c r="E91" s="551"/>
      <c r="F91" s="784" t="s">
        <v>6</v>
      </c>
      <c r="G91" s="785"/>
      <c r="H91" s="785"/>
      <c r="I91" s="785"/>
      <c r="J91" s="785"/>
      <c r="K91" s="785"/>
      <c r="L91" s="785"/>
      <c r="M91" s="785"/>
      <c r="N91" s="785"/>
      <c r="O91" s="785"/>
      <c r="P91" s="785"/>
      <c r="Q91" s="785"/>
      <c r="R91" s="785"/>
      <c r="S91" s="785"/>
      <c r="T91" s="785"/>
      <c r="U91" s="785"/>
      <c r="V91" s="785"/>
      <c r="W91" s="785"/>
      <c r="X91" s="786"/>
      <c r="Y91" s="80"/>
      <c r="Z91" s="552"/>
      <c r="AA91" s="552"/>
      <c r="AB91" s="552"/>
      <c r="AC91" s="475"/>
    </row>
    <row r="92" spans="1:29" ht="15.75" x14ac:dyDescent="0.25">
      <c r="A92" s="474"/>
      <c r="B92" s="845"/>
      <c r="D92" s="551"/>
      <c r="E92" s="551"/>
      <c r="F92" s="787"/>
      <c r="G92" s="788"/>
      <c r="H92" s="788"/>
      <c r="I92" s="788"/>
      <c r="J92" s="788"/>
      <c r="K92" s="788"/>
      <c r="L92" s="788"/>
      <c r="M92" s="788"/>
      <c r="N92" s="788"/>
      <c r="O92" s="788"/>
      <c r="P92" s="788"/>
      <c r="Q92" s="788"/>
      <c r="R92" s="788"/>
      <c r="S92" s="788"/>
      <c r="T92" s="788"/>
      <c r="U92" s="788"/>
      <c r="V92" s="788"/>
      <c r="W92" s="788"/>
      <c r="X92" s="789"/>
      <c r="Y92" s="80"/>
      <c r="Z92" s="552"/>
      <c r="AA92" s="552"/>
      <c r="AB92" s="552"/>
      <c r="AC92" s="475"/>
    </row>
    <row r="93" spans="1:29" ht="15.75" thickBot="1" x14ac:dyDescent="0.3">
      <c r="A93" s="474"/>
      <c r="B93" s="846"/>
      <c r="F93" s="790"/>
      <c r="G93" s="791"/>
      <c r="H93" s="791"/>
      <c r="I93" s="791"/>
      <c r="J93" s="791"/>
      <c r="K93" s="791"/>
      <c r="L93" s="791"/>
      <c r="M93" s="791"/>
      <c r="N93" s="791"/>
      <c r="O93" s="791"/>
      <c r="P93" s="791"/>
      <c r="Q93" s="791"/>
      <c r="R93" s="791"/>
      <c r="S93" s="791"/>
      <c r="T93" s="791"/>
      <c r="U93" s="791"/>
      <c r="V93" s="791"/>
      <c r="W93" s="791"/>
      <c r="X93" s="792"/>
      <c r="Y93" s="80"/>
      <c r="Z93" s="552"/>
      <c r="AA93" s="552"/>
      <c r="AB93" s="552"/>
      <c r="AC93" s="475"/>
    </row>
    <row r="94" spans="1:29" x14ac:dyDescent="0.25">
      <c r="A94" s="474"/>
      <c r="F94" s="564"/>
      <c r="G94" s="565"/>
      <c r="H94" s="552"/>
      <c r="I94" s="552"/>
      <c r="J94" s="566"/>
      <c r="K94" s="566"/>
      <c r="L94" s="566"/>
      <c r="M94" s="80"/>
      <c r="N94" s="552"/>
      <c r="O94" s="565"/>
      <c r="P94" s="552"/>
      <c r="Q94" s="552"/>
      <c r="R94" s="80"/>
      <c r="S94" s="552"/>
      <c r="T94" s="80"/>
      <c r="U94" s="80"/>
      <c r="V94" s="80"/>
      <c r="W94" s="80"/>
      <c r="X94" s="552"/>
      <c r="Y94" s="80"/>
      <c r="Z94" s="552"/>
      <c r="AA94" s="552"/>
      <c r="AB94" s="552"/>
      <c r="AC94" s="475"/>
    </row>
    <row r="95" spans="1:29" ht="15.75" thickBot="1" x14ac:dyDescent="0.3">
      <c r="A95" s="556"/>
      <c r="B95" s="557"/>
      <c r="C95" s="558"/>
      <c r="D95" s="559"/>
      <c r="E95" s="559"/>
      <c r="F95" s="560"/>
      <c r="G95" s="561"/>
      <c r="H95" s="553"/>
      <c r="I95" s="553"/>
      <c r="J95" s="562"/>
      <c r="K95" s="562"/>
      <c r="L95" s="562"/>
      <c r="M95" s="554"/>
      <c r="N95" s="553"/>
      <c r="O95" s="561"/>
      <c r="P95" s="553"/>
      <c r="Q95" s="553"/>
      <c r="R95" s="554"/>
      <c r="S95" s="553"/>
      <c r="T95" s="554"/>
      <c r="U95" s="554"/>
      <c r="V95" s="554"/>
      <c r="W95" s="554"/>
      <c r="X95" s="553"/>
      <c r="Y95" s="554"/>
      <c r="Z95" s="553"/>
      <c r="AA95" s="553"/>
      <c r="AB95" s="553"/>
      <c r="AC95" s="563"/>
    </row>
    <row r="96" spans="1:29" x14ac:dyDescent="0.25">
      <c r="F96" s="564"/>
      <c r="G96" s="565"/>
      <c r="H96" s="552"/>
      <c r="I96" s="552"/>
      <c r="J96" s="566"/>
      <c r="K96" s="566"/>
      <c r="L96" s="566"/>
      <c r="M96" s="80"/>
      <c r="N96" s="552"/>
      <c r="O96" s="565"/>
      <c r="P96" s="552"/>
      <c r="Q96" s="552"/>
      <c r="R96" s="80"/>
      <c r="S96" s="552"/>
      <c r="T96" s="80"/>
      <c r="U96" s="80"/>
      <c r="V96" s="80"/>
      <c r="W96" s="80"/>
      <c r="X96" s="552"/>
      <c r="Y96" s="80"/>
      <c r="Z96" s="552"/>
      <c r="AA96" s="552"/>
      <c r="AB96" s="552"/>
    </row>
    <row r="97" spans="1:29" ht="15.75" thickBot="1" x14ac:dyDescent="0.3">
      <c r="F97" s="564"/>
      <c r="G97" s="565"/>
      <c r="H97" s="552"/>
      <c r="I97" s="552"/>
      <c r="J97" s="566"/>
      <c r="K97" s="566"/>
      <c r="L97" s="566"/>
      <c r="M97" s="80"/>
      <c r="N97" s="552"/>
      <c r="O97" s="565"/>
      <c r="P97" s="552"/>
      <c r="Q97" s="552"/>
      <c r="R97" s="80"/>
      <c r="S97" s="552"/>
      <c r="T97" s="80"/>
      <c r="U97" s="80"/>
      <c r="V97" s="80"/>
      <c r="W97" s="80"/>
      <c r="X97" s="552"/>
      <c r="Y97" s="80"/>
      <c r="Z97" s="552"/>
      <c r="AA97" s="552"/>
      <c r="AB97" s="552"/>
    </row>
    <row r="98" spans="1:29" ht="15.75" thickBot="1" x14ac:dyDescent="0.3">
      <c r="A98" s="488"/>
      <c r="B98" s="489"/>
      <c r="C98" s="490"/>
      <c r="D98" s="491"/>
      <c r="E98" s="491"/>
      <c r="F98" s="567"/>
      <c r="G98" s="568"/>
      <c r="H98" s="569"/>
      <c r="I98" s="569"/>
      <c r="J98" s="569"/>
      <c r="K98" s="569"/>
      <c r="L98" s="569"/>
      <c r="M98" s="570"/>
      <c r="N98" s="569"/>
      <c r="O98" s="568"/>
      <c r="P98" s="569"/>
      <c r="Q98" s="569"/>
      <c r="R98" s="571"/>
      <c r="S98" s="569"/>
      <c r="T98" s="571"/>
      <c r="U98" s="571"/>
      <c r="V98" s="571"/>
      <c r="W98" s="571"/>
      <c r="X98" s="572"/>
      <c r="Y98" s="571"/>
      <c r="Z98" s="569"/>
      <c r="AA98" s="569"/>
      <c r="AB98" s="569"/>
      <c r="AC98" s="495"/>
    </row>
    <row r="99" spans="1:29" ht="18.75" customHeight="1" thickBot="1" x14ac:dyDescent="0.3">
      <c r="A99" s="497"/>
      <c r="B99" s="883" t="s">
        <v>109</v>
      </c>
      <c r="C99" s="177"/>
      <c r="D99" s="880" t="s">
        <v>9</v>
      </c>
      <c r="E99" s="498"/>
      <c r="F99" s="828" t="s">
        <v>10</v>
      </c>
      <c r="G99" s="829"/>
      <c r="H99" s="830"/>
      <c r="I99" s="499"/>
      <c r="J99" s="860" t="s">
        <v>11</v>
      </c>
      <c r="K99" s="861"/>
      <c r="L99" s="795"/>
      <c r="M99" s="500"/>
      <c r="N99" s="796" t="s">
        <v>12</v>
      </c>
      <c r="O99" s="501"/>
      <c r="P99" s="828" t="s">
        <v>13</v>
      </c>
      <c r="Q99" s="829"/>
      <c r="R99" s="830"/>
      <c r="S99" s="499"/>
      <c r="T99" s="822" t="s">
        <v>14</v>
      </c>
      <c r="U99" s="502"/>
      <c r="V99" s="822" t="s">
        <v>15</v>
      </c>
      <c r="W99" s="500"/>
      <c r="X99" s="822" t="s">
        <v>16</v>
      </c>
      <c r="Y99" s="500"/>
      <c r="Z99" s="796" t="s">
        <v>17</v>
      </c>
      <c r="AA99" s="503"/>
      <c r="AB99" s="796" t="s">
        <v>18</v>
      </c>
      <c r="AC99" s="504"/>
    </row>
    <row r="100" spans="1:29" ht="18.75" customHeight="1" thickBot="1" x14ac:dyDescent="0.3">
      <c r="A100" s="506"/>
      <c r="B100" s="884"/>
      <c r="C100" s="177"/>
      <c r="D100" s="881"/>
      <c r="E100" s="498"/>
      <c r="F100" s="831"/>
      <c r="G100" s="832"/>
      <c r="H100" s="833"/>
      <c r="I100" s="499"/>
      <c r="J100" s="872" t="s">
        <v>19</v>
      </c>
      <c r="K100" s="872" t="s">
        <v>132</v>
      </c>
      <c r="L100" s="802" t="s">
        <v>21</v>
      </c>
      <c r="M100" s="500"/>
      <c r="N100" s="797"/>
      <c r="O100" s="501"/>
      <c r="P100" s="831"/>
      <c r="Q100" s="832"/>
      <c r="R100" s="833"/>
      <c r="S100" s="499"/>
      <c r="T100" s="823"/>
      <c r="U100" s="502"/>
      <c r="V100" s="823"/>
      <c r="W100" s="500"/>
      <c r="X100" s="823"/>
      <c r="Y100" s="500"/>
      <c r="Z100" s="797"/>
      <c r="AA100" s="503"/>
      <c r="AB100" s="797"/>
      <c r="AC100" s="507"/>
    </row>
    <row r="101" spans="1:29" ht="16.5" customHeight="1" thickBot="1" x14ac:dyDescent="0.3">
      <c r="A101" s="497"/>
      <c r="B101" s="884"/>
      <c r="C101" s="502"/>
      <c r="D101" s="882"/>
      <c r="E101" s="498"/>
      <c r="F101" s="850" t="s">
        <v>22</v>
      </c>
      <c r="G101" s="852" t="s">
        <v>23</v>
      </c>
      <c r="H101" s="806" t="s">
        <v>24</v>
      </c>
      <c r="I101" s="499"/>
      <c r="J101" s="873"/>
      <c r="K101" s="873"/>
      <c r="L101" s="803"/>
      <c r="M101" s="502"/>
      <c r="N101" s="797"/>
      <c r="O101" s="501"/>
      <c r="P101" s="840" t="s">
        <v>25</v>
      </c>
      <c r="Q101" s="797" t="s">
        <v>26</v>
      </c>
      <c r="R101" s="797" t="s">
        <v>27</v>
      </c>
      <c r="S101" s="499"/>
      <c r="T101" s="824"/>
      <c r="U101" s="502"/>
      <c r="V101" s="824"/>
      <c r="W101" s="502"/>
      <c r="X101" s="824"/>
      <c r="Y101" s="502"/>
      <c r="Z101" s="827"/>
      <c r="AA101" s="503"/>
      <c r="AB101" s="827"/>
      <c r="AC101" s="504"/>
    </row>
    <row r="102" spans="1:29" ht="40.5" customHeight="1" x14ac:dyDescent="0.25">
      <c r="A102" s="497"/>
      <c r="B102" s="884"/>
      <c r="C102" s="508"/>
      <c r="D102" s="106" t="s">
        <v>28</v>
      </c>
      <c r="E102" s="509"/>
      <c r="F102" s="850"/>
      <c r="G102" s="852"/>
      <c r="H102" s="806"/>
      <c r="I102" s="499"/>
      <c r="J102" s="873"/>
      <c r="K102" s="873"/>
      <c r="L102" s="803"/>
      <c r="M102" s="508"/>
      <c r="N102" s="797"/>
      <c r="O102" s="510"/>
      <c r="P102" s="840"/>
      <c r="Q102" s="797"/>
      <c r="R102" s="797"/>
      <c r="S102" s="499"/>
      <c r="T102" s="820" t="s">
        <v>29</v>
      </c>
      <c r="U102" s="511"/>
      <c r="V102" s="820" t="s">
        <v>29</v>
      </c>
      <c r="W102" s="508"/>
      <c r="X102" s="820" t="s">
        <v>29</v>
      </c>
      <c r="Y102" s="508"/>
      <c r="Z102" s="286" t="s">
        <v>30</v>
      </c>
      <c r="AA102" s="508"/>
      <c r="AB102" s="286" t="s">
        <v>30</v>
      </c>
      <c r="AC102" s="504"/>
    </row>
    <row r="103" spans="1:29" ht="26.25" thickBot="1" x14ac:dyDescent="0.3">
      <c r="A103" s="512"/>
      <c r="B103" s="884"/>
      <c r="C103" s="513"/>
      <c r="D103" s="509"/>
      <c r="E103" s="509"/>
      <c r="F103" s="851"/>
      <c r="G103" s="853"/>
      <c r="H103" s="299" t="s">
        <v>31</v>
      </c>
      <c r="I103" s="499"/>
      <c r="J103" s="287" t="s">
        <v>110</v>
      </c>
      <c r="K103" s="288" t="s">
        <v>133</v>
      </c>
      <c r="L103" s="805"/>
      <c r="M103" s="511"/>
      <c r="N103" s="798"/>
      <c r="O103" s="510"/>
      <c r="P103" s="841"/>
      <c r="Q103" s="798"/>
      <c r="R103" s="798"/>
      <c r="S103" s="510"/>
      <c r="T103" s="821"/>
      <c r="U103" s="511"/>
      <c r="V103" s="821"/>
      <c r="W103" s="511"/>
      <c r="X103" s="821"/>
      <c r="Y103" s="511"/>
      <c r="Z103" s="289" t="s">
        <v>34</v>
      </c>
      <c r="AA103" s="514"/>
      <c r="AB103" s="289" t="s">
        <v>34</v>
      </c>
      <c r="AC103" s="515"/>
    </row>
    <row r="104" spans="1:29" ht="15.75" x14ac:dyDescent="0.25">
      <c r="A104" s="517"/>
      <c r="B104" s="884"/>
      <c r="C104" s="518"/>
      <c r="D104" s="519"/>
      <c r="E104" s="519"/>
      <c r="F104" s="520"/>
      <c r="G104" s="521"/>
      <c r="H104" s="521"/>
      <c r="I104" s="522"/>
      <c r="J104" s="522"/>
      <c r="K104" s="522"/>
      <c r="L104" s="522"/>
      <c r="M104" s="523"/>
      <c r="N104" s="521"/>
      <c r="O104" s="521"/>
      <c r="P104" s="524" t="s">
        <v>35</v>
      </c>
      <c r="Q104" s="524" t="s">
        <v>35</v>
      </c>
      <c r="R104" s="523"/>
      <c r="S104" s="522"/>
      <c r="T104" s="523"/>
      <c r="U104" s="523"/>
      <c r="V104" s="523"/>
      <c r="W104" s="523"/>
      <c r="X104" s="522"/>
      <c r="Y104" s="523"/>
      <c r="Z104" s="522"/>
      <c r="AA104" s="522"/>
      <c r="AB104" s="522"/>
      <c r="AC104" s="525"/>
    </row>
    <row r="105" spans="1:29" ht="18" x14ac:dyDescent="0.25">
      <c r="A105" s="527"/>
      <c r="B105" s="884"/>
      <c r="C105" s="528"/>
      <c r="D105" s="109" t="s">
        <v>174</v>
      </c>
      <c r="E105" s="498"/>
      <c r="F105" s="337"/>
      <c r="G105" s="337"/>
      <c r="H105" s="344"/>
      <c r="I105" s="338"/>
      <c r="J105" s="350" t="s">
        <v>175</v>
      </c>
      <c r="K105" s="339"/>
      <c r="L105" s="340" t="s">
        <v>35</v>
      </c>
      <c r="M105" s="341"/>
      <c r="N105" s="345">
        <v>0</v>
      </c>
      <c r="O105" s="338"/>
      <c r="P105" s="345">
        <v>0</v>
      </c>
      <c r="Q105" s="467"/>
      <c r="R105" s="342" t="str">
        <f t="shared" ref="R105:R124" si="6">IF(P105&lt;=0.1*N105,"0K","NON AMMISSIBILE")</f>
        <v>0K</v>
      </c>
      <c r="S105" s="343"/>
      <c r="T105" s="347">
        <f t="shared" ref="T105:T124" si="7">P105+N105</f>
        <v>0</v>
      </c>
      <c r="U105" s="341"/>
      <c r="V105" s="345">
        <v>0</v>
      </c>
      <c r="W105" s="341"/>
      <c r="X105" s="347">
        <f>T105+V105</f>
        <v>0</v>
      </c>
      <c r="Y105" s="341"/>
      <c r="Z105" s="348"/>
      <c r="AA105" s="349"/>
      <c r="AB105" s="348"/>
      <c r="AC105" s="529"/>
    </row>
    <row r="106" spans="1:29" ht="18" x14ac:dyDescent="0.25">
      <c r="A106" s="527"/>
      <c r="B106" s="884"/>
      <c r="C106" s="528"/>
      <c r="D106" s="109" t="s">
        <v>176</v>
      </c>
      <c r="E106" s="498"/>
      <c r="F106" s="337"/>
      <c r="G106" s="337"/>
      <c r="H106" s="344"/>
      <c r="I106" s="338"/>
      <c r="J106" s="350" t="s">
        <v>35</v>
      </c>
      <c r="K106" s="339" t="s">
        <v>35</v>
      </c>
      <c r="L106" s="340" t="s">
        <v>35</v>
      </c>
      <c r="M106" s="341"/>
      <c r="N106" s="345">
        <v>0</v>
      </c>
      <c r="O106" s="338"/>
      <c r="P106" s="345">
        <v>0</v>
      </c>
      <c r="Q106" s="467"/>
      <c r="R106" s="342" t="str">
        <f t="shared" si="6"/>
        <v>0K</v>
      </c>
      <c r="S106" s="343"/>
      <c r="T106" s="347">
        <f t="shared" si="7"/>
        <v>0</v>
      </c>
      <c r="U106" s="341"/>
      <c r="V106" s="345">
        <v>0</v>
      </c>
      <c r="W106" s="341"/>
      <c r="X106" s="347">
        <f t="shared" ref="X106:X124" si="8">T106+V106</f>
        <v>0</v>
      </c>
      <c r="Y106" s="341"/>
      <c r="Z106" s="348"/>
      <c r="AA106" s="349"/>
      <c r="AB106" s="348"/>
      <c r="AC106" s="529"/>
    </row>
    <row r="107" spans="1:29" ht="18" x14ac:dyDescent="0.25">
      <c r="A107" s="527"/>
      <c r="B107" s="884"/>
      <c r="C107" s="528"/>
      <c r="D107" s="109" t="s">
        <v>177</v>
      </c>
      <c r="E107" s="498"/>
      <c r="F107" s="337"/>
      <c r="G107" s="337"/>
      <c r="H107" s="344"/>
      <c r="I107" s="338"/>
      <c r="J107" s="350" t="s">
        <v>35</v>
      </c>
      <c r="K107" s="339" t="s">
        <v>35</v>
      </c>
      <c r="L107" s="340" t="s">
        <v>35</v>
      </c>
      <c r="M107" s="341"/>
      <c r="N107" s="345">
        <v>0</v>
      </c>
      <c r="O107" s="338"/>
      <c r="P107" s="345">
        <v>0</v>
      </c>
      <c r="Q107" s="467"/>
      <c r="R107" s="342" t="str">
        <f t="shared" si="6"/>
        <v>0K</v>
      </c>
      <c r="S107" s="343"/>
      <c r="T107" s="347">
        <f t="shared" si="7"/>
        <v>0</v>
      </c>
      <c r="U107" s="341"/>
      <c r="V107" s="345">
        <v>0</v>
      </c>
      <c r="W107" s="341"/>
      <c r="X107" s="347">
        <f t="shared" si="8"/>
        <v>0</v>
      </c>
      <c r="Y107" s="341"/>
      <c r="Z107" s="348"/>
      <c r="AA107" s="349"/>
      <c r="AB107" s="348"/>
      <c r="AC107" s="529"/>
    </row>
    <row r="108" spans="1:29" ht="18" x14ac:dyDescent="0.25">
      <c r="A108" s="527"/>
      <c r="B108" s="884"/>
      <c r="C108" s="528"/>
      <c r="D108" s="109" t="s">
        <v>178</v>
      </c>
      <c r="E108" s="498"/>
      <c r="F108" s="337"/>
      <c r="G108" s="337"/>
      <c r="H108" s="344"/>
      <c r="I108" s="338"/>
      <c r="J108" s="350" t="s">
        <v>35</v>
      </c>
      <c r="K108" s="339" t="s">
        <v>35</v>
      </c>
      <c r="L108" s="340" t="s">
        <v>35</v>
      </c>
      <c r="M108" s="341"/>
      <c r="N108" s="345">
        <v>0</v>
      </c>
      <c r="O108" s="338"/>
      <c r="P108" s="345">
        <v>0</v>
      </c>
      <c r="Q108" s="467"/>
      <c r="R108" s="342" t="str">
        <f t="shared" si="6"/>
        <v>0K</v>
      </c>
      <c r="S108" s="343"/>
      <c r="T108" s="347">
        <f t="shared" si="7"/>
        <v>0</v>
      </c>
      <c r="U108" s="341"/>
      <c r="V108" s="345">
        <v>0</v>
      </c>
      <c r="W108" s="341"/>
      <c r="X108" s="347">
        <f t="shared" si="8"/>
        <v>0</v>
      </c>
      <c r="Y108" s="341"/>
      <c r="Z108" s="348"/>
      <c r="AA108" s="349"/>
      <c r="AB108" s="348"/>
      <c r="AC108" s="529"/>
    </row>
    <row r="109" spans="1:29" ht="18" x14ac:dyDescent="0.25">
      <c r="A109" s="527"/>
      <c r="B109" s="884"/>
      <c r="C109" s="528"/>
      <c r="D109" s="109" t="s">
        <v>179</v>
      </c>
      <c r="E109" s="498"/>
      <c r="F109" s="337"/>
      <c r="G109" s="337"/>
      <c r="H109" s="344"/>
      <c r="I109" s="338"/>
      <c r="J109" s="350" t="s">
        <v>35</v>
      </c>
      <c r="K109" s="339" t="s">
        <v>35</v>
      </c>
      <c r="L109" s="340" t="s">
        <v>35</v>
      </c>
      <c r="M109" s="341"/>
      <c r="N109" s="345">
        <v>0</v>
      </c>
      <c r="O109" s="338"/>
      <c r="P109" s="345">
        <v>0</v>
      </c>
      <c r="Q109" s="467"/>
      <c r="R109" s="342" t="str">
        <f t="shared" si="6"/>
        <v>0K</v>
      </c>
      <c r="S109" s="343"/>
      <c r="T109" s="347">
        <f t="shared" si="7"/>
        <v>0</v>
      </c>
      <c r="U109" s="341"/>
      <c r="V109" s="345">
        <v>0</v>
      </c>
      <c r="W109" s="341"/>
      <c r="X109" s="347">
        <f t="shared" si="8"/>
        <v>0</v>
      </c>
      <c r="Y109" s="341"/>
      <c r="Z109" s="348"/>
      <c r="AA109" s="349"/>
      <c r="AB109" s="348"/>
      <c r="AC109" s="529"/>
    </row>
    <row r="110" spans="1:29" ht="18" x14ac:dyDescent="0.25">
      <c r="A110" s="527"/>
      <c r="B110" s="884"/>
      <c r="C110" s="528"/>
      <c r="D110" s="109" t="s">
        <v>180</v>
      </c>
      <c r="E110" s="498"/>
      <c r="F110" s="337"/>
      <c r="G110" s="337"/>
      <c r="H110" s="344"/>
      <c r="I110" s="338"/>
      <c r="J110" s="350"/>
      <c r="K110" s="339" t="s">
        <v>35</v>
      </c>
      <c r="L110" s="340" t="s">
        <v>35</v>
      </c>
      <c r="M110" s="341"/>
      <c r="N110" s="345">
        <v>0</v>
      </c>
      <c r="O110" s="338"/>
      <c r="P110" s="345">
        <v>0</v>
      </c>
      <c r="Q110" s="467"/>
      <c r="R110" s="342" t="str">
        <f t="shared" si="6"/>
        <v>0K</v>
      </c>
      <c r="S110" s="343"/>
      <c r="T110" s="347">
        <f t="shared" si="7"/>
        <v>0</v>
      </c>
      <c r="U110" s="341"/>
      <c r="V110" s="345">
        <v>0</v>
      </c>
      <c r="W110" s="341"/>
      <c r="X110" s="347">
        <f t="shared" si="8"/>
        <v>0</v>
      </c>
      <c r="Y110" s="341"/>
      <c r="Z110" s="348"/>
      <c r="AA110" s="349"/>
      <c r="AB110" s="348"/>
      <c r="AC110" s="529"/>
    </row>
    <row r="111" spans="1:29" ht="18" x14ac:dyDescent="0.25">
      <c r="A111" s="527"/>
      <c r="B111" s="884"/>
      <c r="C111" s="528"/>
      <c r="D111" s="109" t="s">
        <v>181</v>
      </c>
      <c r="E111" s="498"/>
      <c r="F111" s="337"/>
      <c r="G111" s="337"/>
      <c r="H111" s="344"/>
      <c r="I111" s="338"/>
      <c r="J111" s="350" t="s">
        <v>35</v>
      </c>
      <c r="K111" s="339"/>
      <c r="L111" s="340" t="s">
        <v>35</v>
      </c>
      <c r="M111" s="341"/>
      <c r="N111" s="345">
        <v>0</v>
      </c>
      <c r="O111" s="338"/>
      <c r="P111" s="345">
        <v>0</v>
      </c>
      <c r="Q111" s="467"/>
      <c r="R111" s="342" t="str">
        <f t="shared" si="6"/>
        <v>0K</v>
      </c>
      <c r="S111" s="343"/>
      <c r="T111" s="347">
        <f t="shared" si="7"/>
        <v>0</v>
      </c>
      <c r="U111" s="341"/>
      <c r="V111" s="345">
        <v>0</v>
      </c>
      <c r="W111" s="341"/>
      <c r="X111" s="347">
        <f t="shared" si="8"/>
        <v>0</v>
      </c>
      <c r="Y111" s="341"/>
      <c r="Z111" s="348"/>
      <c r="AA111" s="349"/>
      <c r="AB111" s="348"/>
      <c r="AC111" s="529"/>
    </row>
    <row r="112" spans="1:29" ht="18" x14ac:dyDescent="0.25">
      <c r="A112" s="527"/>
      <c r="B112" s="884"/>
      <c r="C112" s="528"/>
      <c r="D112" s="109" t="s">
        <v>182</v>
      </c>
      <c r="E112" s="498"/>
      <c r="F112" s="337"/>
      <c r="G112" s="337"/>
      <c r="H112" s="344"/>
      <c r="I112" s="338"/>
      <c r="J112" s="351"/>
      <c r="K112" s="339" t="s">
        <v>35</v>
      </c>
      <c r="L112" s="340" t="s">
        <v>35</v>
      </c>
      <c r="M112" s="341"/>
      <c r="N112" s="345">
        <v>0</v>
      </c>
      <c r="O112" s="338"/>
      <c r="P112" s="345">
        <v>0</v>
      </c>
      <c r="Q112" s="467"/>
      <c r="R112" s="342" t="str">
        <f t="shared" si="6"/>
        <v>0K</v>
      </c>
      <c r="S112" s="343"/>
      <c r="T112" s="347">
        <f t="shared" si="7"/>
        <v>0</v>
      </c>
      <c r="U112" s="341"/>
      <c r="V112" s="345">
        <v>0</v>
      </c>
      <c r="W112" s="341"/>
      <c r="X112" s="347">
        <f t="shared" si="8"/>
        <v>0</v>
      </c>
      <c r="Y112" s="341"/>
      <c r="Z112" s="348"/>
      <c r="AA112" s="349"/>
      <c r="AB112" s="348"/>
      <c r="AC112" s="529"/>
    </row>
    <row r="113" spans="1:29" ht="18" x14ac:dyDescent="0.25">
      <c r="A113" s="527"/>
      <c r="B113" s="884"/>
      <c r="C113" s="528"/>
      <c r="D113" s="109" t="s">
        <v>183</v>
      </c>
      <c r="E113" s="498"/>
      <c r="F113" s="337"/>
      <c r="G113" s="337"/>
      <c r="H113" s="344"/>
      <c r="I113" s="338"/>
      <c r="J113" s="350" t="s">
        <v>35</v>
      </c>
      <c r="K113" s="339" t="s">
        <v>35</v>
      </c>
      <c r="L113" s="340" t="s">
        <v>35</v>
      </c>
      <c r="M113" s="341"/>
      <c r="N113" s="345">
        <v>0</v>
      </c>
      <c r="O113" s="338"/>
      <c r="P113" s="345">
        <v>0</v>
      </c>
      <c r="Q113" s="467"/>
      <c r="R113" s="342" t="str">
        <f t="shared" si="6"/>
        <v>0K</v>
      </c>
      <c r="S113" s="343"/>
      <c r="T113" s="347">
        <f t="shared" si="7"/>
        <v>0</v>
      </c>
      <c r="U113" s="341"/>
      <c r="V113" s="345">
        <v>0</v>
      </c>
      <c r="W113" s="341"/>
      <c r="X113" s="347">
        <f t="shared" si="8"/>
        <v>0</v>
      </c>
      <c r="Y113" s="341"/>
      <c r="Z113" s="348"/>
      <c r="AA113" s="349"/>
      <c r="AB113" s="348"/>
      <c r="AC113" s="529"/>
    </row>
    <row r="114" spans="1:29" ht="18" x14ac:dyDescent="0.25">
      <c r="A114" s="527"/>
      <c r="B114" s="884"/>
      <c r="C114" s="528"/>
      <c r="D114" s="109" t="s">
        <v>184</v>
      </c>
      <c r="E114" s="498"/>
      <c r="F114" s="337"/>
      <c r="G114" s="337"/>
      <c r="H114" s="344"/>
      <c r="I114" s="338"/>
      <c r="J114" s="350" t="s">
        <v>35</v>
      </c>
      <c r="K114" s="339" t="s">
        <v>35</v>
      </c>
      <c r="L114" s="340" t="s">
        <v>35</v>
      </c>
      <c r="M114" s="341"/>
      <c r="N114" s="345">
        <v>0</v>
      </c>
      <c r="O114" s="338"/>
      <c r="P114" s="345">
        <v>0</v>
      </c>
      <c r="Q114" s="467"/>
      <c r="R114" s="342" t="str">
        <f t="shared" si="6"/>
        <v>0K</v>
      </c>
      <c r="S114" s="343"/>
      <c r="T114" s="347">
        <f t="shared" si="7"/>
        <v>0</v>
      </c>
      <c r="U114" s="341"/>
      <c r="V114" s="345">
        <v>0</v>
      </c>
      <c r="W114" s="341"/>
      <c r="X114" s="347">
        <f t="shared" si="8"/>
        <v>0</v>
      </c>
      <c r="Y114" s="341"/>
      <c r="Z114" s="348"/>
      <c r="AA114" s="349"/>
      <c r="AB114" s="348"/>
      <c r="AC114" s="529"/>
    </row>
    <row r="115" spans="1:29" ht="18" x14ac:dyDescent="0.25">
      <c r="A115" s="527"/>
      <c r="B115" s="884"/>
      <c r="C115" s="528"/>
      <c r="D115" s="109" t="s">
        <v>185</v>
      </c>
      <c r="E115" s="498"/>
      <c r="F115" s="337"/>
      <c r="G115" s="337"/>
      <c r="H115" s="344"/>
      <c r="I115" s="338"/>
      <c r="J115" s="350" t="s">
        <v>35</v>
      </c>
      <c r="K115" s="339" t="s">
        <v>35</v>
      </c>
      <c r="L115" s="340" t="s">
        <v>35</v>
      </c>
      <c r="M115" s="341"/>
      <c r="N115" s="345">
        <v>0</v>
      </c>
      <c r="O115" s="338"/>
      <c r="P115" s="345">
        <v>0</v>
      </c>
      <c r="Q115" s="467"/>
      <c r="R115" s="342" t="str">
        <f t="shared" si="6"/>
        <v>0K</v>
      </c>
      <c r="S115" s="343"/>
      <c r="T115" s="347">
        <f t="shared" si="7"/>
        <v>0</v>
      </c>
      <c r="U115" s="341"/>
      <c r="V115" s="345">
        <v>0</v>
      </c>
      <c r="W115" s="341"/>
      <c r="X115" s="347">
        <f t="shared" si="8"/>
        <v>0</v>
      </c>
      <c r="Y115" s="341"/>
      <c r="Z115" s="348"/>
      <c r="AA115" s="349"/>
      <c r="AB115" s="348"/>
      <c r="AC115" s="529"/>
    </row>
    <row r="116" spans="1:29" ht="18" x14ac:dyDescent="0.25">
      <c r="A116" s="527"/>
      <c r="B116" s="884"/>
      <c r="C116" s="528"/>
      <c r="D116" s="109" t="s">
        <v>186</v>
      </c>
      <c r="E116" s="498"/>
      <c r="F116" s="337"/>
      <c r="G116" s="337"/>
      <c r="H116" s="344"/>
      <c r="I116" s="338"/>
      <c r="J116" s="350" t="s">
        <v>35</v>
      </c>
      <c r="K116" s="339" t="s">
        <v>35</v>
      </c>
      <c r="L116" s="340" t="s">
        <v>35</v>
      </c>
      <c r="M116" s="341"/>
      <c r="N116" s="345">
        <v>0</v>
      </c>
      <c r="O116" s="338"/>
      <c r="P116" s="345">
        <v>0</v>
      </c>
      <c r="Q116" s="467"/>
      <c r="R116" s="342" t="str">
        <f t="shared" si="6"/>
        <v>0K</v>
      </c>
      <c r="S116" s="343"/>
      <c r="T116" s="347">
        <f t="shared" si="7"/>
        <v>0</v>
      </c>
      <c r="U116" s="341"/>
      <c r="V116" s="345">
        <v>0</v>
      </c>
      <c r="W116" s="341"/>
      <c r="X116" s="347">
        <f t="shared" si="8"/>
        <v>0</v>
      </c>
      <c r="Y116" s="341"/>
      <c r="Z116" s="348"/>
      <c r="AA116" s="349"/>
      <c r="AB116" s="348"/>
      <c r="AC116" s="529"/>
    </row>
    <row r="117" spans="1:29" ht="18" x14ac:dyDescent="0.25">
      <c r="A117" s="527"/>
      <c r="B117" s="884"/>
      <c r="C117" s="528"/>
      <c r="D117" s="109" t="s">
        <v>187</v>
      </c>
      <c r="E117" s="498"/>
      <c r="F117" s="337"/>
      <c r="G117" s="337"/>
      <c r="H117" s="344"/>
      <c r="I117" s="338"/>
      <c r="J117" s="350" t="s">
        <v>35</v>
      </c>
      <c r="K117" s="339" t="s">
        <v>35</v>
      </c>
      <c r="L117" s="340" t="s">
        <v>35</v>
      </c>
      <c r="M117" s="341"/>
      <c r="N117" s="345">
        <v>0</v>
      </c>
      <c r="O117" s="338"/>
      <c r="P117" s="345">
        <v>0</v>
      </c>
      <c r="Q117" s="467"/>
      <c r="R117" s="342" t="str">
        <f t="shared" si="6"/>
        <v>0K</v>
      </c>
      <c r="S117" s="343"/>
      <c r="T117" s="347">
        <f t="shared" si="7"/>
        <v>0</v>
      </c>
      <c r="U117" s="341"/>
      <c r="V117" s="345">
        <v>0</v>
      </c>
      <c r="W117" s="341"/>
      <c r="X117" s="347">
        <f t="shared" si="8"/>
        <v>0</v>
      </c>
      <c r="Y117" s="341"/>
      <c r="Z117" s="348"/>
      <c r="AA117" s="349"/>
      <c r="AB117" s="348"/>
      <c r="AC117" s="529"/>
    </row>
    <row r="118" spans="1:29" ht="18" x14ac:dyDescent="0.25">
      <c r="A118" s="527"/>
      <c r="B118" s="884"/>
      <c r="C118" s="528"/>
      <c r="D118" s="109" t="s">
        <v>188</v>
      </c>
      <c r="E118" s="498"/>
      <c r="F118" s="337"/>
      <c r="G118" s="337"/>
      <c r="H118" s="344"/>
      <c r="I118" s="338"/>
      <c r="J118" s="350" t="s">
        <v>35</v>
      </c>
      <c r="K118" s="339" t="s">
        <v>35</v>
      </c>
      <c r="L118" s="340" t="s">
        <v>35</v>
      </c>
      <c r="M118" s="341"/>
      <c r="N118" s="345">
        <v>0</v>
      </c>
      <c r="O118" s="338"/>
      <c r="P118" s="345">
        <v>0</v>
      </c>
      <c r="Q118" s="467"/>
      <c r="R118" s="342" t="str">
        <f t="shared" si="6"/>
        <v>0K</v>
      </c>
      <c r="S118" s="343"/>
      <c r="T118" s="347">
        <f t="shared" si="7"/>
        <v>0</v>
      </c>
      <c r="U118" s="341"/>
      <c r="V118" s="345">
        <v>0</v>
      </c>
      <c r="W118" s="341"/>
      <c r="X118" s="347">
        <f t="shared" si="8"/>
        <v>0</v>
      </c>
      <c r="Y118" s="341"/>
      <c r="Z118" s="348"/>
      <c r="AA118" s="349"/>
      <c r="AB118" s="348"/>
      <c r="AC118" s="529"/>
    </row>
    <row r="119" spans="1:29" ht="18" x14ac:dyDescent="0.25">
      <c r="A119" s="527"/>
      <c r="B119" s="884"/>
      <c r="C119" s="528"/>
      <c r="D119" s="109" t="s">
        <v>189</v>
      </c>
      <c r="E119" s="498"/>
      <c r="F119" s="337"/>
      <c r="G119" s="337"/>
      <c r="H119" s="344"/>
      <c r="I119" s="338"/>
      <c r="J119" s="350" t="s">
        <v>35</v>
      </c>
      <c r="K119" s="339" t="s">
        <v>35</v>
      </c>
      <c r="L119" s="340" t="s">
        <v>35</v>
      </c>
      <c r="M119" s="341"/>
      <c r="N119" s="345">
        <v>0</v>
      </c>
      <c r="O119" s="338"/>
      <c r="P119" s="345">
        <v>0</v>
      </c>
      <c r="Q119" s="467"/>
      <c r="R119" s="342" t="str">
        <f t="shared" si="6"/>
        <v>0K</v>
      </c>
      <c r="S119" s="343"/>
      <c r="T119" s="347">
        <f t="shared" si="7"/>
        <v>0</v>
      </c>
      <c r="U119" s="341"/>
      <c r="V119" s="345">
        <v>0</v>
      </c>
      <c r="W119" s="341"/>
      <c r="X119" s="347">
        <f t="shared" si="8"/>
        <v>0</v>
      </c>
      <c r="Y119" s="341"/>
      <c r="Z119" s="348"/>
      <c r="AA119" s="349"/>
      <c r="AB119" s="348"/>
      <c r="AC119" s="529"/>
    </row>
    <row r="120" spans="1:29" ht="18" x14ac:dyDescent="0.25">
      <c r="A120" s="527"/>
      <c r="B120" s="884"/>
      <c r="C120" s="528"/>
      <c r="D120" s="109" t="s">
        <v>190</v>
      </c>
      <c r="E120" s="498"/>
      <c r="F120" s="337"/>
      <c r="G120" s="337"/>
      <c r="H120" s="344"/>
      <c r="I120" s="338"/>
      <c r="J120" s="350" t="s">
        <v>35</v>
      </c>
      <c r="K120" s="339" t="s">
        <v>35</v>
      </c>
      <c r="L120" s="340" t="s">
        <v>35</v>
      </c>
      <c r="M120" s="341"/>
      <c r="N120" s="345">
        <v>0</v>
      </c>
      <c r="O120" s="338"/>
      <c r="P120" s="345">
        <v>0</v>
      </c>
      <c r="Q120" s="467"/>
      <c r="R120" s="342" t="str">
        <f t="shared" si="6"/>
        <v>0K</v>
      </c>
      <c r="S120" s="343"/>
      <c r="T120" s="347">
        <f t="shared" si="7"/>
        <v>0</v>
      </c>
      <c r="U120" s="341"/>
      <c r="V120" s="345">
        <v>0</v>
      </c>
      <c r="W120" s="341"/>
      <c r="X120" s="347">
        <f t="shared" si="8"/>
        <v>0</v>
      </c>
      <c r="Y120" s="341"/>
      <c r="Z120" s="348"/>
      <c r="AA120" s="349"/>
      <c r="AB120" s="348"/>
      <c r="AC120" s="529"/>
    </row>
    <row r="121" spans="1:29" ht="18" x14ac:dyDescent="0.25">
      <c r="A121" s="527"/>
      <c r="B121" s="884"/>
      <c r="C121" s="528"/>
      <c r="D121" s="109" t="s">
        <v>191</v>
      </c>
      <c r="E121" s="498"/>
      <c r="F121" s="337"/>
      <c r="G121" s="337"/>
      <c r="H121" s="344"/>
      <c r="I121" s="338"/>
      <c r="J121" s="350" t="s">
        <v>35</v>
      </c>
      <c r="K121" s="339" t="s">
        <v>35</v>
      </c>
      <c r="L121" s="340" t="s">
        <v>35</v>
      </c>
      <c r="M121" s="341"/>
      <c r="N121" s="345">
        <v>0</v>
      </c>
      <c r="O121" s="338"/>
      <c r="P121" s="345">
        <v>0</v>
      </c>
      <c r="Q121" s="467"/>
      <c r="R121" s="342" t="str">
        <f t="shared" si="6"/>
        <v>0K</v>
      </c>
      <c r="S121" s="343"/>
      <c r="T121" s="347">
        <f t="shared" si="7"/>
        <v>0</v>
      </c>
      <c r="U121" s="341"/>
      <c r="V121" s="345">
        <v>0</v>
      </c>
      <c r="W121" s="341"/>
      <c r="X121" s="347">
        <f t="shared" si="8"/>
        <v>0</v>
      </c>
      <c r="Y121" s="341"/>
      <c r="Z121" s="348"/>
      <c r="AA121" s="349"/>
      <c r="AB121" s="348"/>
      <c r="AC121" s="529"/>
    </row>
    <row r="122" spans="1:29" ht="18" x14ac:dyDescent="0.25">
      <c r="A122" s="527"/>
      <c r="B122" s="884"/>
      <c r="C122" s="528"/>
      <c r="D122" s="109" t="s">
        <v>192</v>
      </c>
      <c r="E122" s="498"/>
      <c r="F122" s="337"/>
      <c r="G122" s="337"/>
      <c r="H122" s="344"/>
      <c r="I122" s="338"/>
      <c r="J122" s="350" t="s">
        <v>35</v>
      </c>
      <c r="K122" s="339" t="s">
        <v>35</v>
      </c>
      <c r="L122" s="340" t="s">
        <v>35</v>
      </c>
      <c r="M122" s="341"/>
      <c r="N122" s="345">
        <v>0</v>
      </c>
      <c r="O122" s="338"/>
      <c r="P122" s="345">
        <v>0</v>
      </c>
      <c r="Q122" s="467"/>
      <c r="R122" s="342" t="str">
        <f t="shared" si="6"/>
        <v>0K</v>
      </c>
      <c r="S122" s="343"/>
      <c r="T122" s="347">
        <f t="shared" si="7"/>
        <v>0</v>
      </c>
      <c r="U122" s="341"/>
      <c r="V122" s="345">
        <v>0</v>
      </c>
      <c r="W122" s="341"/>
      <c r="X122" s="347">
        <f t="shared" si="8"/>
        <v>0</v>
      </c>
      <c r="Y122" s="341"/>
      <c r="Z122" s="348"/>
      <c r="AA122" s="349"/>
      <c r="AB122" s="348"/>
      <c r="AC122" s="529"/>
    </row>
    <row r="123" spans="1:29" ht="18" x14ac:dyDescent="0.25">
      <c r="A123" s="527"/>
      <c r="B123" s="884"/>
      <c r="C123" s="528"/>
      <c r="D123" s="109" t="s">
        <v>193</v>
      </c>
      <c r="E123" s="498"/>
      <c r="F123" s="337"/>
      <c r="G123" s="337"/>
      <c r="H123" s="344"/>
      <c r="I123" s="338"/>
      <c r="J123" s="350" t="s">
        <v>35</v>
      </c>
      <c r="K123" s="339" t="s">
        <v>35</v>
      </c>
      <c r="L123" s="340" t="s">
        <v>35</v>
      </c>
      <c r="M123" s="341"/>
      <c r="N123" s="345">
        <v>0</v>
      </c>
      <c r="O123" s="338"/>
      <c r="P123" s="345">
        <v>0</v>
      </c>
      <c r="Q123" s="467"/>
      <c r="R123" s="342" t="str">
        <f t="shared" si="6"/>
        <v>0K</v>
      </c>
      <c r="S123" s="343"/>
      <c r="T123" s="347">
        <f t="shared" si="7"/>
        <v>0</v>
      </c>
      <c r="U123" s="341"/>
      <c r="V123" s="345">
        <v>0</v>
      </c>
      <c r="W123" s="341"/>
      <c r="X123" s="347">
        <f t="shared" si="8"/>
        <v>0</v>
      </c>
      <c r="Y123" s="341"/>
      <c r="Z123" s="348"/>
      <c r="AA123" s="349"/>
      <c r="AB123" s="348"/>
      <c r="AC123" s="529"/>
    </row>
    <row r="124" spans="1:29" ht="18" x14ac:dyDescent="0.25">
      <c r="A124" s="527"/>
      <c r="B124" s="884"/>
      <c r="C124" s="528"/>
      <c r="D124" s="109" t="s">
        <v>194</v>
      </c>
      <c r="E124" s="498"/>
      <c r="F124" s="337"/>
      <c r="G124" s="337"/>
      <c r="H124" s="344"/>
      <c r="I124" s="338"/>
      <c r="J124" s="350" t="s">
        <v>35</v>
      </c>
      <c r="K124" s="339" t="s">
        <v>35</v>
      </c>
      <c r="L124" s="340" t="s">
        <v>35</v>
      </c>
      <c r="M124" s="341"/>
      <c r="N124" s="345">
        <v>0</v>
      </c>
      <c r="O124" s="338"/>
      <c r="P124" s="345">
        <v>0</v>
      </c>
      <c r="Q124" s="467"/>
      <c r="R124" s="342" t="str">
        <f t="shared" si="6"/>
        <v>0K</v>
      </c>
      <c r="S124" s="343"/>
      <c r="T124" s="347">
        <f t="shared" si="7"/>
        <v>0</v>
      </c>
      <c r="U124" s="341"/>
      <c r="V124" s="345">
        <v>0</v>
      </c>
      <c r="W124" s="341"/>
      <c r="X124" s="347">
        <f t="shared" si="8"/>
        <v>0</v>
      </c>
      <c r="Y124" s="341"/>
      <c r="Z124" s="348"/>
      <c r="AA124" s="349"/>
      <c r="AB124" s="348"/>
      <c r="AC124" s="529"/>
    </row>
    <row r="125" spans="1:29" ht="18.75" thickBot="1" x14ac:dyDescent="0.3">
      <c r="A125" s="527"/>
      <c r="B125" s="884"/>
      <c r="C125" s="528"/>
      <c r="D125" s="498"/>
      <c r="E125" s="498"/>
      <c r="F125" s="531"/>
      <c r="G125" s="532"/>
      <c r="H125" s="533"/>
      <c r="I125" s="534"/>
      <c r="J125" s="535"/>
      <c r="K125" s="535"/>
      <c r="L125" s="535"/>
      <c r="M125" s="536"/>
      <c r="N125" s="537"/>
      <c r="O125" s="534"/>
      <c r="P125" s="537"/>
      <c r="Q125" s="537"/>
      <c r="R125" s="536"/>
      <c r="S125" s="538"/>
      <c r="T125" s="539"/>
      <c r="U125" s="536"/>
      <c r="V125" s="539"/>
      <c r="W125" s="536"/>
      <c r="X125" s="540"/>
      <c r="Y125" s="536"/>
      <c r="Z125" s="541"/>
      <c r="AA125" s="541"/>
      <c r="AB125" s="541"/>
      <c r="AC125" s="529"/>
    </row>
    <row r="126" spans="1:29" ht="18.75" thickBot="1" x14ac:dyDescent="0.3">
      <c r="A126" s="527"/>
      <c r="B126" s="884"/>
      <c r="C126" s="528"/>
      <c r="D126" s="498"/>
      <c r="E126" s="498"/>
      <c r="F126" s="807" t="s">
        <v>57</v>
      </c>
      <c r="G126" s="808"/>
      <c r="H126" s="808"/>
      <c r="I126" s="808"/>
      <c r="J126" s="808"/>
      <c r="K126" s="809"/>
      <c r="L126" s="291">
        <f>SUM(L105:L124)</f>
        <v>0</v>
      </c>
      <c r="M126" s="536"/>
      <c r="N126" s="290">
        <f>SUM(N105:N124)</f>
        <v>0</v>
      </c>
      <c r="O126" s="534"/>
      <c r="P126" s="290">
        <f>SUM(P105:P124)</f>
        <v>0</v>
      </c>
      <c r="Q126" s="290">
        <f>SUM(Q105:Q124)</f>
        <v>0</v>
      </c>
      <c r="R126" s="536"/>
      <c r="S126" s="538"/>
      <c r="T126" s="290">
        <f>SUM(T105:T124)</f>
        <v>0</v>
      </c>
      <c r="U126" s="536"/>
      <c r="V126" s="290">
        <f>SUM(V105:V124)</f>
        <v>0</v>
      </c>
      <c r="W126" s="536"/>
      <c r="X126" s="290">
        <f>SUM(X105:X124)</f>
        <v>0</v>
      </c>
      <c r="Y126" s="536"/>
      <c r="Z126" s="541"/>
      <c r="AA126" s="541"/>
      <c r="AB126" s="541"/>
      <c r="AC126" s="529"/>
    </row>
    <row r="127" spans="1:29" ht="16.5" thickBot="1" x14ac:dyDescent="0.3">
      <c r="A127" s="542"/>
      <c r="B127" s="884"/>
      <c r="C127" s="543"/>
      <c r="D127" s="544"/>
      <c r="E127" s="544"/>
      <c r="F127" s="545"/>
      <c r="G127" s="79"/>
      <c r="H127" s="79" t="s">
        <v>35</v>
      </c>
      <c r="I127" s="79"/>
      <c r="J127" s="79"/>
      <c r="K127" s="79"/>
      <c r="L127" s="79"/>
      <c r="M127" s="546"/>
      <c r="N127" s="79" t="s">
        <v>35</v>
      </c>
      <c r="O127" s="79"/>
      <c r="P127" s="810" t="s">
        <v>35</v>
      </c>
      <c r="Q127" s="810"/>
      <c r="R127" s="546"/>
      <c r="S127" s="547"/>
      <c r="T127" s="546"/>
      <c r="U127" s="546"/>
      <c r="V127" s="546"/>
      <c r="W127" s="546"/>
      <c r="X127" s="547"/>
      <c r="Y127" s="546"/>
      <c r="Z127" s="547"/>
      <c r="AA127" s="547"/>
      <c r="AB127" s="547"/>
      <c r="AC127" s="548"/>
    </row>
    <row r="128" spans="1:29" ht="16.5" thickBot="1" x14ac:dyDescent="0.3">
      <c r="A128" s="542"/>
      <c r="B128" s="884"/>
      <c r="C128" s="543"/>
      <c r="D128" s="544"/>
      <c r="E128" s="544"/>
      <c r="F128" s="811" t="s">
        <v>58</v>
      </c>
      <c r="G128" s="812"/>
      <c r="H128" s="812"/>
      <c r="I128" s="812"/>
      <c r="J128" s="812"/>
      <c r="K128" s="812"/>
      <c r="L128" s="812"/>
      <c r="M128" s="812"/>
      <c r="N128" s="812"/>
      <c r="O128" s="812"/>
      <c r="P128" s="812"/>
      <c r="Q128" s="813"/>
      <c r="R128" s="546"/>
      <c r="S128" s="547"/>
      <c r="T128" s="292">
        <f>VLOOKUP(G6,'dati scheda tecnica'!U5:AI18,6,FALSE)</f>
        <v>1402206</v>
      </c>
      <c r="U128" s="546"/>
      <c r="V128" s="292">
        <f>VLOOKUP(G6,'dati scheda tecnica'!U5:AI18,7,FALSE)</f>
        <v>1402206</v>
      </c>
      <c r="W128" s="546"/>
      <c r="X128" s="292">
        <f>T128+V128</f>
        <v>2804412</v>
      </c>
      <c r="Y128" s="546"/>
      <c r="Z128" s="547"/>
      <c r="AA128" s="547"/>
      <c r="AB128" s="547"/>
      <c r="AC128" s="548"/>
    </row>
    <row r="129" spans="1:29" ht="16.5" thickBot="1" x14ac:dyDescent="0.3">
      <c r="A129" s="542"/>
      <c r="B129" s="884"/>
      <c r="C129" s="543"/>
      <c r="D129" s="544"/>
      <c r="E129" s="544"/>
      <c r="F129" s="545"/>
      <c r="G129" s="79"/>
      <c r="H129" s="79"/>
      <c r="I129" s="79"/>
      <c r="J129" s="79"/>
      <c r="K129" s="79"/>
      <c r="L129" s="79"/>
      <c r="M129" s="546"/>
      <c r="N129" s="79"/>
      <c r="O129" s="79"/>
      <c r="P129" s="546"/>
      <c r="Q129" s="546"/>
      <c r="R129" s="546"/>
      <c r="S129" s="547"/>
      <c r="T129" s="546"/>
      <c r="U129" s="546"/>
      <c r="V129" s="546"/>
      <c r="W129" s="546"/>
      <c r="X129" s="547"/>
      <c r="Y129" s="546"/>
      <c r="Z129" s="547"/>
      <c r="AA129" s="547"/>
      <c r="AB129" s="547"/>
      <c r="AC129" s="548"/>
    </row>
    <row r="130" spans="1:29" ht="26.25" thickBot="1" x14ac:dyDescent="0.3">
      <c r="A130" s="542"/>
      <c r="B130" s="884"/>
      <c r="C130" s="543"/>
      <c r="D130" s="544"/>
      <c r="E130" s="544"/>
      <c r="F130" s="775" t="s">
        <v>59</v>
      </c>
      <c r="G130" s="776"/>
      <c r="H130" s="776"/>
      <c r="I130" s="776"/>
      <c r="J130" s="776"/>
      <c r="K130" s="776"/>
      <c r="L130" s="776"/>
      <c r="M130" s="776"/>
      <c r="N130" s="776"/>
      <c r="O130" s="776"/>
      <c r="P130" s="776"/>
      <c r="Q130" s="776"/>
      <c r="R130" s="777"/>
      <c r="S130" s="550"/>
      <c r="T130" s="293" t="s">
        <v>60</v>
      </c>
      <c r="U130" s="293"/>
      <c r="V130" s="320" t="s">
        <v>61</v>
      </c>
      <c r="W130" s="293"/>
      <c r="X130" s="294" t="s">
        <v>62</v>
      </c>
      <c r="Y130" s="546"/>
      <c r="Z130" s="547"/>
      <c r="AA130" s="547"/>
      <c r="AB130" s="547"/>
      <c r="AC130" s="548"/>
    </row>
    <row r="131" spans="1:29" ht="15.75" x14ac:dyDescent="0.25">
      <c r="A131" s="474"/>
      <c r="B131" s="884"/>
      <c r="D131" s="551"/>
      <c r="E131" s="551"/>
      <c r="F131" s="778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80"/>
      <c r="S131" s="295"/>
      <c r="T131" s="56" t="s">
        <v>63</v>
      </c>
      <c r="U131" s="80"/>
      <c r="V131" s="58" t="s">
        <v>64</v>
      </c>
      <c r="W131" s="80"/>
      <c r="X131" s="58" t="s">
        <v>64</v>
      </c>
      <c r="Y131" s="80"/>
      <c r="Z131" s="552"/>
      <c r="AA131" s="552"/>
      <c r="AB131" s="552"/>
      <c r="AC131" s="475"/>
    </row>
    <row r="132" spans="1:29" ht="16.5" thickBot="1" x14ac:dyDescent="0.3">
      <c r="A132" s="474"/>
      <c r="B132" s="884"/>
      <c r="D132" s="551"/>
      <c r="E132" s="551"/>
      <c r="F132" s="781"/>
      <c r="G132" s="782"/>
      <c r="H132" s="782"/>
      <c r="I132" s="782"/>
      <c r="J132" s="782"/>
      <c r="K132" s="782"/>
      <c r="L132" s="782"/>
      <c r="M132" s="782"/>
      <c r="N132" s="782"/>
      <c r="O132" s="782"/>
      <c r="P132" s="782"/>
      <c r="Q132" s="782"/>
      <c r="R132" s="783"/>
      <c r="S132" s="553"/>
      <c r="T132" s="296">
        <f>ABS(T128-T126)</f>
        <v>1402206</v>
      </c>
      <c r="U132" s="554"/>
      <c r="V132" s="297">
        <f>ABS(V128-V126)</f>
        <v>1402206</v>
      </c>
      <c r="W132" s="554"/>
      <c r="X132" s="297">
        <f>ABS(X128-X126)</f>
        <v>2804412</v>
      </c>
      <c r="Y132" s="80"/>
      <c r="Z132" s="552"/>
      <c r="AA132" s="552"/>
      <c r="AB132" s="552"/>
      <c r="AC132" s="475"/>
    </row>
    <row r="133" spans="1:29" ht="16.5" thickBot="1" x14ac:dyDescent="0.3">
      <c r="A133" s="474"/>
      <c r="B133" s="884"/>
      <c r="D133" s="551"/>
      <c r="E133" s="551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52"/>
      <c r="T133" s="80"/>
      <c r="U133" s="80"/>
      <c r="V133" s="80"/>
      <c r="W133" s="80"/>
      <c r="X133" s="80"/>
      <c r="Y133" s="80"/>
      <c r="Z133" s="552"/>
      <c r="AA133" s="552"/>
      <c r="AB133" s="552"/>
      <c r="AC133" s="475"/>
    </row>
    <row r="134" spans="1:29" ht="15.75" x14ac:dyDescent="0.25">
      <c r="A134" s="474"/>
      <c r="B134" s="884"/>
      <c r="D134" s="551"/>
      <c r="E134" s="551"/>
      <c r="F134" s="784" t="s">
        <v>6</v>
      </c>
      <c r="G134" s="785"/>
      <c r="H134" s="785"/>
      <c r="I134" s="785"/>
      <c r="J134" s="785"/>
      <c r="K134" s="785"/>
      <c r="L134" s="785"/>
      <c r="M134" s="785"/>
      <c r="N134" s="785"/>
      <c r="O134" s="785"/>
      <c r="P134" s="785"/>
      <c r="Q134" s="785"/>
      <c r="R134" s="785"/>
      <c r="S134" s="785"/>
      <c r="T134" s="785"/>
      <c r="U134" s="785"/>
      <c r="V134" s="785"/>
      <c r="W134" s="785"/>
      <c r="X134" s="786"/>
      <c r="Y134" s="80"/>
      <c r="Z134" s="552"/>
      <c r="AA134" s="552"/>
      <c r="AB134" s="552"/>
      <c r="AC134" s="475"/>
    </row>
    <row r="135" spans="1:29" ht="15.75" x14ac:dyDescent="0.25">
      <c r="A135" s="474"/>
      <c r="B135" s="884"/>
      <c r="D135" s="551"/>
      <c r="E135" s="551"/>
      <c r="F135" s="787"/>
      <c r="G135" s="788"/>
      <c r="H135" s="788"/>
      <c r="I135" s="788"/>
      <c r="J135" s="788"/>
      <c r="K135" s="788"/>
      <c r="L135" s="788"/>
      <c r="M135" s="788"/>
      <c r="N135" s="788"/>
      <c r="O135" s="788"/>
      <c r="P135" s="788"/>
      <c r="Q135" s="788"/>
      <c r="R135" s="788"/>
      <c r="S135" s="788"/>
      <c r="T135" s="788"/>
      <c r="U135" s="788"/>
      <c r="V135" s="788"/>
      <c r="W135" s="788"/>
      <c r="X135" s="789"/>
      <c r="Y135" s="80"/>
      <c r="Z135" s="552"/>
      <c r="AA135" s="552"/>
      <c r="AB135" s="552"/>
      <c r="AC135" s="475"/>
    </row>
    <row r="136" spans="1:29" ht="15.75" thickBot="1" x14ac:dyDescent="0.3">
      <c r="A136" s="474"/>
      <c r="B136" s="885"/>
      <c r="F136" s="790"/>
      <c r="G136" s="791"/>
      <c r="H136" s="791"/>
      <c r="I136" s="791"/>
      <c r="J136" s="791"/>
      <c r="K136" s="791"/>
      <c r="L136" s="791"/>
      <c r="M136" s="791"/>
      <c r="N136" s="791"/>
      <c r="O136" s="791"/>
      <c r="P136" s="791"/>
      <c r="Q136" s="791"/>
      <c r="R136" s="791"/>
      <c r="S136" s="791"/>
      <c r="T136" s="791"/>
      <c r="U136" s="791"/>
      <c r="V136" s="791"/>
      <c r="W136" s="791"/>
      <c r="X136" s="792"/>
      <c r="Y136" s="80"/>
      <c r="Z136" s="552"/>
      <c r="AA136" s="552"/>
      <c r="AB136" s="552"/>
      <c r="AC136" s="475"/>
    </row>
    <row r="137" spans="1:29" x14ac:dyDescent="0.25">
      <c r="A137" s="474"/>
      <c r="F137" s="564"/>
      <c r="G137" s="565"/>
      <c r="H137" s="552"/>
      <c r="I137" s="552"/>
      <c r="J137" s="566"/>
      <c r="K137" s="566"/>
      <c r="L137" s="566"/>
      <c r="M137" s="80"/>
      <c r="N137" s="552"/>
      <c r="O137" s="565"/>
      <c r="P137" s="552"/>
      <c r="Q137" s="552"/>
      <c r="R137" s="80"/>
      <c r="S137" s="552"/>
      <c r="T137" s="80"/>
      <c r="U137" s="80"/>
      <c r="V137" s="80"/>
      <c r="W137" s="80"/>
      <c r="X137" s="552"/>
      <c r="Y137" s="80"/>
      <c r="Z137" s="552"/>
      <c r="AA137" s="552"/>
      <c r="AB137" s="552"/>
      <c r="AC137" s="475"/>
    </row>
    <row r="138" spans="1:29" ht="15.75" thickBot="1" x14ac:dyDescent="0.3">
      <c r="A138" s="556"/>
      <c r="B138" s="557"/>
      <c r="C138" s="558"/>
      <c r="D138" s="559"/>
      <c r="E138" s="559"/>
      <c r="F138" s="560"/>
      <c r="G138" s="561"/>
      <c r="H138" s="553"/>
      <c r="I138" s="553"/>
      <c r="J138" s="562"/>
      <c r="K138" s="562"/>
      <c r="L138" s="562"/>
      <c r="M138" s="554"/>
      <c r="N138" s="553"/>
      <c r="O138" s="561"/>
      <c r="P138" s="553"/>
      <c r="Q138" s="553"/>
      <c r="R138" s="554"/>
      <c r="S138" s="553"/>
      <c r="T138" s="554"/>
      <c r="U138" s="554"/>
      <c r="V138" s="554"/>
      <c r="W138" s="554"/>
      <c r="X138" s="553"/>
      <c r="Y138" s="554"/>
      <c r="Z138" s="553"/>
      <c r="AA138" s="553"/>
      <c r="AB138" s="553"/>
      <c r="AC138" s="563"/>
    </row>
  </sheetData>
  <sheetProtection algorithmName="SHA-512" hashValue="t+OObyMfsD66cu9GSsJeKMXxH8zvoF2ekR41QxxPYEkx2r96b9wWmZjqUu6z0jTC2XKE9Ot+KxtevGf0TiZyNg==" saltValue="NrLmHNpTDp63UReRpHF4Rw==" spinCount="100000" sheet="1" objects="1" scenarios="1"/>
  <mergeCells count="94">
    <mergeCell ref="C2:X2"/>
    <mergeCell ref="C4:X4"/>
    <mergeCell ref="C6:F6"/>
    <mergeCell ref="G6:J6"/>
    <mergeCell ref="K6:M6"/>
    <mergeCell ref="N6:X6"/>
    <mergeCell ref="C8:F8"/>
    <mergeCell ref="G8:X8"/>
    <mergeCell ref="C10:X10"/>
    <mergeCell ref="B12:AB12"/>
    <mergeCell ref="B14:B51"/>
    <mergeCell ref="D14:D16"/>
    <mergeCell ref="F14:H15"/>
    <mergeCell ref="J14:L14"/>
    <mergeCell ref="N14:N18"/>
    <mergeCell ref="P14:R15"/>
    <mergeCell ref="Z14:Z16"/>
    <mergeCell ref="AB14:AB16"/>
    <mergeCell ref="J15:J17"/>
    <mergeCell ref="K15:K17"/>
    <mergeCell ref="L15:L18"/>
    <mergeCell ref="T17:T18"/>
    <mergeCell ref="V17:V18"/>
    <mergeCell ref="F49:X51"/>
    <mergeCell ref="F16:F18"/>
    <mergeCell ref="G16:G18"/>
    <mergeCell ref="H16:H17"/>
    <mergeCell ref="P16:P18"/>
    <mergeCell ref="Q16:Q18"/>
    <mergeCell ref="R16:R18"/>
    <mergeCell ref="T14:T16"/>
    <mergeCell ref="V14:V16"/>
    <mergeCell ref="X14:X16"/>
    <mergeCell ref="X17:X18"/>
    <mergeCell ref="F41:K41"/>
    <mergeCell ref="P42:Q42"/>
    <mergeCell ref="F43:Q43"/>
    <mergeCell ref="F45:R47"/>
    <mergeCell ref="B56:B93"/>
    <mergeCell ref="D56:D58"/>
    <mergeCell ref="F56:H57"/>
    <mergeCell ref="J56:L56"/>
    <mergeCell ref="N56:N60"/>
    <mergeCell ref="F58:F60"/>
    <mergeCell ref="G58:G60"/>
    <mergeCell ref="H58:H59"/>
    <mergeCell ref="J57:J59"/>
    <mergeCell ref="K57:K59"/>
    <mergeCell ref="L57:L60"/>
    <mergeCell ref="F83:K83"/>
    <mergeCell ref="R58:R60"/>
    <mergeCell ref="V56:V58"/>
    <mergeCell ref="X56:X58"/>
    <mergeCell ref="Z56:Z58"/>
    <mergeCell ref="AB56:AB58"/>
    <mergeCell ref="T59:T60"/>
    <mergeCell ref="V59:V60"/>
    <mergeCell ref="X59:X60"/>
    <mergeCell ref="P56:R57"/>
    <mergeCell ref="T56:T58"/>
    <mergeCell ref="P58:P60"/>
    <mergeCell ref="Q58:Q60"/>
    <mergeCell ref="B99:B136"/>
    <mergeCell ref="D99:D101"/>
    <mergeCell ref="F99:H100"/>
    <mergeCell ref="J99:L99"/>
    <mergeCell ref="N99:N103"/>
    <mergeCell ref="F134:X136"/>
    <mergeCell ref="F126:K126"/>
    <mergeCell ref="P127:Q127"/>
    <mergeCell ref="F128:Q128"/>
    <mergeCell ref="F130:R132"/>
    <mergeCell ref="P84:Q84"/>
    <mergeCell ref="F85:Q85"/>
    <mergeCell ref="F87:R89"/>
    <mergeCell ref="F91:X93"/>
    <mergeCell ref="X99:X101"/>
    <mergeCell ref="J100:J102"/>
    <mergeCell ref="K100:K102"/>
    <mergeCell ref="L100:L103"/>
    <mergeCell ref="F101:F103"/>
    <mergeCell ref="G101:G103"/>
    <mergeCell ref="H101:H102"/>
    <mergeCell ref="Z99:Z101"/>
    <mergeCell ref="AB99:AB101"/>
    <mergeCell ref="P101:P103"/>
    <mergeCell ref="Q101:Q103"/>
    <mergeCell ref="R101:R103"/>
    <mergeCell ref="T102:T103"/>
    <mergeCell ref="V102:V103"/>
    <mergeCell ref="X102:X103"/>
    <mergeCell ref="P99:R100"/>
    <mergeCell ref="T99:T101"/>
    <mergeCell ref="V99:V101"/>
  </mergeCells>
  <conditionalFormatting sqref="J20:L40">
    <cfRule type="containsText" dxfId="5" priority="14" operator="containsText" text="NO">
      <formula>NOT(ISERROR(SEARCH("NO",J20)))</formula>
    </cfRule>
  </conditionalFormatting>
  <conditionalFormatting sqref="J62:L82">
    <cfRule type="containsText" dxfId="4" priority="3" operator="containsText" text="NO">
      <formula>NOT(ISERROR(SEARCH("NO",J62)))</formula>
    </cfRule>
  </conditionalFormatting>
  <conditionalFormatting sqref="J105:L125">
    <cfRule type="containsText" dxfId="3" priority="1" operator="containsText" text="NO">
      <formula>NOT(ISERROR(SEARCH("NO",J105)))</formula>
    </cfRule>
  </conditionalFormatting>
  <conditionalFormatting sqref="K20:K40">
    <cfRule type="cellIs" dxfId="2" priority="15" operator="equal">
      <formula>"NO m."</formula>
    </cfRule>
  </conditionalFormatting>
  <conditionalFormatting sqref="K62:K82">
    <cfRule type="cellIs" dxfId="1" priority="4" operator="equal">
      <formula>"NO m."</formula>
    </cfRule>
  </conditionalFormatting>
  <conditionalFormatting sqref="K105:K125">
    <cfRule type="cellIs" dxfId="0" priority="2" operator="equal">
      <formula>"NO m."</formula>
    </cfRule>
  </conditionalFormatting>
  <dataValidations count="9">
    <dataValidation type="list" allowBlank="1" showInputMessage="1" showErrorMessage="1" sqref="J62:J81" xr:uid="{00000000-0002-0000-0100-000000000000}">
      <formula1>"idrogeno"</formula1>
    </dataValidation>
    <dataValidation type="list" allowBlank="1" showInputMessage="1" showErrorMessage="1" sqref="J105:J124" xr:uid="{00000000-0002-0000-0100-000001000000}">
      <formula1>"Diesel (euro 6), Ibrido (diesel-elettr.),"</formula1>
    </dataValidation>
    <dataValidation type="list" allowBlank="1" showInputMessage="1" showErrorMessage="1" sqref="J20:J39" xr:uid="{00000000-0002-0000-0100-000002000000}">
      <formula1>"GNL,GNC,  Ibrido (Metano-elettr.)"</formula1>
    </dataValidation>
    <dataValidation type="date" operator="greaterThanOrEqual" allowBlank="1" showInputMessage="1" showErrorMessage="1" prompt="data successiva al 17/04/2019" sqref="H20:H39 H62:H81 H105:H124" xr:uid="{00000000-0002-0000-0100-000003000000}">
      <formula1>43572</formula1>
    </dataValidation>
    <dataValidation type="list" allowBlank="1" showInputMessage="1" showErrorMessage="1" sqref="Z20:AB41 Z62:AB83 Z105:AB126" xr:uid="{00000000-0002-0000-0100-000004000000}">
      <formula1>"SI,-"</formula1>
      <formula2>0</formula2>
    </dataValidation>
    <dataValidation type="decimal" operator="greaterThanOrEqual" allowBlank="1" showInputMessage="1" showErrorMessage="1" sqref="T41 N20:N41 V126 V41 X41 X83 T83 N62:N83 Q40:Q41 V83 X126 T126 N105:N126 Q82:Q83 P20:P41 P62:P83 P105:P126 Q125:Q126" xr:uid="{00000000-0002-0000-0100-000005000000}">
      <formula1>0</formula1>
      <formula2>0</formula2>
    </dataValidation>
    <dataValidation type="list" allowBlank="1" showInputMessage="1" showErrorMessage="1" sqref="K20:K39 K62:K81 K105:K124" xr:uid="{00000000-0002-0000-0100-000006000000}">
      <formula1>"classe II, classe A"</formula1>
    </dataValidation>
    <dataValidation type="list" allowBlank="1" showInputMessage="1" showErrorMessage="1" sqref="H40 H82 H125" xr:uid="{00000000-0002-0000-0100-000008000000}"/>
    <dataValidation operator="greaterThanOrEqual" allowBlank="1" showInputMessage="1" showErrorMessage="1" sqref="Q20:Q39 Q62:Q81 Q105:Q124" xr:uid="{E936D23E-924A-408E-A793-BC786C73E1F2}"/>
  </dataValidations>
  <pageMargins left="0.7" right="0.7" top="0.75" bottom="0.75" header="0.3" footer="0.3"/>
  <pageSetup paperSize="8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la Città Metropolitana beneficiaria dal menù a tendina_x000a__x000a_" xr:uid="{00000000-0002-0000-0100-000007000000}">
          <x14:formula1>
            <xm:f>'DATI EROGAZIONI'!$A$2:$A$15</xm:f>
          </x14:formula1>
          <xm:sqref>G6:J6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theme="6" tint="0.59999389629810485"/>
    <pageSetUpPr fitToPage="1"/>
  </sheetPr>
  <dimension ref="A1:AC133"/>
  <sheetViews>
    <sheetView zoomScale="91" zoomScaleNormal="91" workbookViewId="0">
      <selection sqref="A1:J133"/>
    </sheetView>
  </sheetViews>
  <sheetFormatPr defaultRowHeight="15" x14ac:dyDescent="0.25"/>
  <cols>
    <col min="1" max="1" width="2.85546875" customWidth="1"/>
    <col min="3" max="3" width="2.5703125" customWidth="1"/>
    <col min="4" max="4" width="12" customWidth="1"/>
    <col min="5" max="5" width="33.85546875" bestFit="1" customWidth="1"/>
    <col min="6" max="6" width="23" customWidth="1"/>
    <col min="7" max="7" width="26.42578125" customWidth="1"/>
    <col min="8" max="8" width="22.85546875" customWidth="1"/>
    <col min="10" max="10" width="23.140625" customWidth="1"/>
  </cols>
  <sheetData>
    <row r="1" spans="1:29" ht="15.75" thickBot="1" x14ac:dyDescent="0.3">
      <c r="A1" s="52"/>
      <c r="B1" s="30"/>
      <c r="C1" s="31"/>
      <c r="D1" s="32"/>
      <c r="E1" s="32"/>
      <c r="F1" s="32"/>
      <c r="G1" s="33"/>
      <c r="H1" s="34"/>
      <c r="I1" s="30"/>
      <c r="J1" s="30"/>
      <c r="K1" s="35"/>
      <c r="L1" s="35"/>
      <c r="M1" s="35"/>
      <c r="N1" s="35"/>
      <c r="O1" s="35"/>
      <c r="P1" s="31"/>
      <c r="Q1" s="30"/>
      <c r="R1" s="33"/>
      <c r="S1" s="30"/>
      <c r="T1" s="30"/>
      <c r="U1" s="30"/>
      <c r="V1" s="31"/>
      <c r="W1" s="31"/>
      <c r="X1" s="30"/>
      <c r="Y1" s="31"/>
      <c r="Z1" s="31"/>
      <c r="AA1" s="31"/>
      <c r="AB1" s="31"/>
      <c r="AC1" s="30"/>
    </row>
    <row r="2" spans="1:29" ht="36.75" customHeight="1" thickBot="1" x14ac:dyDescent="0.3">
      <c r="A2" s="896" t="s">
        <v>0</v>
      </c>
      <c r="B2" s="897"/>
      <c r="C2" s="897"/>
      <c r="D2" s="897"/>
      <c r="E2" s="897"/>
      <c r="F2" s="897"/>
      <c r="G2" s="897"/>
      <c r="H2" s="898"/>
      <c r="I2" s="176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"/>
      <c r="B3" s="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8.75" thickBot="1" x14ac:dyDescent="0.3">
      <c r="A4" s="909" t="s">
        <v>195</v>
      </c>
      <c r="B4" s="910"/>
      <c r="C4" s="910"/>
      <c r="D4" s="910"/>
      <c r="E4" s="910"/>
      <c r="F4" s="910"/>
      <c r="G4" s="910"/>
      <c r="H4" s="910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42" customHeight="1" thickBot="1" x14ac:dyDescent="0.3">
      <c r="A6" s="906" t="s">
        <v>7</v>
      </c>
      <c r="B6" s="907"/>
      <c r="C6" s="907"/>
      <c r="D6" s="907"/>
      <c r="E6" s="907"/>
      <c r="F6" s="907"/>
      <c r="G6" s="907"/>
      <c r="H6" s="908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75"/>
      <c r="AC6" s="75"/>
    </row>
    <row r="7" spans="1:29" ht="27.75" thickBot="1" x14ac:dyDescent="0.3">
      <c r="A7" s="47"/>
      <c r="B7" s="1"/>
      <c r="C7" s="1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5" customHeight="1" thickBot="1" x14ac:dyDescent="0.3">
      <c r="A8" s="47"/>
      <c r="B8" s="48"/>
      <c r="C8" s="899" t="s">
        <v>196</v>
      </c>
      <c r="D8" s="900"/>
      <c r="E8" s="900"/>
      <c r="F8" s="68"/>
      <c r="G8" s="911" t="s">
        <v>3</v>
      </c>
      <c r="H8" s="912"/>
      <c r="I8" s="71"/>
      <c r="J8" s="71"/>
      <c r="K8" s="71"/>
      <c r="L8" s="39"/>
    </row>
    <row r="9" spans="1:29" ht="12.75" customHeight="1" thickBot="1" x14ac:dyDescent="0.5">
      <c r="A9" s="47"/>
      <c r="B9" s="1"/>
      <c r="C9" s="21"/>
      <c r="D9" s="21"/>
      <c r="E9" s="21"/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/>
      <c r="W9" s="23"/>
      <c r="X9" s="23"/>
      <c r="Y9" s="2"/>
      <c r="Z9" s="24"/>
      <c r="AA9" s="25"/>
      <c r="AB9" s="25"/>
      <c r="AC9" s="25"/>
    </row>
    <row r="10" spans="1:29" ht="26.25" customHeight="1" thickBot="1" x14ac:dyDescent="0.3">
      <c r="A10" s="37"/>
      <c r="B10" s="51"/>
      <c r="C10" s="899" t="s">
        <v>5</v>
      </c>
      <c r="D10" s="900"/>
      <c r="E10" s="900"/>
      <c r="F10" s="68"/>
      <c r="G10" s="913" t="str">
        <f>VLOOKUP(G8,'DATI EROGAZIONI'!A2:I15,9,FALSE)</f>
        <v>B10J21000000001</v>
      </c>
      <c r="H10" s="914"/>
      <c r="I10" s="81"/>
      <c r="J10" s="81"/>
      <c r="K10" s="81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1:29" ht="15.75" thickBot="1" x14ac:dyDescent="0.3"/>
    <row r="12" spans="1:29" ht="33.6" customHeight="1" thickBot="1" x14ac:dyDescent="0.3">
      <c r="C12" s="903" t="s">
        <v>4</v>
      </c>
      <c r="D12" s="904"/>
      <c r="E12" s="904"/>
      <c r="F12" s="905"/>
      <c r="G12" s="858"/>
      <c r="H12" s="859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1:29" ht="15.75" thickBot="1" x14ac:dyDescent="0.3"/>
    <row r="14" spans="1:29" ht="36.75" customHeight="1" thickBot="1" x14ac:dyDescent="0.3">
      <c r="B14" s="915" t="s">
        <v>8</v>
      </c>
      <c r="D14" s="892" t="s">
        <v>197</v>
      </c>
      <c r="E14" s="893"/>
      <c r="F14" s="465" t="s">
        <v>22</v>
      </c>
      <c r="G14" s="888"/>
      <c r="H14" s="889"/>
    </row>
    <row r="15" spans="1:29" ht="15.75" thickBot="1" x14ac:dyDescent="0.3">
      <c r="B15" s="916"/>
    </row>
    <row r="16" spans="1:29" ht="43.5" customHeight="1" x14ac:dyDescent="0.25">
      <c r="B16" s="916"/>
      <c r="D16" s="1"/>
      <c r="E16" s="1"/>
      <c r="F16" s="901" t="s">
        <v>198</v>
      </c>
      <c r="G16" s="901" t="s">
        <v>199</v>
      </c>
      <c r="H16" s="901" t="s">
        <v>200</v>
      </c>
    </row>
    <row r="17" spans="2:10" ht="39.6" customHeight="1" thickBot="1" x14ac:dyDescent="0.3">
      <c r="B17" s="916"/>
      <c r="D17" s="62" t="s">
        <v>201</v>
      </c>
      <c r="E17" s="63" t="s">
        <v>202</v>
      </c>
      <c r="F17" s="902"/>
      <c r="G17" s="902"/>
      <c r="H17" s="902"/>
    </row>
    <row r="18" spans="2:10" ht="15" customHeight="1" x14ac:dyDescent="0.25">
      <c r="B18" s="916"/>
      <c r="D18" s="20" t="s">
        <v>203</v>
      </c>
      <c r="E18" s="173" t="s">
        <v>212</v>
      </c>
      <c r="F18" s="174">
        <v>0</v>
      </c>
      <c r="G18" s="174">
        <v>0</v>
      </c>
      <c r="H18" s="15">
        <f>F18-G18</f>
        <v>0</v>
      </c>
      <c r="I18" s="576" t="s">
        <v>23</v>
      </c>
      <c r="J18" s="577"/>
    </row>
    <row r="19" spans="2:10" ht="15" customHeight="1" x14ac:dyDescent="0.25">
      <c r="B19" s="916"/>
      <c r="D19" s="20" t="s">
        <v>205</v>
      </c>
      <c r="E19" s="173" t="s">
        <v>212</v>
      </c>
      <c r="F19" s="174">
        <v>0</v>
      </c>
      <c r="G19" s="174">
        <v>0</v>
      </c>
      <c r="H19" s="15">
        <f t="shared" ref="H19:H25" si="0">F19-G19</f>
        <v>0</v>
      </c>
      <c r="I19" s="578" t="s">
        <v>23</v>
      </c>
      <c r="J19" s="579"/>
    </row>
    <row r="20" spans="2:10" ht="15" customHeight="1" x14ac:dyDescent="0.25">
      <c r="B20" s="916"/>
      <c r="D20" s="20" t="s">
        <v>206</v>
      </c>
      <c r="E20" s="173" t="s">
        <v>212</v>
      </c>
      <c r="F20" s="174">
        <v>0</v>
      </c>
      <c r="G20" s="174">
        <v>0</v>
      </c>
      <c r="H20" s="15">
        <f t="shared" si="0"/>
        <v>0</v>
      </c>
      <c r="I20" s="578" t="s">
        <v>23</v>
      </c>
      <c r="J20" s="579"/>
    </row>
    <row r="21" spans="2:10" ht="15" customHeight="1" x14ac:dyDescent="0.25">
      <c r="B21" s="916"/>
      <c r="D21" s="20" t="s">
        <v>496</v>
      </c>
      <c r="E21" s="173" t="s">
        <v>212</v>
      </c>
      <c r="F21" s="174">
        <v>0</v>
      </c>
      <c r="G21" s="174">
        <v>0</v>
      </c>
      <c r="H21" s="15">
        <f t="shared" si="0"/>
        <v>0</v>
      </c>
      <c r="I21" s="578" t="s">
        <v>23</v>
      </c>
      <c r="J21" s="579"/>
    </row>
    <row r="22" spans="2:10" ht="15" customHeight="1" x14ac:dyDescent="0.25">
      <c r="B22" s="916"/>
      <c r="D22" s="20" t="s">
        <v>497</v>
      </c>
      <c r="E22" s="173" t="s">
        <v>212</v>
      </c>
      <c r="F22" s="174">
        <v>0</v>
      </c>
      <c r="G22" s="174">
        <v>0</v>
      </c>
      <c r="H22" s="15">
        <f t="shared" si="0"/>
        <v>0</v>
      </c>
      <c r="I22" s="578" t="s">
        <v>23</v>
      </c>
      <c r="J22" s="579"/>
    </row>
    <row r="23" spans="2:10" ht="15" customHeight="1" x14ac:dyDescent="0.25">
      <c r="B23" s="916"/>
      <c r="D23" s="20" t="s">
        <v>498</v>
      </c>
      <c r="E23" s="173" t="s">
        <v>212</v>
      </c>
      <c r="F23" s="174">
        <v>0</v>
      </c>
      <c r="G23" s="174">
        <v>0</v>
      </c>
      <c r="H23" s="15">
        <f t="shared" si="0"/>
        <v>0</v>
      </c>
      <c r="I23" s="578" t="s">
        <v>23</v>
      </c>
      <c r="J23" s="579"/>
    </row>
    <row r="24" spans="2:10" ht="15" customHeight="1" x14ac:dyDescent="0.25">
      <c r="B24" s="916"/>
      <c r="D24" s="20" t="s">
        <v>499</v>
      </c>
      <c r="E24" s="173" t="s">
        <v>212</v>
      </c>
      <c r="F24" s="174">
        <v>0</v>
      </c>
      <c r="G24" s="174">
        <v>0</v>
      </c>
      <c r="H24" s="15">
        <f t="shared" si="0"/>
        <v>0</v>
      </c>
      <c r="I24" s="578" t="s">
        <v>23</v>
      </c>
      <c r="J24" s="579"/>
    </row>
    <row r="25" spans="2:10" ht="15" customHeight="1" thickBot="1" x14ac:dyDescent="0.3">
      <c r="B25" s="916"/>
      <c r="D25" s="20" t="s">
        <v>500</v>
      </c>
      <c r="E25" s="173" t="s">
        <v>212</v>
      </c>
      <c r="F25" s="174">
        <v>0</v>
      </c>
      <c r="G25" s="174">
        <v>0</v>
      </c>
      <c r="H25" s="15">
        <f t="shared" si="0"/>
        <v>0</v>
      </c>
      <c r="I25" s="580" t="s">
        <v>23</v>
      </c>
      <c r="J25" s="581"/>
    </row>
    <row r="26" spans="2:10" ht="15" customHeight="1" x14ac:dyDescent="0.25">
      <c r="B26" s="916"/>
      <c r="D26" s="11" t="s">
        <v>207</v>
      </c>
      <c r="E26" s="12" t="s">
        <v>208</v>
      </c>
      <c r="F26" s="13">
        <f>SUM(F18:F25)</f>
        <v>0</v>
      </c>
      <c r="G26" s="13">
        <f>SUM(G18:G25)</f>
        <v>0</v>
      </c>
      <c r="H26" s="14">
        <f>F26-G26</f>
        <v>0</v>
      </c>
    </row>
    <row r="27" spans="2:10" ht="15" customHeight="1" thickBot="1" x14ac:dyDescent="0.3">
      <c r="B27" s="916"/>
      <c r="D27" s="61" t="s">
        <v>209</v>
      </c>
      <c r="E27" s="64" t="s">
        <v>210</v>
      </c>
      <c r="F27" s="8" t="s">
        <v>210</v>
      </c>
      <c r="G27" s="8" t="s">
        <v>210</v>
      </c>
      <c r="H27" s="8" t="s">
        <v>210</v>
      </c>
    </row>
    <row r="28" spans="2:10" ht="15" customHeight="1" x14ac:dyDescent="0.25">
      <c r="B28" s="916"/>
      <c r="D28" s="20" t="s">
        <v>211</v>
      </c>
      <c r="E28" s="173" t="s">
        <v>212</v>
      </c>
      <c r="F28" s="174">
        <v>0</v>
      </c>
      <c r="G28" s="174">
        <v>0</v>
      </c>
      <c r="H28" s="15">
        <f t="shared" ref="H28:H39" si="1">F28-G28</f>
        <v>0</v>
      </c>
      <c r="I28" s="576" t="s">
        <v>23</v>
      </c>
      <c r="J28" s="577"/>
    </row>
    <row r="29" spans="2:10" ht="15" customHeight="1" x14ac:dyDescent="0.25">
      <c r="B29" s="916"/>
      <c r="D29" s="20" t="s">
        <v>213</v>
      </c>
      <c r="E29" s="173" t="s">
        <v>212</v>
      </c>
      <c r="F29" s="174">
        <v>0</v>
      </c>
      <c r="G29" s="174">
        <v>0</v>
      </c>
      <c r="H29" s="15">
        <f t="shared" si="1"/>
        <v>0</v>
      </c>
      <c r="I29" s="578" t="s">
        <v>23</v>
      </c>
      <c r="J29" s="579"/>
    </row>
    <row r="30" spans="2:10" ht="15" customHeight="1" thickBot="1" x14ac:dyDescent="0.3">
      <c r="B30" s="916"/>
      <c r="D30" s="20" t="s">
        <v>214</v>
      </c>
      <c r="E30" s="173" t="s">
        <v>212</v>
      </c>
      <c r="F30" s="174">
        <v>0</v>
      </c>
      <c r="G30" s="174">
        <v>0</v>
      </c>
      <c r="H30" s="15">
        <f t="shared" si="1"/>
        <v>0</v>
      </c>
      <c r="I30" s="578" t="s">
        <v>23</v>
      </c>
      <c r="J30" s="579"/>
    </row>
    <row r="31" spans="2:10" ht="15" customHeight="1" x14ac:dyDescent="0.25">
      <c r="B31" s="916"/>
      <c r="D31" s="20" t="s">
        <v>215</v>
      </c>
      <c r="E31" s="173" t="s">
        <v>212</v>
      </c>
      <c r="F31" s="174">
        <v>0</v>
      </c>
      <c r="G31" s="174">
        <v>0</v>
      </c>
      <c r="H31" s="15">
        <f t="shared" ref="H31:H38" si="2">F31-G31</f>
        <v>0</v>
      </c>
      <c r="I31" s="576" t="s">
        <v>23</v>
      </c>
      <c r="J31" s="577"/>
    </row>
    <row r="32" spans="2:10" ht="15" customHeight="1" x14ac:dyDescent="0.25">
      <c r="B32" s="916"/>
      <c r="D32" s="20" t="s">
        <v>216</v>
      </c>
      <c r="E32" s="173" t="s">
        <v>212</v>
      </c>
      <c r="F32" s="174">
        <v>0</v>
      </c>
      <c r="G32" s="174">
        <v>0</v>
      </c>
      <c r="H32" s="15">
        <f t="shared" si="2"/>
        <v>0</v>
      </c>
      <c r="I32" s="578" t="s">
        <v>23</v>
      </c>
      <c r="J32" s="579"/>
    </row>
    <row r="33" spans="1:29" ht="15" customHeight="1" thickBot="1" x14ac:dyDescent="0.3">
      <c r="B33" s="916"/>
      <c r="D33" s="20" t="s">
        <v>217</v>
      </c>
      <c r="E33" s="173" t="s">
        <v>212</v>
      </c>
      <c r="F33" s="174">
        <v>0</v>
      </c>
      <c r="G33" s="174">
        <v>0</v>
      </c>
      <c r="H33" s="15">
        <f t="shared" si="2"/>
        <v>0</v>
      </c>
      <c r="I33" s="578" t="s">
        <v>23</v>
      </c>
      <c r="J33" s="579"/>
    </row>
    <row r="34" spans="1:29" s="7" customFormat="1" ht="15" customHeight="1" x14ac:dyDescent="0.25">
      <c r="A34"/>
      <c r="B34" s="916"/>
      <c r="C34"/>
      <c r="D34" s="20" t="s">
        <v>218</v>
      </c>
      <c r="E34" s="173" t="s">
        <v>212</v>
      </c>
      <c r="F34" s="174">
        <v>0</v>
      </c>
      <c r="G34" s="174">
        <v>0</v>
      </c>
      <c r="H34" s="15">
        <f t="shared" si="2"/>
        <v>0</v>
      </c>
      <c r="I34" s="576" t="s">
        <v>23</v>
      </c>
      <c r="J34" s="577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5" customHeight="1" x14ac:dyDescent="0.25">
      <c r="B35" s="916"/>
      <c r="D35" s="20" t="s">
        <v>219</v>
      </c>
      <c r="E35" s="173" t="s">
        <v>212</v>
      </c>
      <c r="F35" s="174">
        <v>0</v>
      </c>
      <c r="G35" s="174">
        <v>0</v>
      </c>
      <c r="H35" s="15">
        <f t="shared" si="2"/>
        <v>0</v>
      </c>
      <c r="I35" s="578" t="s">
        <v>23</v>
      </c>
      <c r="J35" s="579"/>
    </row>
    <row r="36" spans="1:29" ht="15" customHeight="1" thickBot="1" x14ac:dyDescent="0.3">
      <c r="B36" s="916"/>
      <c r="D36" s="20" t="s">
        <v>220</v>
      </c>
      <c r="E36" s="173" t="s">
        <v>212</v>
      </c>
      <c r="F36" s="174">
        <v>0</v>
      </c>
      <c r="G36" s="174">
        <v>0</v>
      </c>
      <c r="H36" s="15">
        <f t="shared" si="2"/>
        <v>0</v>
      </c>
      <c r="I36" s="578" t="s">
        <v>23</v>
      </c>
      <c r="J36" s="579"/>
    </row>
    <row r="37" spans="1:29" ht="15" customHeight="1" x14ac:dyDescent="0.25">
      <c r="B37" s="916"/>
      <c r="D37" s="20" t="s">
        <v>509</v>
      </c>
      <c r="E37" s="173" t="s">
        <v>212</v>
      </c>
      <c r="F37" s="174">
        <v>0</v>
      </c>
      <c r="G37" s="174">
        <v>0</v>
      </c>
      <c r="H37" s="15">
        <f t="shared" si="2"/>
        <v>0</v>
      </c>
      <c r="I37" s="576" t="s">
        <v>23</v>
      </c>
      <c r="J37" s="577"/>
    </row>
    <row r="38" spans="1:29" ht="15" customHeight="1" x14ac:dyDescent="0.25">
      <c r="B38" s="916"/>
      <c r="D38" s="20" t="s">
        <v>510</v>
      </c>
      <c r="E38" s="173" t="s">
        <v>212</v>
      </c>
      <c r="F38" s="174">
        <v>0</v>
      </c>
      <c r="G38" s="174">
        <v>0</v>
      </c>
      <c r="H38" s="15">
        <f t="shared" si="2"/>
        <v>0</v>
      </c>
      <c r="I38" s="578" t="s">
        <v>23</v>
      </c>
      <c r="J38" s="579"/>
    </row>
    <row r="39" spans="1:29" ht="15" customHeight="1" x14ac:dyDescent="0.25">
      <c r="B39" s="916"/>
      <c r="D39" s="17"/>
      <c r="E39" s="18" t="s">
        <v>221</v>
      </c>
      <c r="F39" s="19">
        <f>SUM(F28:F38)</f>
        <v>0</v>
      </c>
      <c r="G39" s="19">
        <f>SUM(G28:G38)</f>
        <v>0</v>
      </c>
      <c r="H39" s="15">
        <f t="shared" si="1"/>
        <v>0</v>
      </c>
    </row>
    <row r="40" spans="1:29" ht="15" customHeight="1" thickBot="1" x14ac:dyDescent="0.3">
      <c r="B40" s="916"/>
      <c r="D40" s="1"/>
      <c r="E40" s="1"/>
      <c r="F40" s="9"/>
      <c r="G40" s="60"/>
      <c r="H40" s="10"/>
    </row>
    <row r="41" spans="1:29" ht="15.75" customHeight="1" thickBot="1" x14ac:dyDescent="0.3">
      <c r="A41" s="53"/>
      <c r="B41" s="916"/>
      <c r="D41" s="886" t="s">
        <v>222</v>
      </c>
      <c r="E41" s="887"/>
      <c r="F41" s="16">
        <f>F26+F39</f>
        <v>0</v>
      </c>
      <c r="G41" s="16">
        <f>G26+G39</f>
        <v>0</v>
      </c>
      <c r="H41" s="16">
        <f>H26+H39</f>
        <v>0</v>
      </c>
    </row>
    <row r="42" spans="1:29" ht="15" customHeight="1" x14ac:dyDescent="0.25">
      <c r="A42" s="53"/>
      <c r="B42" s="916"/>
    </row>
    <row r="43" spans="1:29" ht="15" customHeight="1" thickBot="1" x14ac:dyDescent="0.3">
      <c r="A43" s="53"/>
      <c r="B43" s="916"/>
    </row>
    <row r="44" spans="1:29" ht="26.25" thickBot="1" x14ac:dyDescent="0.3">
      <c r="A44" s="53"/>
      <c r="B44" s="916"/>
      <c r="F44" s="65" t="s">
        <v>62</v>
      </c>
      <c r="G44" s="66" t="s">
        <v>60</v>
      </c>
      <c r="H44" s="246" t="s">
        <v>223</v>
      </c>
    </row>
    <row r="45" spans="1:29" ht="34.5" customHeight="1" thickBot="1" x14ac:dyDescent="0.3">
      <c r="A45" s="53"/>
      <c r="B45" s="916"/>
      <c r="C45" s="69"/>
      <c r="D45" s="918" t="s">
        <v>224</v>
      </c>
      <c r="E45" s="919"/>
      <c r="F45" s="67">
        <f>G45+H45</f>
        <v>127400</v>
      </c>
      <c r="G45" s="67">
        <f>VLOOKUP(G8,'dati scheda tecnica'!A5:T18,12,FALSE)</f>
        <v>101920</v>
      </c>
      <c r="H45" s="67">
        <f>VLOOKUP(G8,'dati scheda tecnica'!A5:T18,13,FALSE)</f>
        <v>25480</v>
      </c>
      <c r="I45" s="54"/>
    </row>
    <row r="46" spans="1:29" ht="15" customHeight="1" thickBot="1" x14ac:dyDescent="0.3">
      <c r="A46" s="53"/>
      <c r="B46" s="916"/>
      <c r="C46" s="55"/>
      <c r="D46" s="55"/>
      <c r="E46" s="55"/>
      <c r="H46" s="55"/>
      <c r="I46" s="54"/>
    </row>
    <row r="47" spans="1:29" ht="15" customHeight="1" x14ac:dyDescent="0.25">
      <c r="A47" s="53"/>
      <c r="B47" s="916"/>
      <c r="C47" s="69"/>
      <c r="D47" s="920" t="s">
        <v>59</v>
      </c>
      <c r="E47" s="921"/>
      <c r="F47" s="56" t="s">
        <v>64</v>
      </c>
      <c r="G47" s="56" t="s">
        <v>63</v>
      </c>
      <c r="H47" s="58" t="s">
        <v>64</v>
      </c>
      <c r="I47" s="54"/>
    </row>
    <row r="48" spans="1:29" ht="15" customHeight="1" thickBot="1" x14ac:dyDescent="0.3">
      <c r="A48" s="53"/>
      <c r="B48" s="916"/>
      <c r="C48" s="69"/>
      <c r="D48" s="922"/>
      <c r="E48" s="923"/>
      <c r="F48" s="73">
        <f>ABS(F45-F41)</f>
        <v>127400</v>
      </c>
      <c r="G48" s="73">
        <f>ABS(G45-G41)</f>
        <v>101920</v>
      </c>
      <c r="H48" s="73">
        <f>ABS(H45-H41)</f>
        <v>25480</v>
      </c>
      <c r="I48" s="57"/>
    </row>
    <row r="49" spans="1:10" ht="7.5" customHeight="1" thickBot="1" x14ac:dyDescent="0.3">
      <c r="A49" s="53"/>
      <c r="B49" s="916"/>
      <c r="C49" s="69"/>
      <c r="D49" s="69"/>
      <c r="E49" s="69"/>
      <c r="F49" s="1"/>
      <c r="G49" s="57"/>
      <c r="H49" s="57"/>
      <c r="I49" s="57"/>
    </row>
    <row r="50" spans="1:10" ht="15" customHeight="1" x14ac:dyDescent="0.25">
      <c r="A50" s="53"/>
      <c r="B50" s="916"/>
      <c r="C50" s="69"/>
      <c r="D50" s="924" t="s">
        <v>6</v>
      </c>
      <c r="E50" s="925"/>
      <c r="F50" s="925"/>
      <c r="G50" s="925"/>
      <c r="H50" s="926"/>
      <c r="I50" s="57"/>
    </row>
    <row r="51" spans="1:10" ht="15" customHeight="1" thickBot="1" x14ac:dyDescent="0.3">
      <c r="A51" s="53"/>
      <c r="B51" s="917"/>
      <c r="C51" s="69"/>
      <c r="D51" s="927"/>
      <c r="E51" s="928"/>
      <c r="F51" s="928"/>
      <c r="G51" s="928"/>
      <c r="H51" s="929"/>
      <c r="I51" s="57"/>
    </row>
    <row r="52" spans="1:10" ht="54.75" customHeight="1" thickBot="1" x14ac:dyDescent="0.3">
      <c r="A52" s="53"/>
      <c r="B52" s="59"/>
      <c r="C52" s="59"/>
      <c r="D52" s="59"/>
      <c r="E52" s="59"/>
      <c r="G52" s="59"/>
      <c r="H52" s="59"/>
      <c r="I52" s="57"/>
    </row>
    <row r="53" spans="1:10" ht="29.25" customHeight="1" thickBot="1" x14ac:dyDescent="0.3">
      <c r="A53" s="53"/>
      <c r="B53" s="935" t="s">
        <v>65</v>
      </c>
      <c r="D53" s="890" t="s">
        <v>225</v>
      </c>
      <c r="E53" s="891"/>
      <c r="F53" s="464" t="s">
        <v>226</v>
      </c>
      <c r="G53" s="888"/>
      <c r="H53" s="889"/>
    </row>
    <row r="54" spans="1:10" ht="15" customHeight="1" thickBot="1" x14ac:dyDescent="0.3">
      <c r="A54" s="53"/>
      <c r="B54" s="936"/>
    </row>
    <row r="55" spans="1:10" ht="43.5" customHeight="1" x14ac:dyDescent="0.25">
      <c r="A55" s="53"/>
      <c r="B55" s="936"/>
      <c r="D55" s="72"/>
      <c r="E55" s="72"/>
      <c r="F55" s="894" t="s">
        <v>198</v>
      </c>
      <c r="G55" s="894" t="s">
        <v>199</v>
      </c>
      <c r="H55" s="894" t="s">
        <v>200</v>
      </c>
    </row>
    <row r="56" spans="1:10" ht="15" customHeight="1" thickBot="1" x14ac:dyDescent="0.3">
      <c r="A56" s="53"/>
      <c r="B56" s="936"/>
      <c r="D56" s="62" t="s">
        <v>227</v>
      </c>
      <c r="E56" s="63" t="s">
        <v>202</v>
      </c>
      <c r="F56" s="895"/>
      <c r="G56" s="895"/>
      <c r="H56" s="895"/>
    </row>
    <row r="57" spans="1:10" ht="15" customHeight="1" x14ac:dyDescent="0.25">
      <c r="A57" s="53"/>
      <c r="B57" s="936"/>
      <c r="D57" s="20" t="s">
        <v>228</v>
      </c>
      <c r="E57" s="173" t="s">
        <v>212</v>
      </c>
      <c r="F57" s="174">
        <v>0</v>
      </c>
      <c r="G57" s="174">
        <v>0</v>
      </c>
      <c r="H57" s="582">
        <f>F57-G57</f>
        <v>0</v>
      </c>
      <c r="I57" s="576" t="s">
        <v>23</v>
      </c>
      <c r="J57" s="577"/>
    </row>
    <row r="58" spans="1:10" ht="15" customHeight="1" x14ac:dyDescent="0.25">
      <c r="A58" s="53"/>
      <c r="B58" s="936"/>
      <c r="D58" s="20" t="s">
        <v>229</v>
      </c>
      <c r="E58" s="173" t="s">
        <v>212</v>
      </c>
      <c r="F58" s="174">
        <v>0</v>
      </c>
      <c r="G58" s="174">
        <v>0</v>
      </c>
      <c r="H58" s="582">
        <f t="shared" ref="H58:H65" si="3">F58-G58</f>
        <v>0</v>
      </c>
      <c r="I58" s="578" t="s">
        <v>23</v>
      </c>
      <c r="J58" s="579"/>
    </row>
    <row r="59" spans="1:10" ht="15" customHeight="1" x14ac:dyDescent="0.25">
      <c r="A59" s="53"/>
      <c r="B59" s="936"/>
      <c r="D59" s="20" t="s">
        <v>230</v>
      </c>
      <c r="E59" s="173" t="s">
        <v>212</v>
      </c>
      <c r="F59" s="174">
        <v>0</v>
      </c>
      <c r="G59" s="174">
        <v>0</v>
      </c>
      <c r="H59" s="582">
        <f t="shared" si="3"/>
        <v>0</v>
      </c>
      <c r="I59" s="578" t="s">
        <v>23</v>
      </c>
      <c r="J59" s="579"/>
    </row>
    <row r="60" spans="1:10" ht="15" customHeight="1" x14ac:dyDescent="0.25">
      <c r="A60" s="53"/>
      <c r="B60" s="936"/>
      <c r="D60" s="20" t="s">
        <v>490</v>
      </c>
      <c r="E60" s="173" t="s">
        <v>212</v>
      </c>
      <c r="F60" s="174">
        <v>0</v>
      </c>
      <c r="G60" s="174">
        <v>0</v>
      </c>
      <c r="H60" s="582">
        <f t="shared" si="3"/>
        <v>0</v>
      </c>
      <c r="I60" s="578" t="s">
        <v>23</v>
      </c>
      <c r="J60" s="579"/>
    </row>
    <row r="61" spans="1:10" ht="15" customHeight="1" x14ac:dyDescent="0.25">
      <c r="A61" s="53"/>
      <c r="B61" s="936"/>
      <c r="D61" s="20" t="s">
        <v>491</v>
      </c>
      <c r="E61" s="173" t="s">
        <v>212</v>
      </c>
      <c r="F61" s="174">
        <v>0</v>
      </c>
      <c r="G61" s="174">
        <v>0</v>
      </c>
      <c r="H61" s="582">
        <f t="shared" si="3"/>
        <v>0</v>
      </c>
      <c r="I61" s="578" t="s">
        <v>23</v>
      </c>
      <c r="J61" s="579"/>
    </row>
    <row r="62" spans="1:10" ht="15" customHeight="1" x14ac:dyDescent="0.25">
      <c r="A62" s="53"/>
      <c r="B62" s="936"/>
      <c r="D62" s="20" t="s">
        <v>492</v>
      </c>
      <c r="E62" s="173" t="s">
        <v>212</v>
      </c>
      <c r="F62" s="174">
        <v>0</v>
      </c>
      <c r="G62" s="174">
        <v>0</v>
      </c>
      <c r="H62" s="582">
        <f t="shared" si="3"/>
        <v>0</v>
      </c>
      <c r="I62" s="578" t="s">
        <v>23</v>
      </c>
      <c r="J62" s="579"/>
    </row>
    <row r="63" spans="1:10" ht="15" customHeight="1" x14ac:dyDescent="0.25">
      <c r="A63" s="53"/>
      <c r="B63" s="936"/>
      <c r="D63" s="20" t="s">
        <v>493</v>
      </c>
      <c r="E63" s="173" t="s">
        <v>212</v>
      </c>
      <c r="F63" s="174">
        <v>0</v>
      </c>
      <c r="G63" s="174">
        <v>0</v>
      </c>
      <c r="H63" s="582">
        <f t="shared" si="3"/>
        <v>0</v>
      </c>
      <c r="I63" s="578" t="s">
        <v>23</v>
      </c>
      <c r="J63" s="579"/>
    </row>
    <row r="64" spans="1:10" ht="15" customHeight="1" x14ac:dyDescent="0.25">
      <c r="A64" s="53"/>
      <c r="B64" s="936"/>
      <c r="D64" s="20" t="s">
        <v>494</v>
      </c>
      <c r="E64" s="173" t="s">
        <v>212</v>
      </c>
      <c r="F64" s="174">
        <v>0</v>
      </c>
      <c r="G64" s="174">
        <v>0</v>
      </c>
      <c r="H64" s="582">
        <f t="shared" si="3"/>
        <v>0</v>
      </c>
      <c r="I64" s="578" t="s">
        <v>23</v>
      </c>
      <c r="J64" s="579"/>
    </row>
    <row r="65" spans="1:10" ht="15" customHeight="1" thickBot="1" x14ac:dyDescent="0.3">
      <c r="A65" s="53"/>
      <c r="B65" s="936"/>
      <c r="D65" s="20" t="s">
        <v>495</v>
      </c>
      <c r="E65" s="173" t="s">
        <v>212</v>
      </c>
      <c r="F65" s="174">
        <v>0</v>
      </c>
      <c r="G65" s="174">
        <v>0</v>
      </c>
      <c r="H65" s="582">
        <f t="shared" si="3"/>
        <v>0</v>
      </c>
      <c r="I65" s="580" t="s">
        <v>23</v>
      </c>
      <c r="J65" s="581"/>
    </row>
    <row r="66" spans="1:10" ht="15" customHeight="1" x14ac:dyDescent="0.25">
      <c r="A66" s="53"/>
      <c r="B66" s="936"/>
      <c r="D66" s="11" t="s">
        <v>231</v>
      </c>
      <c r="E66" s="12" t="s">
        <v>208</v>
      </c>
      <c r="F66" s="13">
        <f>SUM(F57:F65)</f>
        <v>0</v>
      </c>
      <c r="G66" s="13">
        <f>SUM(G57:G65)</f>
        <v>0</v>
      </c>
      <c r="H66" s="13">
        <f>F66-G66</f>
        <v>0</v>
      </c>
    </row>
    <row r="67" spans="1:10" ht="18" customHeight="1" thickBot="1" x14ac:dyDescent="0.3">
      <c r="B67" s="936"/>
      <c r="D67" s="61" t="s">
        <v>232</v>
      </c>
      <c r="E67" s="64" t="s">
        <v>210</v>
      </c>
      <c r="F67" s="8" t="s">
        <v>210</v>
      </c>
      <c r="G67" s="8" t="s">
        <v>210</v>
      </c>
      <c r="H67" s="8" t="s">
        <v>210</v>
      </c>
    </row>
    <row r="68" spans="1:10" ht="15" customHeight="1" x14ac:dyDescent="0.25">
      <c r="B68" s="936"/>
      <c r="D68" s="20" t="s">
        <v>233</v>
      </c>
      <c r="E68" s="173" t="s">
        <v>212</v>
      </c>
      <c r="F68" s="174">
        <v>0</v>
      </c>
      <c r="G68" s="174">
        <v>0</v>
      </c>
      <c r="H68" s="582">
        <f t="shared" ref="H68:H81" si="4">F68-G68</f>
        <v>0</v>
      </c>
      <c r="I68" s="576" t="s">
        <v>23</v>
      </c>
      <c r="J68" s="577"/>
    </row>
    <row r="69" spans="1:10" ht="15" customHeight="1" x14ac:dyDescent="0.25">
      <c r="B69" s="936"/>
      <c r="D69" s="20" t="s">
        <v>234</v>
      </c>
      <c r="E69" s="173" t="s">
        <v>212</v>
      </c>
      <c r="F69" s="174">
        <v>0</v>
      </c>
      <c r="G69" s="174">
        <v>0</v>
      </c>
      <c r="H69" s="582">
        <f t="shared" si="4"/>
        <v>0</v>
      </c>
      <c r="I69" s="578" t="s">
        <v>23</v>
      </c>
      <c r="J69" s="579"/>
    </row>
    <row r="70" spans="1:10" ht="15" customHeight="1" x14ac:dyDescent="0.25">
      <c r="B70" s="936"/>
      <c r="D70" s="20" t="s">
        <v>235</v>
      </c>
      <c r="E70" s="173" t="s">
        <v>212</v>
      </c>
      <c r="F70" s="174">
        <v>0</v>
      </c>
      <c r="G70" s="174">
        <v>0</v>
      </c>
      <c r="H70" s="582">
        <f t="shared" ref="H70:H74" si="5">F70-G70</f>
        <v>0</v>
      </c>
      <c r="I70" s="578" t="s">
        <v>23</v>
      </c>
      <c r="J70" s="579"/>
    </row>
    <row r="71" spans="1:10" ht="15" customHeight="1" x14ac:dyDescent="0.25">
      <c r="B71" s="936"/>
      <c r="D71" s="20" t="s">
        <v>236</v>
      </c>
      <c r="E71" s="173" t="s">
        <v>212</v>
      </c>
      <c r="F71" s="174">
        <v>0</v>
      </c>
      <c r="G71" s="174">
        <v>0</v>
      </c>
      <c r="H71" s="582">
        <f t="shared" si="5"/>
        <v>0</v>
      </c>
      <c r="I71" s="578" t="s">
        <v>23</v>
      </c>
      <c r="J71" s="579"/>
    </row>
    <row r="72" spans="1:10" ht="15" customHeight="1" x14ac:dyDescent="0.25">
      <c r="B72" s="936"/>
      <c r="D72" s="20" t="s">
        <v>237</v>
      </c>
      <c r="E72" s="173" t="s">
        <v>212</v>
      </c>
      <c r="F72" s="174">
        <v>0</v>
      </c>
      <c r="G72" s="174">
        <v>0</v>
      </c>
      <c r="H72" s="582">
        <f t="shared" si="5"/>
        <v>0</v>
      </c>
      <c r="I72" s="578" t="s">
        <v>23</v>
      </c>
      <c r="J72" s="579"/>
    </row>
    <row r="73" spans="1:10" ht="15" customHeight="1" x14ac:dyDescent="0.25">
      <c r="B73" s="936"/>
      <c r="D73" s="20" t="s">
        <v>238</v>
      </c>
      <c r="E73" s="173" t="s">
        <v>212</v>
      </c>
      <c r="F73" s="174">
        <v>0</v>
      </c>
      <c r="G73" s="174">
        <v>0</v>
      </c>
      <c r="H73" s="582">
        <f t="shared" si="5"/>
        <v>0</v>
      </c>
      <c r="I73" s="578" t="s">
        <v>23</v>
      </c>
      <c r="J73" s="579"/>
    </row>
    <row r="74" spans="1:10" ht="15" customHeight="1" x14ac:dyDescent="0.25">
      <c r="B74" s="936"/>
      <c r="D74" s="20" t="s">
        <v>239</v>
      </c>
      <c r="E74" s="173" t="s">
        <v>212</v>
      </c>
      <c r="F74" s="174">
        <v>0</v>
      </c>
      <c r="G74" s="174">
        <v>0</v>
      </c>
      <c r="H74" s="582">
        <f t="shared" si="5"/>
        <v>0</v>
      </c>
      <c r="I74" s="578" t="s">
        <v>23</v>
      </c>
      <c r="J74" s="579"/>
    </row>
    <row r="75" spans="1:10" ht="15" customHeight="1" x14ac:dyDescent="0.25">
      <c r="B75" s="936"/>
      <c r="D75" s="20" t="s">
        <v>236</v>
      </c>
      <c r="E75" s="173" t="s">
        <v>212</v>
      </c>
      <c r="F75" s="174">
        <v>0</v>
      </c>
      <c r="G75" s="174">
        <v>0</v>
      </c>
      <c r="H75" s="582">
        <f t="shared" si="4"/>
        <v>0</v>
      </c>
      <c r="I75" s="578" t="s">
        <v>23</v>
      </c>
      <c r="J75" s="579"/>
    </row>
    <row r="76" spans="1:10" ht="15" customHeight="1" x14ac:dyDescent="0.25">
      <c r="B76" s="936"/>
      <c r="D76" s="20" t="s">
        <v>237</v>
      </c>
      <c r="E76" s="173" t="s">
        <v>212</v>
      </c>
      <c r="F76" s="174">
        <v>0</v>
      </c>
      <c r="G76" s="174">
        <v>0</v>
      </c>
      <c r="H76" s="582">
        <f t="shared" si="4"/>
        <v>0</v>
      </c>
      <c r="I76" s="578" t="s">
        <v>23</v>
      </c>
      <c r="J76" s="579"/>
    </row>
    <row r="77" spans="1:10" ht="15" customHeight="1" x14ac:dyDescent="0.25">
      <c r="B77" s="936"/>
      <c r="D77" s="20" t="s">
        <v>238</v>
      </c>
      <c r="E77" s="173" t="s">
        <v>212</v>
      </c>
      <c r="F77" s="174">
        <v>0</v>
      </c>
      <c r="G77" s="174">
        <v>0</v>
      </c>
      <c r="H77" s="582">
        <f t="shared" si="4"/>
        <v>0</v>
      </c>
      <c r="I77" s="578" t="s">
        <v>23</v>
      </c>
      <c r="J77" s="579"/>
    </row>
    <row r="78" spans="1:10" ht="15" customHeight="1" x14ac:dyDescent="0.25">
      <c r="B78" s="936"/>
      <c r="D78" s="20" t="s">
        <v>239</v>
      </c>
      <c r="E78" s="173" t="s">
        <v>212</v>
      </c>
      <c r="F78" s="174">
        <v>0</v>
      </c>
      <c r="G78" s="174">
        <v>0</v>
      </c>
      <c r="H78" s="582">
        <f t="shared" si="4"/>
        <v>0</v>
      </c>
      <c r="I78" s="578" t="s">
        <v>23</v>
      </c>
      <c r="J78" s="579"/>
    </row>
    <row r="79" spans="1:10" ht="15" customHeight="1" x14ac:dyDescent="0.25">
      <c r="B79" s="936"/>
      <c r="D79" s="20" t="s">
        <v>240</v>
      </c>
      <c r="E79" s="173" t="s">
        <v>212</v>
      </c>
      <c r="F79" s="174">
        <v>0</v>
      </c>
      <c r="G79" s="174">
        <v>0</v>
      </c>
      <c r="H79" s="582">
        <f t="shared" si="4"/>
        <v>0</v>
      </c>
      <c r="I79" s="578" t="s">
        <v>23</v>
      </c>
      <c r="J79" s="579"/>
    </row>
    <row r="80" spans="1:10" ht="15" customHeight="1" thickBot="1" x14ac:dyDescent="0.3">
      <c r="B80" s="936"/>
      <c r="D80" s="20" t="s">
        <v>241</v>
      </c>
      <c r="E80" s="173" t="s">
        <v>212</v>
      </c>
      <c r="F80" s="174">
        <v>0</v>
      </c>
      <c r="G80" s="174">
        <v>0</v>
      </c>
      <c r="H80" s="582">
        <f t="shared" si="4"/>
        <v>0</v>
      </c>
      <c r="I80" s="580" t="s">
        <v>23</v>
      </c>
      <c r="J80" s="581"/>
    </row>
    <row r="81" spans="2:8" ht="18" customHeight="1" x14ac:dyDescent="0.25">
      <c r="B81" s="936"/>
      <c r="D81" s="20"/>
      <c r="E81" s="18" t="s">
        <v>221</v>
      </c>
      <c r="F81" s="19">
        <f>SUM(F68:F80)</f>
        <v>0</v>
      </c>
      <c r="G81" s="19">
        <f>SUM(G68:G80)</f>
        <v>0</v>
      </c>
      <c r="H81" s="76">
        <f t="shared" si="4"/>
        <v>0</v>
      </c>
    </row>
    <row r="82" spans="2:8" ht="18.75" customHeight="1" thickBot="1" x14ac:dyDescent="0.3">
      <c r="B82" s="936"/>
      <c r="D82" s="72"/>
      <c r="E82" s="72"/>
      <c r="F82" s="9"/>
      <c r="G82" s="9"/>
      <c r="H82" s="9"/>
    </row>
    <row r="83" spans="2:8" ht="18.75" customHeight="1" thickBot="1" x14ac:dyDescent="0.3">
      <c r="B83" s="936"/>
      <c r="D83" s="886" t="s">
        <v>242</v>
      </c>
      <c r="E83" s="887"/>
      <c r="F83" s="16">
        <f>F66+F81</f>
        <v>0</v>
      </c>
      <c r="G83" s="16">
        <f>G66+G81</f>
        <v>0</v>
      </c>
      <c r="H83" s="16">
        <f>H66+H81</f>
        <v>0</v>
      </c>
    </row>
    <row r="84" spans="2:8" ht="18.75" customHeight="1" thickBot="1" x14ac:dyDescent="0.3">
      <c r="B84" s="936"/>
      <c r="D84" s="372"/>
      <c r="E84" s="372"/>
      <c r="F84" s="373"/>
      <c r="G84" s="373"/>
      <c r="H84" s="373"/>
    </row>
    <row r="85" spans="2:8" ht="18.75" customHeight="1" thickBot="1" x14ac:dyDescent="0.3">
      <c r="B85" s="936"/>
      <c r="D85" s="1"/>
      <c r="E85" s="1"/>
      <c r="F85" s="65" t="s">
        <v>62</v>
      </c>
      <c r="G85" s="66" t="s">
        <v>60</v>
      </c>
      <c r="H85" s="66" t="s">
        <v>243</v>
      </c>
    </row>
    <row r="86" spans="2:8" ht="40.5" customHeight="1" thickBot="1" x14ac:dyDescent="0.3">
      <c r="B86" s="936"/>
      <c r="D86" s="918" t="s">
        <v>224</v>
      </c>
      <c r="E86" s="919"/>
      <c r="F86" s="67">
        <f>G86+H86</f>
        <v>38864</v>
      </c>
      <c r="G86" s="67">
        <f>VLOOKUP(G8,'dati scheda tecnica'!A5:T18,14,FALSE)</f>
        <v>31091</v>
      </c>
      <c r="H86" s="67">
        <f>VLOOKUP(G8,'dati scheda tecnica'!A5:T18,15,FALSE)</f>
        <v>7773</v>
      </c>
    </row>
    <row r="87" spans="2:8" ht="18.75" customHeight="1" thickBot="1" x14ac:dyDescent="0.3">
      <c r="B87" s="936"/>
      <c r="D87" s="79"/>
      <c r="E87" s="79"/>
      <c r="F87" s="72"/>
      <c r="G87" s="72"/>
      <c r="H87" s="79"/>
    </row>
    <row r="88" spans="2:8" ht="18.75" customHeight="1" x14ac:dyDescent="0.25">
      <c r="B88" s="936"/>
      <c r="D88" s="920" t="s">
        <v>59</v>
      </c>
      <c r="E88" s="921"/>
      <c r="F88" s="321" t="s">
        <v>64</v>
      </c>
      <c r="G88" s="56" t="s">
        <v>63</v>
      </c>
      <c r="H88" s="82" t="s">
        <v>64</v>
      </c>
    </row>
    <row r="89" spans="2:8" ht="18.75" customHeight="1" thickBot="1" x14ac:dyDescent="0.3">
      <c r="B89" s="936"/>
      <c r="D89" s="922"/>
      <c r="E89" s="923"/>
      <c r="F89" s="322">
        <f>ABS(F86-F83)</f>
        <v>38864</v>
      </c>
      <c r="G89" s="73">
        <f>ABS(G86-G83)</f>
        <v>31091</v>
      </c>
      <c r="H89" s="73">
        <f>ABS(H86-H83)</f>
        <v>7773</v>
      </c>
    </row>
    <row r="90" spans="2:8" ht="18.75" customHeight="1" thickBot="1" x14ac:dyDescent="0.3">
      <c r="B90" s="936"/>
      <c r="D90" s="324"/>
      <c r="E90" s="69"/>
      <c r="F90" s="323"/>
      <c r="G90" s="80"/>
      <c r="H90" s="80"/>
    </row>
    <row r="91" spans="2:8" ht="40.5" customHeight="1" x14ac:dyDescent="0.25">
      <c r="B91" s="936"/>
      <c r="D91" s="924" t="s">
        <v>6</v>
      </c>
      <c r="E91" s="925"/>
      <c r="F91" s="925"/>
      <c r="G91" s="925"/>
      <c r="H91" s="926"/>
    </row>
    <row r="92" spans="2:8" ht="18.75" customHeight="1" thickBot="1" x14ac:dyDescent="0.3">
      <c r="B92" s="937"/>
      <c r="D92" s="927"/>
      <c r="E92" s="928"/>
      <c r="F92" s="928"/>
      <c r="G92" s="928"/>
      <c r="H92" s="929"/>
    </row>
    <row r="93" spans="2:8" ht="45.75" customHeight="1" thickBot="1" x14ac:dyDescent="0.3">
      <c r="B93" s="375"/>
      <c r="D93" s="374"/>
      <c r="E93" s="374"/>
      <c r="F93" s="374"/>
      <c r="G93" s="374"/>
      <c r="H93" s="374"/>
    </row>
    <row r="94" spans="2:8" ht="32.25" customHeight="1" thickBot="1" x14ac:dyDescent="0.3">
      <c r="B94" s="930" t="s">
        <v>244</v>
      </c>
      <c r="D94" s="938" t="s">
        <v>245</v>
      </c>
      <c r="E94" s="939"/>
      <c r="F94" s="466" t="s">
        <v>226</v>
      </c>
      <c r="G94" s="888"/>
      <c r="H94" s="889"/>
    </row>
    <row r="95" spans="2:8" ht="18.75" customHeight="1" thickBot="1" x14ac:dyDescent="0.3">
      <c r="B95" s="931"/>
    </row>
    <row r="96" spans="2:8" ht="36.75" customHeight="1" x14ac:dyDescent="0.25">
      <c r="B96" s="931"/>
      <c r="C96" s="69"/>
      <c r="D96" s="72"/>
      <c r="E96" s="72"/>
      <c r="F96" s="933" t="s">
        <v>198</v>
      </c>
      <c r="G96" s="933" t="s">
        <v>199</v>
      </c>
      <c r="H96" s="933" t="s">
        <v>200</v>
      </c>
    </row>
    <row r="97" spans="2:10" ht="36.6" customHeight="1" thickBot="1" x14ac:dyDescent="0.3">
      <c r="B97" s="931"/>
      <c r="C97" s="55"/>
      <c r="D97" s="62" t="s">
        <v>246</v>
      </c>
      <c r="E97" s="63" t="s">
        <v>202</v>
      </c>
      <c r="F97" s="934"/>
      <c r="G97" s="934"/>
      <c r="H97" s="934"/>
    </row>
    <row r="98" spans="2:10" ht="18" customHeight="1" x14ac:dyDescent="0.25">
      <c r="B98" s="931"/>
      <c r="C98" s="69"/>
      <c r="D98" s="20" t="s">
        <v>247</v>
      </c>
      <c r="E98" s="173" t="s">
        <v>212</v>
      </c>
      <c r="F98" s="174">
        <v>0</v>
      </c>
      <c r="G98" s="174">
        <v>0</v>
      </c>
      <c r="H98" s="76">
        <f>F98-G98</f>
        <v>0</v>
      </c>
      <c r="I98" s="576" t="s">
        <v>23</v>
      </c>
      <c r="J98" s="577"/>
    </row>
    <row r="99" spans="2:10" ht="18" customHeight="1" x14ac:dyDescent="0.25">
      <c r="B99" s="931"/>
      <c r="C99" s="69"/>
      <c r="D99" s="20" t="s">
        <v>248</v>
      </c>
      <c r="E99" s="173" t="s">
        <v>212</v>
      </c>
      <c r="F99" s="174">
        <v>0</v>
      </c>
      <c r="G99" s="174">
        <v>0</v>
      </c>
      <c r="H99" s="76">
        <f t="shared" ref="H99:H105" si="6">F99-G99</f>
        <v>0</v>
      </c>
      <c r="I99" s="578" t="s">
        <v>23</v>
      </c>
      <c r="J99" s="579"/>
    </row>
    <row r="100" spans="2:10" ht="18" customHeight="1" x14ac:dyDescent="0.25">
      <c r="B100" s="931"/>
      <c r="C100" s="69"/>
      <c r="D100" s="20" t="s">
        <v>249</v>
      </c>
      <c r="E100" s="173" t="s">
        <v>212</v>
      </c>
      <c r="F100" s="174">
        <v>0</v>
      </c>
      <c r="G100" s="174">
        <v>0</v>
      </c>
      <c r="H100" s="76">
        <f t="shared" si="6"/>
        <v>0</v>
      </c>
      <c r="I100" s="578" t="s">
        <v>23</v>
      </c>
      <c r="J100" s="579"/>
    </row>
    <row r="101" spans="2:10" ht="18" customHeight="1" x14ac:dyDescent="0.25">
      <c r="B101" s="931"/>
      <c r="C101" s="69"/>
      <c r="D101" s="20" t="s">
        <v>501</v>
      </c>
      <c r="E101" s="173" t="s">
        <v>212</v>
      </c>
      <c r="F101" s="174">
        <v>0</v>
      </c>
      <c r="G101" s="174">
        <v>0</v>
      </c>
      <c r="H101" s="76">
        <f t="shared" si="6"/>
        <v>0</v>
      </c>
      <c r="I101" s="578" t="s">
        <v>23</v>
      </c>
      <c r="J101" s="579"/>
    </row>
    <row r="102" spans="2:10" ht="18" customHeight="1" x14ac:dyDescent="0.25">
      <c r="B102" s="931"/>
      <c r="C102" s="69"/>
      <c r="D102" s="20" t="s">
        <v>502</v>
      </c>
      <c r="E102" s="173" t="s">
        <v>212</v>
      </c>
      <c r="F102" s="174">
        <v>0</v>
      </c>
      <c r="G102" s="174">
        <v>0</v>
      </c>
      <c r="H102" s="76">
        <f t="shared" si="6"/>
        <v>0</v>
      </c>
      <c r="I102" s="578" t="s">
        <v>23</v>
      </c>
      <c r="J102" s="579"/>
    </row>
    <row r="103" spans="2:10" ht="18" customHeight="1" x14ac:dyDescent="0.25">
      <c r="B103" s="931"/>
      <c r="C103" s="69"/>
      <c r="D103" s="20" t="s">
        <v>503</v>
      </c>
      <c r="E103" s="173" t="s">
        <v>212</v>
      </c>
      <c r="F103" s="174">
        <v>0</v>
      </c>
      <c r="G103" s="174">
        <v>0</v>
      </c>
      <c r="H103" s="76">
        <f t="shared" si="6"/>
        <v>0</v>
      </c>
      <c r="I103" s="578" t="s">
        <v>23</v>
      </c>
      <c r="J103" s="579"/>
    </row>
    <row r="104" spans="2:10" ht="18.75" customHeight="1" x14ac:dyDescent="0.25">
      <c r="B104" s="931"/>
      <c r="C104" s="69"/>
      <c r="D104" s="20" t="s">
        <v>504</v>
      </c>
      <c r="E104" s="173" t="s">
        <v>212</v>
      </c>
      <c r="F104" s="174">
        <v>0</v>
      </c>
      <c r="G104" s="174">
        <v>0</v>
      </c>
      <c r="H104" s="76">
        <f t="shared" si="6"/>
        <v>0</v>
      </c>
      <c r="I104" s="578" t="s">
        <v>23</v>
      </c>
      <c r="J104" s="579"/>
    </row>
    <row r="105" spans="2:10" ht="18.75" customHeight="1" thickBot="1" x14ac:dyDescent="0.3">
      <c r="B105" s="931"/>
      <c r="C105" s="69"/>
      <c r="D105" s="20" t="s">
        <v>505</v>
      </c>
      <c r="E105" s="173" t="s">
        <v>212</v>
      </c>
      <c r="F105" s="174">
        <v>0</v>
      </c>
      <c r="G105" s="174">
        <v>0</v>
      </c>
      <c r="H105" s="76">
        <f t="shared" si="6"/>
        <v>0</v>
      </c>
      <c r="I105" s="580" t="s">
        <v>23</v>
      </c>
      <c r="J105" s="581"/>
    </row>
    <row r="106" spans="2:10" ht="18" customHeight="1" x14ac:dyDescent="0.25">
      <c r="B106" s="931"/>
      <c r="C106" s="69"/>
      <c r="D106" s="11" t="s">
        <v>250</v>
      </c>
      <c r="E106" s="12" t="s">
        <v>208</v>
      </c>
      <c r="F106" s="13">
        <f>SUM(F98:F105)</f>
        <v>0</v>
      </c>
      <c r="G106" s="13">
        <f>SUM(G98:G105)</f>
        <v>0</v>
      </c>
      <c r="H106" s="13">
        <f>F106-G106</f>
        <v>0</v>
      </c>
    </row>
    <row r="107" spans="2:10" ht="15" customHeight="1" thickBot="1" x14ac:dyDescent="0.3">
      <c r="B107" s="931"/>
      <c r="D107" s="61" t="s">
        <v>251</v>
      </c>
      <c r="E107" s="64" t="s">
        <v>210</v>
      </c>
      <c r="F107" s="8" t="s">
        <v>210</v>
      </c>
      <c r="G107" s="8" t="s">
        <v>210</v>
      </c>
      <c r="H107" s="8" t="s">
        <v>210</v>
      </c>
    </row>
    <row r="108" spans="2:10" ht="15" customHeight="1" x14ac:dyDescent="0.25">
      <c r="B108" s="931"/>
      <c r="D108" s="175" t="s">
        <v>252</v>
      </c>
      <c r="E108" s="173" t="s">
        <v>212</v>
      </c>
      <c r="F108" s="174">
        <v>0</v>
      </c>
      <c r="G108" s="174">
        <v>0</v>
      </c>
      <c r="H108" s="582">
        <f t="shared" ref="H108:H120" si="7">F108-G108</f>
        <v>0</v>
      </c>
      <c r="I108" s="576" t="s">
        <v>23</v>
      </c>
      <c r="J108" s="577"/>
    </row>
    <row r="109" spans="2:10" ht="15" customHeight="1" x14ac:dyDescent="0.25">
      <c r="B109" s="931"/>
      <c r="D109" s="175" t="s">
        <v>253</v>
      </c>
      <c r="E109" s="173" t="s">
        <v>212</v>
      </c>
      <c r="F109" s="174">
        <v>0</v>
      </c>
      <c r="G109" s="174">
        <v>0</v>
      </c>
      <c r="H109" s="582">
        <f t="shared" si="7"/>
        <v>0</v>
      </c>
      <c r="I109" s="578" t="s">
        <v>23</v>
      </c>
      <c r="J109" s="579"/>
    </row>
    <row r="110" spans="2:10" ht="15" customHeight="1" x14ac:dyDescent="0.25">
      <c r="B110" s="931"/>
      <c r="D110" s="175" t="s">
        <v>254</v>
      </c>
      <c r="E110" s="173" t="s">
        <v>212</v>
      </c>
      <c r="F110" s="174">
        <v>0</v>
      </c>
      <c r="G110" s="174">
        <v>0</v>
      </c>
      <c r="H110" s="582">
        <f t="shared" si="7"/>
        <v>0</v>
      </c>
      <c r="I110" s="578" t="s">
        <v>23</v>
      </c>
      <c r="J110" s="579"/>
    </row>
    <row r="111" spans="2:10" ht="15" customHeight="1" x14ac:dyDescent="0.25">
      <c r="B111" s="931"/>
      <c r="D111" s="175" t="s">
        <v>255</v>
      </c>
      <c r="E111" s="173" t="s">
        <v>212</v>
      </c>
      <c r="F111" s="174">
        <v>0</v>
      </c>
      <c r="G111" s="174">
        <v>0</v>
      </c>
      <c r="H111" s="582">
        <f t="shared" ref="H111:H119" si="8">F111-G111</f>
        <v>0</v>
      </c>
      <c r="I111" s="578" t="s">
        <v>23</v>
      </c>
      <c r="J111" s="579"/>
    </row>
    <row r="112" spans="2:10" ht="15" customHeight="1" x14ac:dyDescent="0.25">
      <c r="B112" s="931"/>
      <c r="D112" s="175" t="s">
        <v>256</v>
      </c>
      <c r="E112" s="173" t="s">
        <v>212</v>
      </c>
      <c r="F112" s="174">
        <v>0</v>
      </c>
      <c r="G112" s="174">
        <v>0</v>
      </c>
      <c r="H112" s="582">
        <f t="shared" si="8"/>
        <v>0</v>
      </c>
      <c r="I112" s="578" t="s">
        <v>23</v>
      </c>
      <c r="J112" s="579"/>
    </row>
    <row r="113" spans="2:10" ht="15" customHeight="1" x14ac:dyDescent="0.25">
      <c r="B113" s="931"/>
      <c r="D113" s="175" t="s">
        <v>257</v>
      </c>
      <c r="E113" s="173" t="s">
        <v>212</v>
      </c>
      <c r="F113" s="174">
        <v>0</v>
      </c>
      <c r="G113" s="174">
        <v>0</v>
      </c>
      <c r="H113" s="582">
        <f t="shared" si="8"/>
        <v>0</v>
      </c>
      <c r="I113" s="578" t="s">
        <v>23</v>
      </c>
      <c r="J113" s="579"/>
    </row>
    <row r="114" spans="2:10" ht="15" customHeight="1" x14ac:dyDescent="0.25">
      <c r="B114" s="931"/>
      <c r="D114" s="175" t="s">
        <v>258</v>
      </c>
      <c r="E114" s="173" t="s">
        <v>212</v>
      </c>
      <c r="F114" s="174">
        <v>0</v>
      </c>
      <c r="G114" s="174">
        <v>0</v>
      </c>
      <c r="H114" s="582">
        <f t="shared" si="8"/>
        <v>0</v>
      </c>
      <c r="I114" s="578" t="s">
        <v>23</v>
      </c>
      <c r="J114" s="579"/>
    </row>
    <row r="115" spans="2:10" ht="15" customHeight="1" x14ac:dyDescent="0.25">
      <c r="B115" s="931"/>
      <c r="D115" s="175" t="s">
        <v>259</v>
      </c>
      <c r="E115" s="173" t="s">
        <v>212</v>
      </c>
      <c r="F115" s="174">
        <v>0</v>
      </c>
      <c r="G115" s="174">
        <v>0</v>
      </c>
      <c r="H115" s="582">
        <f t="shared" si="8"/>
        <v>0</v>
      </c>
      <c r="I115" s="578" t="s">
        <v>23</v>
      </c>
      <c r="J115" s="579"/>
    </row>
    <row r="116" spans="2:10" ht="15" customHeight="1" x14ac:dyDescent="0.25">
      <c r="B116" s="931"/>
      <c r="D116" s="175" t="s">
        <v>260</v>
      </c>
      <c r="E116" s="173" t="s">
        <v>212</v>
      </c>
      <c r="F116" s="174">
        <v>0</v>
      </c>
      <c r="G116" s="174">
        <v>0</v>
      </c>
      <c r="H116" s="582">
        <f t="shared" si="8"/>
        <v>0</v>
      </c>
      <c r="I116" s="578" t="s">
        <v>23</v>
      </c>
      <c r="J116" s="579"/>
    </row>
    <row r="117" spans="2:10" ht="15" customHeight="1" x14ac:dyDescent="0.25">
      <c r="B117" s="931"/>
      <c r="D117" s="175" t="s">
        <v>506</v>
      </c>
      <c r="E117" s="173" t="s">
        <v>212</v>
      </c>
      <c r="F117" s="174">
        <v>0</v>
      </c>
      <c r="G117" s="174">
        <v>0</v>
      </c>
      <c r="H117" s="582">
        <f t="shared" si="8"/>
        <v>0</v>
      </c>
      <c r="I117" s="578" t="s">
        <v>23</v>
      </c>
      <c r="J117" s="579"/>
    </row>
    <row r="118" spans="2:10" ht="15" customHeight="1" x14ac:dyDescent="0.25">
      <c r="B118" s="931"/>
      <c r="D118" s="175" t="s">
        <v>507</v>
      </c>
      <c r="E118" s="173" t="s">
        <v>212</v>
      </c>
      <c r="F118" s="174">
        <v>0</v>
      </c>
      <c r="G118" s="174">
        <v>0</v>
      </c>
      <c r="H118" s="582">
        <f t="shared" si="8"/>
        <v>0</v>
      </c>
      <c r="I118" s="578" t="s">
        <v>23</v>
      </c>
      <c r="J118" s="579"/>
    </row>
    <row r="119" spans="2:10" ht="15" customHeight="1" x14ac:dyDescent="0.25">
      <c r="B119" s="931"/>
      <c r="D119" s="175" t="s">
        <v>508</v>
      </c>
      <c r="E119" s="173" t="s">
        <v>212</v>
      </c>
      <c r="F119" s="174">
        <v>0</v>
      </c>
      <c r="G119" s="174">
        <v>0</v>
      </c>
      <c r="H119" s="582">
        <f t="shared" si="8"/>
        <v>0</v>
      </c>
      <c r="I119" s="578" t="s">
        <v>23</v>
      </c>
      <c r="J119" s="579"/>
    </row>
    <row r="120" spans="2:10" ht="15" customHeight="1" thickBot="1" x14ac:dyDescent="0.3">
      <c r="B120" s="931"/>
      <c r="D120" s="20"/>
      <c r="E120" s="18" t="s">
        <v>221</v>
      </c>
      <c r="F120" s="19">
        <f>SUM(F108:F119)</f>
        <v>0</v>
      </c>
      <c r="G120" s="19">
        <f>SUM(G108:G119)</f>
        <v>0</v>
      </c>
      <c r="H120" s="582">
        <f t="shared" si="7"/>
        <v>0</v>
      </c>
      <c r="I120" s="580" t="s">
        <v>23</v>
      </c>
      <c r="J120" s="581"/>
    </row>
    <row r="121" spans="2:10" ht="15.75" customHeight="1" thickBot="1" x14ac:dyDescent="0.3">
      <c r="B121" s="931"/>
      <c r="D121" s="72"/>
      <c r="E121" s="72"/>
      <c r="F121" s="9"/>
      <c r="G121" s="9"/>
      <c r="H121" s="9"/>
    </row>
    <row r="122" spans="2:10" ht="15.75" customHeight="1" thickBot="1" x14ac:dyDescent="0.3">
      <c r="B122" s="931"/>
      <c r="D122" s="886" t="s">
        <v>261</v>
      </c>
      <c r="E122" s="887"/>
      <c r="F122" s="16">
        <f>F106+F120</f>
        <v>0</v>
      </c>
      <c r="G122" s="16">
        <f>G106+G120</f>
        <v>0</v>
      </c>
      <c r="H122" s="16">
        <f>H106+H120</f>
        <v>0</v>
      </c>
    </row>
    <row r="123" spans="2:10" x14ac:dyDescent="0.25">
      <c r="B123" s="931"/>
    </row>
    <row r="124" spans="2:10" ht="15.75" thickBot="1" x14ac:dyDescent="0.3">
      <c r="B124" s="931"/>
    </row>
    <row r="125" spans="2:10" ht="15.75" thickBot="1" x14ac:dyDescent="0.3">
      <c r="B125" s="931"/>
      <c r="D125" s="1"/>
      <c r="E125" s="1"/>
      <c r="F125" s="65" t="s">
        <v>62</v>
      </c>
      <c r="G125" s="66" t="s">
        <v>60</v>
      </c>
      <c r="H125" s="66" t="s">
        <v>243</v>
      </c>
    </row>
    <row r="126" spans="2:10" ht="36.75" customHeight="1" thickBot="1" x14ac:dyDescent="0.3">
      <c r="B126" s="931"/>
      <c r="D126" s="918" t="s">
        <v>224</v>
      </c>
      <c r="E126" s="919"/>
      <c r="F126" s="67">
        <f>G126+H126</f>
        <v>0</v>
      </c>
      <c r="G126" s="67">
        <f>VLOOKUP(G8,'dati scheda tecnica'!A5:T18,16,FALSE)</f>
        <v>0</v>
      </c>
      <c r="H126" s="67">
        <f>VLOOKUP(G8,'dati scheda tecnica'!A5:T18,17,FALSE)</f>
        <v>0</v>
      </c>
    </row>
    <row r="127" spans="2:10" ht="15.75" thickBot="1" x14ac:dyDescent="0.3">
      <c r="B127" s="931"/>
      <c r="D127" s="79"/>
      <c r="E127" s="79"/>
      <c r="F127" s="72"/>
      <c r="G127" s="72"/>
      <c r="H127" s="79"/>
    </row>
    <row r="128" spans="2:10" ht="15" customHeight="1" x14ac:dyDescent="0.25">
      <c r="B128" s="931"/>
      <c r="D128" s="920" t="s">
        <v>59</v>
      </c>
      <c r="E128" s="921"/>
      <c r="F128" s="321" t="s">
        <v>64</v>
      </c>
      <c r="G128" s="56" t="s">
        <v>63</v>
      </c>
      <c r="H128" s="82" t="s">
        <v>64</v>
      </c>
    </row>
    <row r="129" spans="2:10" ht="15.75" thickBot="1" x14ac:dyDescent="0.3">
      <c r="B129" s="931"/>
      <c r="D129" s="922"/>
      <c r="E129" s="923"/>
      <c r="F129" s="73">
        <f>ABS(F126-F122)</f>
        <v>0</v>
      </c>
      <c r="G129" s="73">
        <f>ABS(G126-G122)</f>
        <v>0</v>
      </c>
      <c r="H129" s="73">
        <f>ABS(H126-H122)</f>
        <v>0</v>
      </c>
    </row>
    <row r="130" spans="2:10" ht="15.75" thickBot="1" x14ac:dyDescent="0.3">
      <c r="B130" s="931"/>
      <c r="D130" s="324"/>
      <c r="E130" s="69"/>
      <c r="F130" s="323"/>
      <c r="G130" s="80"/>
      <c r="H130" s="80"/>
    </row>
    <row r="131" spans="2:10" x14ac:dyDescent="0.25">
      <c r="B131" s="931"/>
      <c r="D131" s="924" t="s">
        <v>6</v>
      </c>
      <c r="E131" s="925"/>
      <c r="F131" s="925"/>
      <c r="G131" s="925"/>
      <c r="H131" s="926"/>
      <c r="I131" s="325"/>
      <c r="J131" s="325"/>
    </row>
    <row r="132" spans="2:10" ht="15.75" thickBot="1" x14ac:dyDescent="0.3">
      <c r="B132" s="932"/>
      <c r="D132" s="927"/>
      <c r="E132" s="928"/>
      <c r="F132" s="928"/>
      <c r="G132" s="928"/>
      <c r="H132" s="929"/>
    </row>
    <row r="133" spans="2:10" ht="50.25" customHeight="1" x14ac:dyDescent="0.25"/>
  </sheetData>
  <sheetProtection algorithmName="SHA-512" hashValue="dhedAPSnuZ5t1HIUQv8qjm+1YUows0MvAxke3RV12dwXXib2slTFLw9o3A3mVBwHtR8FdsuZ9814KiKNnEdP9g==" saltValue="8rIZm1vbAqh5EFtR7+KqVw==" spinCount="100000" sheet="1" objects="1" scenarios="1"/>
  <mergeCells count="39">
    <mergeCell ref="B94:B132"/>
    <mergeCell ref="D122:E122"/>
    <mergeCell ref="F96:F97"/>
    <mergeCell ref="D86:E86"/>
    <mergeCell ref="D88:E89"/>
    <mergeCell ref="D91:H92"/>
    <mergeCell ref="D131:H132"/>
    <mergeCell ref="D126:E126"/>
    <mergeCell ref="D128:E129"/>
    <mergeCell ref="H96:H97"/>
    <mergeCell ref="G96:G97"/>
    <mergeCell ref="B53:B92"/>
    <mergeCell ref="F55:F56"/>
    <mergeCell ref="G94:H94"/>
    <mergeCell ref="D94:E94"/>
    <mergeCell ref="A2:H2"/>
    <mergeCell ref="C10:E10"/>
    <mergeCell ref="C8:E8"/>
    <mergeCell ref="G12:H12"/>
    <mergeCell ref="H16:H17"/>
    <mergeCell ref="G16:G17"/>
    <mergeCell ref="F16:F17"/>
    <mergeCell ref="C12:F12"/>
    <mergeCell ref="A6:H6"/>
    <mergeCell ref="A4:H4"/>
    <mergeCell ref="G8:H8"/>
    <mergeCell ref="G10:H10"/>
    <mergeCell ref="B14:B51"/>
    <mergeCell ref="D45:E45"/>
    <mergeCell ref="D47:E48"/>
    <mergeCell ref="D50:H51"/>
    <mergeCell ref="D41:E41"/>
    <mergeCell ref="D83:E83"/>
    <mergeCell ref="G53:H53"/>
    <mergeCell ref="G14:H14"/>
    <mergeCell ref="D53:E53"/>
    <mergeCell ref="D14:E14"/>
    <mergeCell ref="H55:H56"/>
    <mergeCell ref="G55:G56"/>
  </mergeCells>
  <phoneticPr fontId="45" type="noConversion"/>
  <dataValidations disablePrompts="1" count="2">
    <dataValidation allowBlank="1" showInputMessage="1" showErrorMessage="1" prompt="Scegliere il comune beneficiario dal menù a tendina_x000a_" sqref="I8 K8" xr:uid="{00000000-0002-0000-0200-000000000000}"/>
    <dataValidation allowBlank="1" showErrorMessage="1" prompt="Scegliere il comune beneficiario dal menù a tendina_x000a_" sqref="J8" xr:uid="{00000000-0002-0000-0200-000001000000}"/>
  </dataValidation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Scegliere la Città Metropolitana beneficiaria dal menù a tendina_x000a__x000a_" xr:uid="{00000000-0002-0000-0200-000002000000}">
          <x14:formula1>
            <xm:f>'DATI EROGAZIONI'!$A$2:$A$15</xm:f>
          </x14:formula1>
          <xm:sqref>G8:H8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tabColor theme="6" tint="0.59999389629810485"/>
    <pageSetUpPr fitToPage="1"/>
  </sheetPr>
  <dimension ref="A1:AC85"/>
  <sheetViews>
    <sheetView zoomScale="91" zoomScaleNormal="91" workbookViewId="0">
      <selection sqref="A1:J85"/>
    </sheetView>
  </sheetViews>
  <sheetFormatPr defaultRowHeight="15" x14ac:dyDescent="0.25"/>
  <cols>
    <col min="1" max="1" width="2.85546875" customWidth="1"/>
    <col min="3" max="3" width="2.5703125" customWidth="1"/>
    <col min="4" max="4" width="16.7109375" customWidth="1"/>
    <col min="5" max="5" width="33.85546875" bestFit="1" customWidth="1"/>
    <col min="6" max="6" width="23" customWidth="1"/>
    <col min="7" max="7" width="26.42578125" customWidth="1"/>
    <col min="8" max="8" width="22.85546875" customWidth="1"/>
    <col min="10" max="10" width="23.5703125" customWidth="1"/>
  </cols>
  <sheetData>
    <row r="1" spans="1:29" ht="15.75" thickBot="1" x14ac:dyDescent="0.3">
      <c r="A1" s="52"/>
      <c r="B1" s="30"/>
      <c r="C1" s="31"/>
      <c r="D1" s="32"/>
      <c r="E1" s="32"/>
      <c r="F1" s="32"/>
      <c r="G1" s="33"/>
      <c r="H1" s="34"/>
      <c r="I1" s="30"/>
      <c r="J1" s="30"/>
      <c r="K1" s="35"/>
      <c r="L1" s="35"/>
      <c r="M1" s="35"/>
      <c r="N1" s="35"/>
      <c r="O1" s="35"/>
      <c r="P1" s="31"/>
      <c r="Q1" s="30"/>
      <c r="R1" s="33"/>
      <c r="S1" s="30"/>
      <c r="T1" s="30"/>
      <c r="U1" s="30"/>
      <c r="V1" s="31"/>
      <c r="W1" s="31"/>
      <c r="X1" s="30"/>
      <c r="Y1" s="31"/>
      <c r="Z1" s="31"/>
      <c r="AA1" s="31"/>
      <c r="AB1" s="31"/>
      <c r="AC1" s="30"/>
    </row>
    <row r="2" spans="1:29" ht="36.75" customHeight="1" thickBot="1" x14ac:dyDescent="0.3">
      <c r="A2" s="896" t="s">
        <v>0</v>
      </c>
      <c r="B2" s="897"/>
      <c r="C2" s="897"/>
      <c r="D2" s="897"/>
      <c r="E2" s="897"/>
      <c r="F2" s="897"/>
      <c r="G2" s="897"/>
      <c r="H2" s="898"/>
      <c r="I2" s="176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"/>
      <c r="B3" s="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8.75" thickBot="1" x14ac:dyDescent="0.3">
      <c r="A4" s="909" t="s">
        <v>195</v>
      </c>
      <c r="B4" s="910"/>
      <c r="C4" s="910"/>
      <c r="D4" s="910"/>
      <c r="E4" s="910"/>
      <c r="F4" s="910"/>
      <c r="G4" s="910"/>
      <c r="H4" s="910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42" customHeight="1" thickBot="1" x14ac:dyDescent="0.3">
      <c r="A6" s="906" t="s">
        <v>131</v>
      </c>
      <c r="B6" s="907"/>
      <c r="C6" s="907"/>
      <c r="D6" s="907"/>
      <c r="E6" s="907"/>
      <c r="F6" s="907"/>
      <c r="G6" s="907"/>
      <c r="H6" s="908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75"/>
      <c r="AC6" s="75"/>
    </row>
    <row r="7" spans="1:29" ht="27.75" thickBot="1" x14ac:dyDescent="0.3">
      <c r="A7" s="47"/>
      <c r="B7" s="1"/>
      <c r="C7" s="1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5" customHeight="1" thickBot="1" x14ac:dyDescent="0.3">
      <c r="A8" s="47"/>
      <c r="B8" s="48"/>
      <c r="C8" s="899" t="s">
        <v>196</v>
      </c>
      <c r="D8" s="900"/>
      <c r="E8" s="900"/>
      <c r="F8" s="68"/>
      <c r="G8" s="911" t="s">
        <v>3</v>
      </c>
      <c r="H8" s="912"/>
      <c r="I8" s="71"/>
      <c r="J8" s="71"/>
      <c r="K8" s="71"/>
      <c r="L8" s="39"/>
    </row>
    <row r="9" spans="1:29" ht="12.75" customHeight="1" thickBot="1" x14ac:dyDescent="0.5">
      <c r="A9" s="47"/>
      <c r="B9" s="1"/>
      <c r="C9" s="21"/>
      <c r="D9" s="21"/>
      <c r="E9" s="21"/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/>
      <c r="W9" s="23"/>
      <c r="X9" s="23"/>
      <c r="Y9" s="2"/>
      <c r="Z9" s="24"/>
      <c r="AA9" s="25"/>
      <c r="AB9" s="25"/>
      <c r="AC9" s="25"/>
    </row>
    <row r="10" spans="1:29" ht="26.25" customHeight="1" thickBot="1" x14ac:dyDescent="0.3">
      <c r="A10" s="37"/>
      <c r="B10" s="51"/>
      <c r="C10" s="899" t="s">
        <v>5</v>
      </c>
      <c r="D10" s="900"/>
      <c r="E10" s="900"/>
      <c r="F10" s="68"/>
      <c r="G10" s="913" t="str">
        <f>VLOOKUP(G8,'DATI EROGAZIONI'!A2:I15,9,FALSE)</f>
        <v>B10J21000000001</v>
      </c>
      <c r="H10" s="914"/>
      <c r="I10" s="81"/>
      <c r="J10" s="81"/>
      <c r="K10" s="81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1:29" ht="15.75" thickBot="1" x14ac:dyDescent="0.3"/>
    <row r="12" spans="1:29" ht="33.6" customHeight="1" thickBot="1" x14ac:dyDescent="0.3">
      <c r="C12" s="903" t="s">
        <v>4</v>
      </c>
      <c r="D12" s="904"/>
      <c r="E12" s="904"/>
      <c r="F12" s="905"/>
      <c r="G12" s="858"/>
      <c r="H12" s="859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1:29" ht="15.75" thickBot="1" x14ac:dyDescent="0.3"/>
    <row r="14" spans="1:29" ht="28.5" customHeight="1" thickBot="1" x14ac:dyDescent="0.3">
      <c r="B14" s="915" t="s">
        <v>8</v>
      </c>
      <c r="D14" s="892" t="s">
        <v>262</v>
      </c>
      <c r="E14" s="893"/>
      <c r="F14" s="465" t="s">
        <v>22</v>
      </c>
      <c r="G14" s="888"/>
      <c r="H14" s="889"/>
    </row>
    <row r="15" spans="1:29" ht="15.75" thickBot="1" x14ac:dyDescent="0.3">
      <c r="B15" s="916"/>
    </row>
    <row r="16" spans="1:29" ht="43.5" customHeight="1" x14ac:dyDescent="0.25">
      <c r="B16" s="916"/>
      <c r="D16" s="1"/>
      <c r="E16" s="1"/>
      <c r="F16" s="901" t="s">
        <v>198</v>
      </c>
      <c r="G16" s="901" t="s">
        <v>199</v>
      </c>
      <c r="H16" s="901" t="s">
        <v>200</v>
      </c>
    </row>
    <row r="17" spans="1:29" ht="39.6" customHeight="1" thickBot="1" x14ac:dyDescent="0.3">
      <c r="B17" s="916"/>
      <c r="D17" s="62" t="s">
        <v>263</v>
      </c>
      <c r="E17" s="63" t="s">
        <v>202</v>
      </c>
      <c r="F17" s="902"/>
      <c r="G17" s="902"/>
      <c r="H17" s="902"/>
    </row>
    <row r="18" spans="1:29" ht="15" customHeight="1" x14ac:dyDescent="0.25">
      <c r="B18" s="916"/>
      <c r="D18" s="20" t="s">
        <v>264</v>
      </c>
      <c r="E18" s="173" t="s">
        <v>204</v>
      </c>
      <c r="F18" s="174">
        <v>0</v>
      </c>
      <c r="G18" s="174">
        <v>0</v>
      </c>
      <c r="H18" s="15">
        <f>F18-G18</f>
        <v>0</v>
      </c>
      <c r="I18" s="576" t="s">
        <v>23</v>
      </c>
      <c r="J18" s="577"/>
    </row>
    <row r="19" spans="1:29" ht="15" customHeight="1" x14ac:dyDescent="0.25">
      <c r="B19" s="916"/>
      <c r="D19" s="20" t="s">
        <v>265</v>
      </c>
      <c r="E19" s="173" t="s">
        <v>204</v>
      </c>
      <c r="F19" s="174">
        <v>0</v>
      </c>
      <c r="G19" s="174">
        <v>0</v>
      </c>
      <c r="H19" s="15">
        <f t="shared" ref="H19:H24" si="0">F19-G19</f>
        <v>0</v>
      </c>
      <c r="I19" s="578" t="s">
        <v>23</v>
      </c>
      <c r="J19" s="579"/>
    </row>
    <row r="20" spans="1:29" ht="15" customHeight="1" x14ac:dyDescent="0.25">
      <c r="B20" s="916"/>
      <c r="D20" s="20" t="s">
        <v>266</v>
      </c>
      <c r="E20" s="173" t="s">
        <v>204</v>
      </c>
      <c r="F20" s="174">
        <v>0</v>
      </c>
      <c r="G20" s="174">
        <v>0</v>
      </c>
      <c r="H20" s="15">
        <f t="shared" si="0"/>
        <v>0</v>
      </c>
      <c r="I20" s="578" t="s">
        <v>23</v>
      </c>
      <c r="J20" s="579"/>
    </row>
    <row r="21" spans="1:29" ht="15" customHeight="1" x14ac:dyDescent="0.25">
      <c r="B21" s="916"/>
      <c r="D21" s="20" t="s">
        <v>511</v>
      </c>
      <c r="E21" s="173" t="s">
        <v>204</v>
      </c>
      <c r="F21" s="174">
        <v>0</v>
      </c>
      <c r="G21" s="174">
        <v>0</v>
      </c>
      <c r="H21" s="15">
        <f t="shared" si="0"/>
        <v>0</v>
      </c>
      <c r="I21" s="578" t="s">
        <v>23</v>
      </c>
      <c r="J21" s="579"/>
    </row>
    <row r="22" spans="1:29" ht="15" customHeight="1" x14ac:dyDescent="0.25">
      <c r="B22" s="916"/>
      <c r="D22" s="20" t="s">
        <v>512</v>
      </c>
      <c r="E22" s="173" t="s">
        <v>204</v>
      </c>
      <c r="F22" s="174">
        <v>0</v>
      </c>
      <c r="G22" s="174">
        <v>0</v>
      </c>
      <c r="H22" s="15">
        <f t="shared" si="0"/>
        <v>0</v>
      </c>
      <c r="I22" s="578" t="s">
        <v>23</v>
      </c>
      <c r="J22" s="579"/>
    </row>
    <row r="23" spans="1:29" ht="15" customHeight="1" x14ac:dyDescent="0.25">
      <c r="B23" s="916"/>
      <c r="D23" s="20" t="s">
        <v>513</v>
      </c>
      <c r="E23" s="173" t="s">
        <v>204</v>
      </c>
      <c r="F23" s="174">
        <v>0</v>
      </c>
      <c r="G23" s="174">
        <v>0</v>
      </c>
      <c r="H23" s="15">
        <f t="shared" si="0"/>
        <v>0</v>
      </c>
      <c r="I23" s="578" t="s">
        <v>23</v>
      </c>
      <c r="J23" s="579"/>
    </row>
    <row r="24" spans="1:29" ht="15" customHeight="1" thickBot="1" x14ac:dyDescent="0.3">
      <c r="B24" s="916"/>
      <c r="D24" s="20" t="s">
        <v>514</v>
      </c>
      <c r="E24" s="173" t="s">
        <v>204</v>
      </c>
      <c r="F24" s="174">
        <v>0</v>
      </c>
      <c r="G24" s="174">
        <v>0</v>
      </c>
      <c r="H24" s="15">
        <f t="shared" si="0"/>
        <v>0</v>
      </c>
      <c r="I24" s="580" t="s">
        <v>23</v>
      </c>
      <c r="J24" s="581"/>
    </row>
    <row r="25" spans="1:29" ht="15" customHeight="1" x14ac:dyDescent="0.25">
      <c r="B25" s="916"/>
      <c r="D25" s="11" t="s">
        <v>267</v>
      </c>
      <c r="E25" s="12" t="s">
        <v>208</v>
      </c>
      <c r="F25" s="13">
        <f>SUM(F18:F24)</f>
        <v>0</v>
      </c>
      <c r="G25" s="13">
        <f>SUM(G18:G24)</f>
        <v>0</v>
      </c>
      <c r="H25" s="14">
        <f>F25-G25</f>
        <v>0</v>
      </c>
    </row>
    <row r="26" spans="1:29" ht="15" customHeight="1" x14ac:dyDescent="0.25">
      <c r="B26" s="916"/>
      <c r="D26" s="61" t="s">
        <v>268</v>
      </c>
      <c r="E26" s="64" t="s">
        <v>210</v>
      </c>
      <c r="F26" s="8" t="s">
        <v>210</v>
      </c>
      <c r="G26" s="8" t="s">
        <v>210</v>
      </c>
      <c r="H26" s="8" t="s">
        <v>210</v>
      </c>
    </row>
    <row r="27" spans="1:29" ht="15" customHeight="1" x14ac:dyDescent="0.25">
      <c r="B27" s="916"/>
      <c r="D27" s="20" t="s">
        <v>269</v>
      </c>
      <c r="E27" s="173" t="s">
        <v>212</v>
      </c>
      <c r="F27" s="174">
        <v>0</v>
      </c>
      <c r="G27" s="174">
        <v>0</v>
      </c>
      <c r="H27" s="706">
        <f t="shared" ref="H27:H36" si="1">F27-G27</f>
        <v>0</v>
      </c>
      <c r="I27" s="583" t="s">
        <v>23</v>
      </c>
      <c r="J27" s="584"/>
    </row>
    <row r="28" spans="1:29" ht="15" customHeight="1" x14ac:dyDescent="0.25">
      <c r="B28" s="916"/>
      <c r="D28" s="20" t="s">
        <v>270</v>
      </c>
      <c r="E28" s="173" t="s">
        <v>212</v>
      </c>
      <c r="F28" s="174">
        <v>0</v>
      </c>
      <c r="G28" s="174">
        <v>0</v>
      </c>
      <c r="H28" s="706">
        <f t="shared" si="1"/>
        <v>0</v>
      </c>
      <c r="I28" s="583" t="s">
        <v>23</v>
      </c>
      <c r="J28" s="584"/>
    </row>
    <row r="29" spans="1:29" ht="15" customHeight="1" x14ac:dyDescent="0.25">
      <c r="B29" s="916"/>
      <c r="D29" s="20" t="s">
        <v>271</v>
      </c>
      <c r="E29" s="173" t="s">
        <v>212</v>
      </c>
      <c r="F29" s="174">
        <v>0</v>
      </c>
      <c r="G29" s="174">
        <v>0</v>
      </c>
      <c r="H29" s="706">
        <f t="shared" si="1"/>
        <v>0</v>
      </c>
      <c r="I29" s="583" t="s">
        <v>23</v>
      </c>
      <c r="J29" s="584"/>
    </row>
    <row r="30" spans="1:29" ht="15" customHeight="1" x14ac:dyDescent="0.25">
      <c r="B30" s="916"/>
      <c r="D30" s="20" t="s">
        <v>272</v>
      </c>
      <c r="E30" s="173" t="s">
        <v>212</v>
      </c>
      <c r="F30" s="174">
        <v>0</v>
      </c>
      <c r="G30" s="174">
        <v>0</v>
      </c>
      <c r="H30" s="706">
        <f t="shared" si="1"/>
        <v>0</v>
      </c>
      <c r="I30" s="583" t="s">
        <v>23</v>
      </c>
      <c r="J30" s="584"/>
    </row>
    <row r="31" spans="1:29" s="7" customFormat="1" ht="15" customHeight="1" x14ac:dyDescent="0.25">
      <c r="A31"/>
      <c r="B31" s="916"/>
      <c r="C31"/>
      <c r="D31" s="20" t="s">
        <v>273</v>
      </c>
      <c r="E31" s="173" t="s">
        <v>212</v>
      </c>
      <c r="F31" s="174">
        <v>0</v>
      </c>
      <c r="G31" s="174">
        <v>0</v>
      </c>
      <c r="H31" s="706">
        <f t="shared" si="1"/>
        <v>0</v>
      </c>
      <c r="I31" s="583" t="s">
        <v>23</v>
      </c>
      <c r="J31" s="584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5" customHeight="1" x14ac:dyDescent="0.25">
      <c r="B32" s="916"/>
      <c r="D32" s="20" t="s">
        <v>274</v>
      </c>
      <c r="E32" s="173" t="s">
        <v>212</v>
      </c>
      <c r="F32" s="174">
        <v>0</v>
      </c>
      <c r="G32" s="174">
        <f>G25*0.03</f>
        <v>0</v>
      </c>
      <c r="H32" s="706">
        <f t="shared" si="1"/>
        <v>0</v>
      </c>
      <c r="I32" s="583" t="s">
        <v>23</v>
      </c>
      <c r="J32" s="584"/>
    </row>
    <row r="33" spans="1:10" ht="15" customHeight="1" x14ac:dyDescent="0.25">
      <c r="B33" s="916"/>
      <c r="D33" s="20" t="s">
        <v>275</v>
      </c>
      <c r="E33" s="173" t="s">
        <v>212</v>
      </c>
      <c r="F33" s="174">
        <v>0</v>
      </c>
      <c r="G33" s="174">
        <v>0</v>
      </c>
      <c r="H33" s="706">
        <f t="shared" si="1"/>
        <v>0</v>
      </c>
      <c r="I33" s="583" t="s">
        <v>23</v>
      </c>
      <c r="J33" s="584"/>
    </row>
    <row r="34" spans="1:10" ht="15" customHeight="1" x14ac:dyDescent="0.25">
      <c r="B34" s="916"/>
      <c r="D34" s="20" t="s">
        <v>276</v>
      </c>
      <c r="E34" s="173" t="s">
        <v>212</v>
      </c>
      <c r="F34" s="174">
        <v>0</v>
      </c>
      <c r="G34" s="174">
        <v>0</v>
      </c>
      <c r="H34" s="706">
        <f t="shared" si="1"/>
        <v>0</v>
      </c>
      <c r="I34" s="583" t="s">
        <v>23</v>
      </c>
      <c r="J34" s="584"/>
    </row>
    <row r="35" spans="1:10" ht="15" customHeight="1" x14ac:dyDescent="0.25">
      <c r="B35" s="916"/>
      <c r="D35" s="20" t="s">
        <v>277</v>
      </c>
      <c r="E35" s="173" t="s">
        <v>212</v>
      </c>
      <c r="F35" s="174">
        <v>0</v>
      </c>
      <c r="G35" s="174">
        <v>0</v>
      </c>
      <c r="H35" s="15">
        <f t="shared" si="1"/>
        <v>0</v>
      </c>
      <c r="I35" s="583" t="s">
        <v>23</v>
      </c>
      <c r="J35" s="584"/>
    </row>
    <row r="36" spans="1:10" ht="15" customHeight="1" x14ac:dyDescent="0.25">
      <c r="B36" s="916"/>
      <c r="D36" s="17"/>
      <c r="E36" s="18" t="s">
        <v>221</v>
      </c>
      <c r="F36" s="19">
        <f>SUM(F27:F35)</f>
        <v>0</v>
      </c>
      <c r="G36" s="19">
        <f>SUM(G27:G35)</f>
        <v>0</v>
      </c>
      <c r="H36" s="15">
        <f t="shared" si="1"/>
        <v>0</v>
      </c>
    </row>
    <row r="37" spans="1:10" ht="15" customHeight="1" thickBot="1" x14ac:dyDescent="0.3">
      <c r="B37" s="916"/>
      <c r="D37" s="1"/>
      <c r="E37" s="1"/>
      <c r="F37" s="9"/>
      <c r="G37" s="60"/>
      <c r="H37" s="10"/>
    </row>
    <row r="38" spans="1:10" ht="15.75" customHeight="1" thickBot="1" x14ac:dyDescent="0.3">
      <c r="A38" s="53"/>
      <c r="B38" s="916"/>
      <c r="D38" s="886" t="s">
        <v>278</v>
      </c>
      <c r="E38" s="887"/>
      <c r="F38" s="16">
        <f>F25+F36</f>
        <v>0</v>
      </c>
      <c r="G38" s="16">
        <f>G25+G36</f>
        <v>0</v>
      </c>
      <c r="H38" s="16">
        <f>H25+H36</f>
        <v>0</v>
      </c>
    </row>
    <row r="39" spans="1:10" ht="15" customHeight="1" x14ac:dyDescent="0.25">
      <c r="A39" s="53"/>
      <c r="B39" s="916"/>
    </row>
    <row r="40" spans="1:10" ht="15" customHeight="1" thickBot="1" x14ac:dyDescent="0.3">
      <c r="A40" s="53"/>
      <c r="B40" s="916"/>
    </row>
    <row r="41" spans="1:10" ht="26.25" thickBot="1" x14ac:dyDescent="0.3">
      <c r="A41" s="53"/>
      <c r="B41" s="916"/>
      <c r="F41" s="65" t="s">
        <v>62</v>
      </c>
      <c r="G41" s="66" t="s">
        <v>60</v>
      </c>
      <c r="H41" s="246" t="s">
        <v>223</v>
      </c>
    </row>
    <row r="42" spans="1:10" ht="34.5" customHeight="1" thickBot="1" x14ac:dyDescent="0.3">
      <c r="A42" s="53"/>
      <c r="B42" s="916"/>
      <c r="C42" s="69"/>
      <c r="D42" s="918" t="s">
        <v>224</v>
      </c>
      <c r="E42" s="919"/>
      <c r="F42" s="67">
        <f>G42+H42</f>
        <v>496930</v>
      </c>
      <c r="G42" s="67">
        <f>VLOOKUP(G8,'dati scheda tecnica'!U5:AI18,10,FALSE)</f>
        <v>397544</v>
      </c>
      <c r="H42" s="67">
        <f>VLOOKUP(G8,'dati scheda tecnica'!U5:AI18,11,FALSE)</f>
        <v>99386</v>
      </c>
      <c r="I42" s="54"/>
    </row>
    <row r="43" spans="1:10" ht="15" customHeight="1" thickBot="1" x14ac:dyDescent="0.3">
      <c r="A43" s="53"/>
      <c r="B43" s="916"/>
      <c r="C43" s="55"/>
      <c r="D43" s="55"/>
      <c r="E43" s="55"/>
      <c r="H43" s="55"/>
      <c r="I43" s="54"/>
    </row>
    <row r="44" spans="1:10" ht="15" customHeight="1" x14ac:dyDescent="0.25">
      <c r="A44" s="53"/>
      <c r="B44" s="916"/>
      <c r="C44" s="69"/>
      <c r="D44" s="920" t="s">
        <v>59</v>
      </c>
      <c r="E44" s="921"/>
      <c r="F44" s="56" t="s">
        <v>64</v>
      </c>
      <c r="G44" s="56" t="s">
        <v>63</v>
      </c>
      <c r="H44" s="58" t="s">
        <v>64</v>
      </c>
      <c r="I44" s="54"/>
    </row>
    <row r="45" spans="1:10" ht="15" customHeight="1" thickBot="1" x14ac:dyDescent="0.3">
      <c r="A45" s="53"/>
      <c r="B45" s="916"/>
      <c r="C45" s="69"/>
      <c r="D45" s="922"/>
      <c r="E45" s="923"/>
      <c r="F45" s="73">
        <f>ABS(F42-F38)</f>
        <v>496930</v>
      </c>
      <c r="G45" s="73">
        <f>ABS(G42-G38)</f>
        <v>397544</v>
      </c>
      <c r="H45" s="73">
        <f>ABS(H42-H38)</f>
        <v>99386</v>
      </c>
      <c r="I45" s="57"/>
    </row>
    <row r="46" spans="1:10" ht="7.5" customHeight="1" thickBot="1" x14ac:dyDescent="0.3">
      <c r="A46" s="53"/>
      <c r="B46" s="916"/>
      <c r="C46" s="69"/>
      <c r="D46" s="69"/>
      <c r="E46" s="69"/>
      <c r="F46" s="1"/>
      <c r="G46" s="57"/>
      <c r="H46" s="57"/>
      <c r="I46" s="57"/>
    </row>
    <row r="47" spans="1:10" ht="15" customHeight="1" x14ac:dyDescent="0.25">
      <c r="A47" s="53"/>
      <c r="B47" s="916"/>
      <c r="C47" s="69"/>
      <c r="D47" s="924" t="s">
        <v>6</v>
      </c>
      <c r="E47" s="925"/>
      <c r="F47" s="925"/>
      <c r="G47" s="925"/>
      <c r="H47" s="926"/>
      <c r="I47" s="57"/>
    </row>
    <row r="48" spans="1:10" ht="15" customHeight="1" thickBot="1" x14ac:dyDescent="0.3">
      <c r="A48" s="53"/>
      <c r="B48" s="917"/>
      <c r="C48" s="69"/>
      <c r="D48" s="927"/>
      <c r="E48" s="928"/>
      <c r="F48" s="928"/>
      <c r="G48" s="928"/>
      <c r="H48" s="929"/>
      <c r="I48" s="57"/>
    </row>
    <row r="49" spans="2:10" ht="45.75" customHeight="1" thickBot="1" x14ac:dyDescent="0.3">
      <c r="B49" s="375"/>
      <c r="D49" s="374"/>
      <c r="E49" s="374"/>
      <c r="F49" s="374"/>
      <c r="G49" s="374"/>
      <c r="H49" s="374"/>
    </row>
    <row r="50" spans="2:10" ht="35.25" customHeight="1" thickBot="1" x14ac:dyDescent="0.3">
      <c r="B50" s="930" t="s">
        <v>244</v>
      </c>
      <c r="D50" s="938" t="s">
        <v>279</v>
      </c>
      <c r="E50" s="939"/>
      <c r="F50" s="466" t="s">
        <v>22</v>
      </c>
      <c r="G50" s="888"/>
      <c r="H50" s="889"/>
    </row>
    <row r="51" spans="2:10" ht="18.75" customHeight="1" thickBot="1" x14ac:dyDescent="0.3">
      <c r="B51" s="931"/>
    </row>
    <row r="52" spans="2:10" ht="36.75" customHeight="1" x14ac:dyDescent="0.25">
      <c r="B52" s="931"/>
      <c r="C52" s="69"/>
      <c r="D52" s="72"/>
      <c r="E52" s="72"/>
      <c r="F52" s="933" t="s">
        <v>198</v>
      </c>
      <c r="G52" s="933" t="s">
        <v>199</v>
      </c>
      <c r="H52" s="933" t="s">
        <v>200</v>
      </c>
    </row>
    <row r="53" spans="2:10" ht="36.6" customHeight="1" thickBot="1" x14ac:dyDescent="0.3">
      <c r="B53" s="931"/>
      <c r="C53" s="55"/>
      <c r="D53" s="62" t="s">
        <v>280</v>
      </c>
      <c r="E53" s="63" t="s">
        <v>202</v>
      </c>
      <c r="F53" s="934"/>
      <c r="G53" s="934"/>
      <c r="H53" s="934"/>
    </row>
    <row r="54" spans="2:10" ht="18" customHeight="1" x14ac:dyDescent="0.25">
      <c r="B54" s="931"/>
      <c r="C54" s="69"/>
      <c r="D54" s="20" t="s">
        <v>281</v>
      </c>
      <c r="E54" s="173" t="s">
        <v>212</v>
      </c>
      <c r="F54" s="174">
        <v>0</v>
      </c>
      <c r="G54" s="174">
        <v>0</v>
      </c>
      <c r="H54" s="76">
        <f>F54-G54</f>
        <v>0</v>
      </c>
      <c r="I54" s="576" t="s">
        <v>23</v>
      </c>
      <c r="J54" s="577"/>
    </row>
    <row r="55" spans="2:10" ht="18" customHeight="1" x14ac:dyDescent="0.25">
      <c r="B55" s="931"/>
      <c r="C55" s="69"/>
      <c r="D55" s="20" t="s">
        <v>282</v>
      </c>
      <c r="E55" s="173" t="s">
        <v>212</v>
      </c>
      <c r="F55" s="174">
        <v>0</v>
      </c>
      <c r="G55" s="174">
        <v>0</v>
      </c>
      <c r="H55" s="76">
        <f t="shared" ref="H55:H60" si="2">F55-G55</f>
        <v>0</v>
      </c>
      <c r="I55" s="578" t="s">
        <v>23</v>
      </c>
      <c r="J55" s="579"/>
    </row>
    <row r="56" spans="2:10" ht="18" customHeight="1" x14ac:dyDescent="0.25">
      <c r="B56" s="931"/>
      <c r="C56" s="69"/>
      <c r="D56" s="20" t="s">
        <v>283</v>
      </c>
      <c r="E56" s="173" t="s">
        <v>212</v>
      </c>
      <c r="F56" s="174">
        <v>0</v>
      </c>
      <c r="G56" s="174">
        <v>0</v>
      </c>
      <c r="H56" s="76">
        <f t="shared" si="2"/>
        <v>0</v>
      </c>
      <c r="I56" s="578" t="s">
        <v>23</v>
      </c>
      <c r="J56" s="579"/>
    </row>
    <row r="57" spans="2:10" ht="18" customHeight="1" x14ac:dyDescent="0.25">
      <c r="B57" s="931"/>
      <c r="C57" s="69"/>
      <c r="D57" s="20" t="s">
        <v>515</v>
      </c>
      <c r="E57" s="173" t="s">
        <v>212</v>
      </c>
      <c r="F57" s="174">
        <v>0</v>
      </c>
      <c r="G57" s="174">
        <v>0</v>
      </c>
      <c r="H57" s="76">
        <f t="shared" si="2"/>
        <v>0</v>
      </c>
      <c r="I57" s="578" t="s">
        <v>23</v>
      </c>
      <c r="J57" s="579"/>
    </row>
    <row r="58" spans="2:10" ht="18" customHeight="1" x14ac:dyDescent="0.25">
      <c r="B58" s="931"/>
      <c r="C58" s="69"/>
      <c r="D58" s="20" t="s">
        <v>516</v>
      </c>
      <c r="E58" s="173" t="s">
        <v>212</v>
      </c>
      <c r="F58" s="174">
        <v>0</v>
      </c>
      <c r="G58" s="174">
        <v>0</v>
      </c>
      <c r="H58" s="76">
        <f t="shared" si="2"/>
        <v>0</v>
      </c>
      <c r="I58" s="578" t="s">
        <v>23</v>
      </c>
      <c r="J58" s="579"/>
    </row>
    <row r="59" spans="2:10" ht="18.75" customHeight="1" x14ac:dyDescent="0.25">
      <c r="B59" s="931"/>
      <c r="C59" s="69"/>
      <c r="D59" s="20" t="s">
        <v>517</v>
      </c>
      <c r="E59" s="173" t="s">
        <v>212</v>
      </c>
      <c r="F59" s="174">
        <v>0</v>
      </c>
      <c r="G59" s="174">
        <v>0</v>
      </c>
      <c r="H59" s="76">
        <f t="shared" si="2"/>
        <v>0</v>
      </c>
      <c r="I59" s="578" t="s">
        <v>23</v>
      </c>
      <c r="J59" s="579"/>
    </row>
    <row r="60" spans="2:10" ht="18.75" customHeight="1" thickBot="1" x14ac:dyDescent="0.3">
      <c r="B60" s="931"/>
      <c r="C60" s="69"/>
      <c r="D60" s="20" t="s">
        <v>518</v>
      </c>
      <c r="E60" s="173" t="s">
        <v>212</v>
      </c>
      <c r="F60" s="174">
        <v>0</v>
      </c>
      <c r="G60" s="174">
        <v>0</v>
      </c>
      <c r="H60" s="76">
        <f t="shared" si="2"/>
        <v>0</v>
      </c>
      <c r="I60" s="580" t="s">
        <v>23</v>
      </c>
      <c r="J60" s="581"/>
    </row>
    <row r="61" spans="2:10" ht="18" customHeight="1" x14ac:dyDescent="0.25">
      <c r="B61" s="931"/>
      <c r="C61" s="69"/>
      <c r="D61" s="11" t="s">
        <v>284</v>
      </c>
      <c r="E61" s="12" t="s">
        <v>208</v>
      </c>
      <c r="F61" s="13">
        <f>SUM(F54:F60)</f>
        <v>0</v>
      </c>
      <c r="G61" s="13">
        <f>SUM(G54:G60)</f>
        <v>0</v>
      </c>
      <c r="H61" s="13">
        <f>F61-G61</f>
        <v>0</v>
      </c>
    </row>
    <row r="62" spans="2:10" ht="15" customHeight="1" thickBot="1" x14ac:dyDescent="0.3">
      <c r="B62" s="931"/>
      <c r="D62" s="61" t="s">
        <v>285</v>
      </c>
      <c r="E62" s="64" t="s">
        <v>210</v>
      </c>
      <c r="F62" s="8" t="s">
        <v>210</v>
      </c>
      <c r="G62" s="8" t="s">
        <v>210</v>
      </c>
      <c r="H62" s="8" t="s">
        <v>210</v>
      </c>
    </row>
    <row r="63" spans="2:10" ht="15" customHeight="1" x14ac:dyDescent="0.25">
      <c r="B63" s="931"/>
      <c r="D63" s="175" t="s">
        <v>286</v>
      </c>
      <c r="E63" s="173" t="s">
        <v>212</v>
      </c>
      <c r="F63" s="174">
        <v>0</v>
      </c>
      <c r="G63" s="174">
        <v>0</v>
      </c>
      <c r="H63" s="76">
        <f t="shared" ref="H63:H72" si="3">F63-G63</f>
        <v>0</v>
      </c>
      <c r="I63" s="576" t="s">
        <v>23</v>
      </c>
      <c r="J63" s="577"/>
    </row>
    <row r="64" spans="2:10" ht="15" customHeight="1" x14ac:dyDescent="0.25">
      <c r="B64" s="931"/>
      <c r="D64" s="175" t="s">
        <v>287</v>
      </c>
      <c r="E64" s="173" t="s">
        <v>212</v>
      </c>
      <c r="F64" s="174">
        <v>0</v>
      </c>
      <c r="G64" s="174">
        <v>0</v>
      </c>
      <c r="H64" s="76">
        <f t="shared" si="3"/>
        <v>0</v>
      </c>
      <c r="I64" s="578" t="s">
        <v>23</v>
      </c>
      <c r="J64" s="579"/>
    </row>
    <row r="65" spans="2:10" ht="15" customHeight="1" x14ac:dyDescent="0.25">
      <c r="B65" s="931"/>
      <c r="D65" s="175" t="s">
        <v>288</v>
      </c>
      <c r="E65" s="173" t="s">
        <v>212</v>
      </c>
      <c r="F65" s="174">
        <v>0</v>
      </c>
      <c r="G65" s="174">
        <v>0</v>
      </c>
      <c r="H65" s="76">
        <f t="shared" si="3"/>
        <v>0</v>
      </c>
      <c r="I65" s="578" t="s">
        <v>23</v>
      </c>
      <c r="J65" s="579"/>
    </row>
    <row r="66" spans="2:10" ht="15" customHeight="1" x14ac:dyDescent="0.25">
      <c r="B66" s="931"/>
      <c r="D66" s="175" t="s">
        <v>289</v>
      </c>
      <c r="E66" s="173" t="s">
        <v>212</v>
      </c>
      <c r="F66" s="174">
        <v>0</v>
      </c>
      <c r="G66" s="174">
        <v>0</v>
      </c>
      <c r="H66" s="76">
        <f t="shared" si="3"/>
        <v>0</v>
      </c>
      <c r="I66" s="578" t="s">
        <v>23</v>
      </c>
      <c r="J66" s="579"/>
    </row>
    <row r="67" spans="2:10" ht="15" customHeight="1" x14ac:dyDescent="0.25">
      <c r="B67" s="931"/>
      <c r="D67" s="175" t="s">
        <v>290</v>
      </c>
      <c r="E67" s="173" t="s">
        <v>212</v>
      </c>
      <c r="F67" s="174">
        <v>0</v>
      </c>
      <c r="G67" s="174">
        <v>0</v>
      </c>
      <c r="H67" s="76">
        <f t="shared" si="3"/>
        <v>0</v>
      </c>
      <c r="I67" s="578" t="s">
        <v>23</v>
      </c>
      <c r="J67" s="579"/>
    </row>
    <row r="68" spans="2:10" ht="15" customHeight="1" x14ac:dyDescent="0.25">
      <c r="B68" s="931"/>
      <c r="D68" s="175" t="s">
        <v>291</v>
      </c>
      <c r="E68" s="173" t="s">
        <v>212</v>
      </c>
      <c r="F68" s="174">
        <v>0</v>
      </c>
      <c r="G68" s="174">
        <v>0</v>
      </c>
      <c r="H68" s="76">
        <f t="shared" si="3"/>
        <v>0</v>
      </c>
      <c r="I68" s="578" t="s">
        <v>23</v>
      </c>
      <c r="J68" s="579"/>
    </row>
    <row r="69" spans="2:10" ht="15" customHeight="1" x14ac:dyDescent="0.25">
      <c r="B69" s="931"/>
      <c r="D69" s="175" t="s">
        <v>292</v>
      </c>
      <c r="E69" s="173" t="s">
        <v>212</v>
      </c>
      <c r="F69" s="174">
        <v>0</v>
      </c>
      <c r="G69" s="174">
        <v>0</v>
      </c>
      <c r="H69" s="76">
        <f t="shared" si="3"/>
        <v>0</v>
      </c>
      <c r="I69" s="578" t="s">
        <v>23</v>
      </c>
      <c r="J69" s="579"/>
    </row>
    <row r="70" spans="2:10" ht="15" customHeight="1" x14ac:dyDescent="0.25">
      <c r="B70" s="931"/>
      <c r="D70" s="175" t="s">
        <v>293</v>
      </c>
      <c r="E70" s="173" t="s">
        <v>212</v>
      </c>
      <c r="F70" s="174">
        <v>0</v>
      </c>
      <c r="G70" s="174">
        <v>0</v>
      </c>
      <c r="H70" s="76">
        <f t="shared" si="3"/>
        <v>0</v>
      </c>
      <c r="I70" s="578" t="s">
        <v>23</v>
      </c>
      <c r="J70" s="579"/>
    </row>
    <row r="71" spans="2:10" ht="15" customHeight="1" thickBot="1" x14ac:dyDescent="0.3">
      <c r="B71" s="931"/>
      <c r="D71" s="175" t="s">
        <v>294</v>
      </c>
      <c r="E71" s="173" t="s">
        <v>212</v>
      </c>
      <c r="F71" s="174">
        <v>0</v>
      </c>
      <c r="G71" s="174">
        <v>0</v>
      </c>
      <c r="H71" s="76">
        <f t="shared" si="3"/>
        <v>0</v>
      </c>
      <c r="I71" s="580" t="s">
        <v>23</v>
      </c>
      <c r="J71" s="581"/>
    </row>
    <row r="72" spans="2:10" ht="15" customHeight="1" x14ac:dyDescent="0.25">
      <c r="B72" s="931"/>
      <c r="D72" s="20"/>
      <c r="E72" s="18" t="s">
        <v>221</v>
      </c>
      <c r="F72" s="19">
        <f>SUM(F63:F71)</f>
        <v>0</v>
      </c>
      <c r="G72" s="19">
        <f>SUM(G63:G71)</f>
        <v>0</v>
      </c>
      <c r="H72" s="582">
        <f t="shared" si="3"/>
        <v>0</v>
      </c>
      <c r="I72" s="704"/>
      <c r="J72" s="705"/>
    </row>
    <row r="73" spans="2:10" ht="15.75" customHeight="1" thickBot="1" x14ac:dyDescent="0.3">
      <c r="B73" s="931"/>
      <c r="D73" s="72"/>
      <c r="E73" s="72"/>
      <c r="F73" s="9"/>
      <c r="G73" s="9"/>
      <c r="H73" s="702"/>
      <c r="I73" s="704"/>
      <c r="J73" s="705"/>
    </row>
    <row r="74" spans="2:10" ht="15.75" customHeight="1" thickBot="1" x14ac:dyDescent="0.3">
      <c r="B74" s="931"/>
      <c r="D74" s="886" t="s">
        <v>295</v>
      </c>
      <c r="E74" s="887"/>
      <c r="F74" s="16">
        <f>F61+F72</f>
        <v>0</v>
      </c>
      <c r="G74" s="16">
        <f>G61+G72</f>
        <v>0</v>
      </c>
      <c r="H74" s="703">
        <f>H61+H72</f>
        <v>0</v>
      </c>
      <c r="I74" s="704"/>
      <c r="J74" s="705"/>
    </row>
    <row r="75" spans="2:10" x14ac:dyDescent="0.25">
      <c r="B75" s="931"/>
      <c r="I75" s="704"/>
      <c r="J75" s="705"/>
    </row>
    <row r="76" spans="2:10" ht="15.75" thickBot="1" x14ac:dyDescent="0.3">
      <c r="B76" s="931"/>
    </row>
    <row r="77" spans="2:10" ht="15.75" thickBot="1" x14ac:dyDescent="0.3">
      <c r="B77" s="931"/>
      <c r="D77" s="1"/>
      <c r="E77" s="1"/>
      <c r="F77" s="65" t="s">
        <v>62</v>
      </c>
      <c r="G77" s="66" t="s">
        <v>60</v>
      </c>
      <c r="H77" s="66" t="s">
        <v>243</v>
      </c>
    </row>
    <row r="78" spans="2:10" ht="36.75" customHeight="1" thickBot="1" x14ac:dyDescent="0.3">
      <c r="B78" s="931"/>
      <c r="D78" s="918" t="s">
        <v>224</v>
      </c>
      <c r="E78" s="919"/>
      <c r="F78" s="67">
        <f>G78+H78</f>
        <v>0</v>
      </c>
      <c r="G78" s="67">
        <f>VLOOKUP(G8,'dati scheda tecnica'!U5:AI18,12,FALSE)</f>
        <v>0</v>
      </c>
      <c r="H78" s="67">
        <f>VLOOKUP(G8,'dati scheda tecnica'!U5:AI18,13,FALSE)</f>
        <v>0</v>
      </c>
    </row>
    <row r="79" spans="2:10" ht="15.75" thickBot="1" x14ac:dyDescent="0.3">
      <c r="B79" s="931"/>
      <c r="D79" s="79"/>
      <c r="E79" s="79"/>
      <c r="F79" s="72"/>
      <c r="G79" s="72"/>
      <c r="H79" s="79"/>
    </row>
    <row r="80" spans="2:10" ht="15" customHeight="1" x14ac:dyDescent="0.25">
      <c r="B80" s="931"/>
      <c r="D80" s="920" t="s">
        <v>59</v>
      </c>
      <c r="E80" s="921"/>
      <c r="F80" s="321" t="s">
        <v>64</v>
      </c>
      <c r="G80" s="56" t="s">
        <v>63</v>
      </c>
      <c r="H80" s="82" t="s">
        <v>64</v>
      </c>
    </row>
    <row r="81" spans="2:10" ht="15.75" thickBot="1" x14ac:dyDescent="0.3">
      <c r="B81" s="931"/>
      <c r="D81" s="922"/>
      <c r="E81" s="923"/>
      <c r="F81" s="73">
        <f>ABS(F78-F74)</f>
        <v>0</v>
      </c>
      <c r="G81" s="73">
        <f>ABS(G78-G74)</f>
        <v>0</v>
      </c>
      <c r="H81" s="73">
        <f>ABS(H78-H74)</f>
        <v>0</v>
      </c>
    </row>
    <row r="82" spans="2:10" ht="15.75" thickBot="1" x14ac:dyDescent="0.3">
      <c r="B82" s="931"/>
      <c r="D82" s="324"/>
      <c r="E82" s="69"/>
      <c r="F82" s="323"/>
      <c r="G82" s="80"/>
      <c r="H82" s="80"/>
    </row>
    <row r="83" spans="2:10" x14ac:dyDescent="0.25">
      <c r="B83" s="931"/>
      <c r="D83" s="924" t="s">
        <v>6</v>
      </c>
      <c r="E83" s="925"/>
      <c r="F83" s="925"/>
      <c r="G83" s="925"/>
      <c r="H83" s="926"/>
      <c r="I83" s="325"/>
      <c r="J83" s="325"/>
    </row>
    <row r="84" spans="2:10" ht="15.75" thickBot="1" x14ac:dyDescent="0.3">
      <c r="B84" s="932"/>
      <c r="D84" s="927"/>
      <c r="E84" s="928"/>
      <c r="F84" s="928"/>
      <c r="G84" s="928"/>
      <c r="H84" s="929"/>
    </row>
    <row r="85" spans="2:10" ht="50.25" customHeight="1" x14ac:dyDescent="0.25"/>
  </sheetData>
  <sheetProtection algorithmName="SHA-512" hashValue="gSor8ZvhxwL/0iU/zrk8WRTQ90N5VD53vuUpfglBqXSX1GCOMZWydedmH9giA5YI3Fi6DzNKms2K6EMeHwpo1w==" saltValue="goqcVJrNDuPXoqC3lRTH1w==" spinCount="100000" sheet="1" objects="1" scenarios="1"/>
  <mergeCells count="29">
    <mergeCell ref="C10:E10"/>
    <mergeCell ref="G10:H10"/>
    <mergeCell ref="A2:H2"/>
    <mergeCell ref="A4:H4"/>
    <mergeCell ref="A6:H6"/>
    <mergeCell ref="C8:E8"/>
    <mergeCell ref="G8:H8"/>
    <mergeCell ref="D47:H48"/>
    <mergeCell ref="C12:F12"/>
    <mergeCell ref="G12:H12"/>
    <mergeCell ref="B14:B48"/>
    <mergeCell ref="F16:F17"/>
    <mergeCell ref="G16:G17"/>
    <mergeCell ref="H16:H17"/>
    <mergeCell ref="D38:E38"/>
    <mergeCell ref="D42:E42"/>
    <mergeCell ref="D44:E45"/>
    <mergeCell ref="G14:H14"/>
    <mergeCell ref="D14:E14"/>
    <mergeCell ref="B50:B84"/>
    <mergeCell ref="F52:F53"/>
    <mergeCell ref="G52:G53"/>
    <mergeCell ref="H52:H53"/>
    <mergeCell ref="D74:E74"/>
    <mergeCell ref="D78:E78"/>
    <mergeCell ref="D80:E81"/>
    <mergeCell ref="D83:H84"/>
    <mergeCell ref="G50:H50"/>
    <mergeCell ref="D50:E50"/>
  </mergeCells>
  <phoneticPr fontId="45" type="noConversion"/>
  <dataValidations count="2">
    <dataValidation allowBlank="1" showErrorMessage="1" prompt="Scegliere il comune beneficiario dal menù a tendina_x000a_" sqref="J8" xr:uid="{00000000-0002-0000-0300-000000000000}"/>
    <dataValidation allowBlank="1" showInputMessage="1" showErrorMessage="1" prompt="Scegliere il comune beneficiario dal menù a tendina_x000a_" sqref="I8 K8" xr:uid="{00000000-0002-0000-0300-000001000000}"/>
  </dataValidation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la Città Metropolitana beneficiaria dal menù a tendina_x000a__x000a_" xr:uid="{00000000-0002-0000-0300-000002000000}">
          <x14:formula1>
            <xm:f>'DATI EROGAZIONI'!$A$2:$A$15</xm:f>
          </x14:formula1>
          <xm:sqref>G8:H8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tabColor theme="6" tint="0.39997558519241921"/>
    <pageSetUpPr fitToPage="1"/>
  </sheetPr>
  <dimension ref="A1:BZ47"/>
  <sheetViews>
    <sheetView topLeftCell="R1" zoomScale="68" zoomScaleNormal="68" workbookViewId="0">
      <selection activeCell="D8" sqref="D8:G8"/>
    </sheetView>
  </sheetViews>
  <sheetFormatPr defaultColWidth="8.7109375" defaultRowHeight="15" x14ac:dyDescent="0.25"/>
  <cols>
    <col min="1" max="1" width="3.140625" style="477" customWidth="1"/>
    <col min="2" max="2" width="22.42578125" style="555" customWidth="1"/>
    <col min="3" max="3" width="19.85546875" style="555" customWidth="1"/>
    <col min="4" max="4" width="23.7109375" style="573" customWidth="1"/>
    <col min="5" max="5" width="20.5703125" style="574" customWidth="1"/>
    <col min="6" max="6" width="22.140625" style="574" customWidth="1"/>
    <col min="7" max="7" width="26.42578125" style="72" customWidth="1"/>
    <col min="8" max="8" width="4.28515625" style="72" customWidth="1"/>
    <col min="9" max="9" width="27.42578125" style="72" customWidth="1"/>
    <col min="10" max="10" width="10.28515625" style="477" customWidth="1"/>
    <col min="11" max="11" width="11.42578125" style="477" customWidth="1"/>
    <col min="12" max="12" width="11.140625" style="477" customWidth="1"/>
    <col min="13" max="13" width="21.42578125" style="72" customWidth="1"/>
    <col min="14" max="16" width="21.5703125" style="72" customWidth="1"/>
    <col min="17" max="17" width="4.28515625" style="72" customWidth="1"/>
    <col min="18" max="18" width="25.140625" style="72" customWidth="1"/>
    <col min="19" max="19" width="21.140625" style="72" customWidth="1"/>
    <col min="20" max="20" width="16" style="72" customWidth="1"/>
    <col min="21" max="21" width="18.28515625" style="72" bestFit="1" customWidth="1"/>
    <col min="22" max="24" width="21.140625" style="72" customWidth="1"/>
    <col min="25" max="25" width="14.140625" style="72" customWidth="1"/>
    <col min="26" max="26" width="2.85546875" style="72" customWidth="1"/>
    <col min="27" max="27" width="24.85546875" style="72" customWidth="1"/>
    <col min="28" max="28" width="17.85546875" style="72" customWidth="1"/>
    <col min="29" max="29" width="19.42578125" style="72" customWidth="1"/>
    <col min="30" max="30" width="15.85546875" style="72" customWidth="1"/>
    <col min="31" max="33" width="15.28515625" style="72" customWidth="1"/>
    <col min="34" max="34" width="19.7109375" style="72" customWidth="1"/>
    <col min="35" max="929" width="9.140625" style="72" customWidth="1"/>
    <col min="930" max="16384" width="8.7109375" style="72"/>
  </cols>
  <sheetData>
    <row r="1" spans="1:78" ht="15.75" thickBot="1" x14ac:dyDescent="0.3">
      <c r="A1" s="585"/>
      <c r="B1" s="470"/>
      <c r="C1" s="470"/>
      <c r="D1" s="471"/>
      <c r="E1" s="472"/>
      <c r="F1" s="472"/>
      <c r="G1" s="323"/>
      <c r="H1" s="323"/>
      <c r="I1" s="323"/>
      <c r="J1" s="469"/>
      <c r="K1" s="469"/>
      <c r="L1" s="469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473"/>
    </row>
    <row r="2" spans="1:78" ht="21" customHeight="1" thickBot="1" x14ac:dyDescent="0.3">
      <c r="A2" s="474"/>
      <c r="B2" s="981" t="s">
        <v>0</v>
      </c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982"/>
      <c r="AD2" s="982"/>
      <c r="AE2" s="982"/>
      <c r="AF2" s="982"/>
      <c r="AG2" s="983"/>
      <c r="AH2" s="475"/>
    </row>
    <row r="3" spans="1:78" ht="23.25" thickBot="1" x14ac:dyDescent="0.3">
      <c r="A3" s="586"/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AH3" s="475"/>
    </row>
    <row r="4" spans="1:78" ht="18.75" thickBot="1" x14ac:dyDescent="0.3">
      <c r="A4" s="474"/>
      <c r="B4" s="1000" t="s">
        <v>545</v>
      </c>
      <c r="C4" s="1001"/>
      <c r="D4" s="1001"/>
      <c r="E4" s="1001"/>
      <c r="F4" s="1001"/>
      <c r="G4" s="1001"/>
      <c r="H4" s="1001"/>
      <c r="I4" s="1001"/>
      <c r="J4" s="1001"/>
      <c r="K4" s="1001"/>
      <c r="L4" s="1001"/>
      <c r="M4" s="1001"/>
      <c r="N4" s="1001"/>
      <c r="O4" s="1001"/>
      <c r="P4" s="1002"/>
      <c r="R4" s="984" t="s">
        <v>6</v>
      </c>
      <c r="S4" s="985"/>
      <c r="T4" s="985"/>
      <c r="U4" s="985"/>
      <c r="V4" s="985"/>
      <c r="W4" s="985"/>
      <c r="X4" s="985"/>
      <c r="Y4" s="985"/>
      <c r="Z4" s="985"/>
      <c r="AA4" s="985"/>
      <c r="AB4" s="985"/>
      <c r="AC4" s="985"/>
      <c r="AD4" s="985"/>
      <c r="AE4" s="985"/>
      <c r="AF4" s="985"/>
      <c r="AG4" s="986"/>
      <c r="AH4" s="388"/>
    </row>
    <row r="5" spans="1:78" ht="21" customHeight="1" thickBot="1" x14ac:dyDescent="0.3">
      <c r="A5" s="474"/>
      <c r="B5" s="26"/>
      <c r="C5" s="26"/>
      <c r="D5" s="26"/>
      <c r="E5" s="26"/>
      <c r="F5" s="26"/>
      <c r="G5" s="26"/>
      <c r="H5" s="26"/>
      <c r="I5" s="26"/>
      <c r="J5" s="26"/>
      <c r="K5" s="27"/>
      <c r="L5" s="27"/>
      <c r="R5" s="987"/>
      <c r="S5" s="988"/>
      <c r="T5" s="988"/>
      <c r="U5" s="988"/>
      <c r="V5" s="988"/>
      <c r="W5" s="988"/>
      <c r="X5" s="988"/>
      <c r="Y5" s="988"/>
      <c r="Z5" s="988"/>
      <c r="AA5" s="988"/>
      <c r="AB5" s="988"/>
      <c r="AC5" s="988"/>
      <c r="AD5" s="988"/>
      <c r="AE5" s="988"/>
      <c r="AF5" s="988"/>
      <c r="AG5" s="989"/>
      <c r="AH5" s="475"/>
    </row>
    <row r="6" spans="1:78" ht="21" customHeight="1" thickBot="1" x14ac:dyDescent="0.4">
      <c r="A6" s="474"/>
      <c r="B6" s="1018" t="s">
        <v>296</v>
      </c>
      <c r="C6" s="1019"/>
      <c r="D6" s="1019"/>
      <c r="E6" s="1019"/>
      <c r="F6" s="1020"/>
      <c r="G6" s="426" t="s">
        <v>522</v>
      </c>
      <c r="H6" s="26"/>
      <c r="I6" s="1015" t="s">
        <v>297</v>
      </c>
      <c r="J6" s="1016"/>
      <c r="K6" s="1013"/>
      <c r="L6" s="1014"/>
      <c r="M6" s="710" t="s">
        <v>298</v>
      </c>
      <c r="N6" s="1003"/>
      <c r="O6" s="1004"/>
      <c r="P6" s="1005"/>
      <c r="R6" s="987"/>
      <c r="S6" s="988"/>
      <c r="T6" s="988"/>
      <c r="U6" s="988"/>
      <c r="V6" s="988"/>
      <c r="W6" s="988"/>
      <c r="X6" s="988"/>
      <c r="Y6" s="988"/>
      <c r="Z6" s="988"/>
      <c r="AA6" s="988"/>
      <c r="AB6" s="988"/>
      <c r="AC6" s="988"/>
      <c r="AD6" s="988"/>
      <c r="AE6" s="988"/>
      <c r="AF6" s="988"/>
      <c r="AG6" s="989"/>
      <c r="AH6" s="475"/>
    </row>
    <row r="7" spans="1:78" ht="21" customHeight="1" thickBot="1" x14ac:dyDescent="0.3">
      <c r="A7" s="474"/>
      <c r="B7" s="26"/>
      <c r="C7" s="26"/>
      <c r="D7" s="26"/>
      <c r="E7" s="26"/>
      <c r="F7" s="26"/>
      <c r="G7" s="26"/>
      <c r="H7" s="26"/>
      <c r="I7" s="26"/>
      <c r="J7" s="26"/>
      <c r="K7" s="27"/>
      <c r="L7" s="27"/>
      <c r="R7" s="987"/>
      <c r="S7" s="988"/>
      <c r="T7" s="988"/>
      <c r="U7" s="988"/>
      <c r="V7" s="988"/>
      <c r="W7" s="988"/>
      <c r="X7" s="988"/>
      <c r="Y7" s="988"/>
      <c r="Z7" s="988"/>
      <c r="AA7" s="988"/>
      <c r="AB7" s="988"/>
      <c r="AC7" s="988"/>
      <c r="AD7" s="988"/>
      <c r="AE7" s="988"/>
      <c r="AF7" s="988"/>
      <c r="AG7" s="989"/>
      <c r="AH7" s="475"/>
    </row>
    <row r="8" spans="1:78" ht="29.25" customHeight="1" thickBot="1" x14ac:dyDescent="0.35">
      <c r="A8" s="587"/>
      <c r="B8" s="962" t="s">
        <v>299</v>
      </c>
      <c r="C8" s="963"/>
      <c r="D8" s="967" t="s">
        <v>448</v>
      </c>
      <c r="E8" s="968"/>
      <c r="F8" s="968"/>
      <c r="G8" s="969"/>
      <c r="H8" s="588"/>
      <c r="I8" s="962" t="s">
        <v>4</v>
      </c>
      <c r="J8" s="963"/>
      <c r="K8" s="1006"/>
      <c r="L8" s="1007"/>
      <c r="M8" s="1007"/>
      <c r="N8" s="1007"/>
      <c r="O8" s="1007"/>
      <c r="P8" s="1008"/>
      <c r="Q8" s="387"/>
      <c r="R8" s="987"/>
      <c r="S8" s="988"/>
      <c r="T8" s="988"/>
      <c r="U8" s="988"/>
      <c r="V8" s="988"/>
      <c r="W8" s="988"/>
      <c r="X8" s="988"/>
      <c r="Y8" s="988"/>
      <c r="Z8" s="988"/>
      <c r="AA8" s="988"/>
      <c r="AB8" s="988"/>
      <c r="AC8" s="988"/>
      <c r="AD8" s="988"/>
      <c r="AE8" s="988"/>
      <c r="AF8" s="988"/>
      <c r="AG8" s="989"/>
      <c r="AH8" s="475"/>
    </row>
    <row r="9" spans="1:78" ht="21.6" customHeight="1" thickBot="1" x14ac:dyDescent="0.3">
      <c r="A9" s="179"/>
      <c r="B9" s="77"/>
      <c r="C9" s="77"/>
      <c r="D9" s="478"/>
      <c r="E9" s="478"/>
      <c r="F9" s="478"/>
      <c r="G9" s="478"/>
      <c r="H9" s="478"/>
      <c r="I9" s="478"/>
      <c r="J9" s="480"/>
      <c r="K9" s="482"/>
      <c r="L9" s="482"/>
      <c r="R9" s="987"/>
      <c r="S9" s="988"/>
      <c r="T9" s="988"/>
      <c r="U9" s="988"/>
      <c r="V9" s="988"/>
      <c r="W9" s="988"/>
      <c r="X9" s="988"/>
      <c r="Y9" s="988"/>
      <c r="Z9" s="988"/>
      <c r="AA9" s="988"/>
      <c r="AB9" s="988"/>
      <c r="AC9" s="988"/>
      <c r="AD9" s="988"/>
      <c r="AE9" s="988"/>
      <c r="AF9" s="988"/>
      <c r="AG9" s="989"/>
      <c r="AH9" s="475"/>
    </row>
    <row r="10" spans="1:78" s="486" customFormat="1" ht="18.75" thickBot="1" x14ac:dyDescent="0.3">
      <c r="A10" s="483"/>
      <c r="B10" s="78" t="s">
        <v>5</v>
      </c>
      <c r="C10" s="68"/>
      <c r="D10" s="854" t="str">
        <f>VLOOKUP(D8,'DATI EROGAZIONI'!A1:I15,9,FALSE)</f>
        <v xml:space="preserve"> J19J21014280001</v>
      </c>
      <c r="E10" s="855"/>
      <c r="F10" s="855"/>
      <c r="G10" s="855"/>
      <c r="H10" s="855"/>
      <c r="I10" s="855"/>
      <c r="J10" s="855"/>
      <c r="K10" s="855"/>
      <c r="L10" s="855"/>
      <c r="M10" s="855"/>
      <c r="N10" s="855"/>
      <c r="O10" s="855"/>
      <c r="P10" s="856"/>
      <c r="R10" s="990"/>
      <c r="S10" s="991"/>
      <c r="T10" s="991"/>
      <c r="U10" s="991"/>
      <c r="V10" s="991"/>
      <c r="W10" s="991"/>
      <c r="X10" s="991"/>
      <c r="Y10" s="991"/>
      <c r="Z10" s="991"/>
      <c r="AA10" s="991"/>
      <c r="AB10" s="991"/>
      <c r="AC10" s="991"/>
      <c r="AD10" s="991"/>
      <c r="AE10" s="991"/>
      <c r="AF10" s="991"/>
      <c r="AG10" s="992"/>
      <c r="AH10" s="484"/>
    </row>
    <row r="11" spans="1:78" s="486" customFormat="1" ht="18.75" customHeight="1" thickBot="1" x14ac:dyDescent="0.3">
      <c r="A11" s="586"/>
      <c r="B11" s="157"/>
      <c r="C11" s="157"/>
      <c r="D11" s="41"/>
      <c r="E11" s="476"/>
      <c r="F11" s="476"/>
      <c r="G11" s="487"/>
      <c r="H11" s="487"/>
      <c r="I11" s="487"/>
      <c r="J11" s="485"/>
      <c r="K11" s="485"/>
      <c r="L11" s="485"/>
      <c r="AH11" s="484"/>
    </row>
    <row r="12" spans="1:78" s="590" customFormat="1" ht="18" customHeight="1" x14ac:dyDescent="0.25">
      <c r="A12" s="589"/>
      <c r="B12" s="828" t="s">
        <v>301</v>
      </c>
      <c r="C12" s="829"/>
      <c r="D12" s="829"/>
      <c r="E12" s="829"/>
      <c r="F12" s="829"/>
      <c r="G12" s="830"/>
      <c r="H12" s="486"/>
      <c r="I12" s="993" t="s">
        <v>302</v>
      </c>
      <c r="J12" s="994"/>
      <c r="K12" s="994"/>
      <c r="L12" s="994"/>
      <c r="M12" s="994"/>
      <c r="N12" s="994"/>
      <c r="O12" s="994"/>
      <c r="P12" s="995"/>
      <c r="Q12" s="486"/>
      <c r="R12" s="993" t="s">
        <v>303</v>
      </c>
      <c r="S12" s="994"/>
      <c r="T12" s="994"/>
      <c r="U12" s="994"/>
      <c r="V12" s="994"/>
      <c r="W12" s="994"/>
      <c r="X12" s="995"/>
      <c r="Y12" s="177"/>
      <c r="Z12" s="486"/>
      <c r="AA12" s="993" t="s">
        <v>304</v>
      </c>
      <c r="AB12" s="994"/>
      <c r="AC12" s="994"/>
      <c r="AD12" s="994"/>
      <c r="AE12" s="994"/>
      <c r="AF12" s="994"/>
      <c r="AG12" s="995"/>
      <c r="AH12" s="484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</row>
    <row r="13" spans="1:78" s="590" customFormat="1" ht="18" x14ac:dyDescent="0.25">
      <c r="A13" s="589"/>
      <c r="B13" s="1025"/>
      <c r="C13" s="1026"/>
      <c r="D13" s="1026"/>
      <c r="E13" s="1026"/>
      <c r="F13" s="1026"/>
      <c r="G13" s="1027"/>
      <c r="H13" s="486"/>
      <c r="I13" s="996"/>
      <c r="J13" s="997"/>
      <c r="K13" s="997"/>
      <c r="L13" s="997"/>
      <c r="M13" s="997"/>
      <c r="N13" s="997"/>
      <c r="O13" s="997"/>
      <c r="P13" s="998"/>
      <c r="Q13" s="486"/>
      <c r="R13" s="996"/>
      <c r="S13" s="997"/>
      <c r="T13" s="997"/>
      <c r="U13" s="997"/>
      <c r="V13" s="997"/>
      <c r="W13" s="997"/>
      <c r="X13" s="998"/>
      <c r="Y13" s="177"/>
      <c r="Z13" s="486"/>
      <c r="AA13" s="996"/>
      <c r="AB13" s="997"/>
      <c r="AC13" s="997"/>
      <c r="AD13" s="997"/>
      <c r="AE13" s="997"/>
      <c r="AF13" s="997"/>
      <c r="AG13" s="998"/>
      <c r="AH13" s="484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</row>
    <row r="14" spans="1:78" s="590" customFormat="1" ht="18" x14ac:dyDescent="0.25">
      <c r="A14" s="589"/>
      <c r="B14" s="379" t="s">
        <v>305</v>
      </c>
      <c r="C14" s="380">
        <v>2020</v>
      </c>
      <c r="D14" s="380">
        <v>2021</v>
      </c>
      <c r="E14" s="380">
        <v>2022</v>
      </c>
      <c r="F14" s="380">
        <v>2023</v>
      </c>
      <c r="G14" s="316" t="s">
        <v>29</v>
      </c>
      <c r="H14" s="486"/>
      <c r="I14" s="996"/>
      <c r="J14" s="997"/>
      <c r="K14" s="997"/>
      <c r="L14" s="997"/>
      <c r="M14" s="997"/>
      <c r="N14" s="997"/>
      <c r="O14" s="997"/>
      <c r="P14" s="998"/>
      <c r="Q14" s="486"/>
      <c r="R14" s="996"/>
      <c r="S14" s="997"/>
      <c r="T14" s="997"/>
      <c r="U14" s="997"/>
      <c r="V14" s="997"/>
      <c r="W14" s="997"/>
      <c r="X14" s="998"/>
      <c r="Y14" s="177"/>
      <c r="Z14" s="486"/>
      <c r="AA14" s="996"/>
      <c r="AB14" s="997"/>
      <c r="AC14" s="997"/>
      <c r="AD14" s="997"/>
      <c r="AE14" s="997"/>
      <c r="AF14" s="997"/>
      <c r="AG14" s="998"/>
      <c r="AH14" s="484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</row>
    <row r="15" spans="1:78" ht="62.25" customHeight="1" x14ac:dyDescent="0.25">
      <c r="A15" s="587"/>
      <c r="B15" s="317" t="s">
        <v>29</v>
      </c>
      <c r="C15" s="318" t="s">
        <v>29</v>
      </c>
      <c r="D15" s="318" t="s">
        <v>29</v>
      </c>
      <c r="E15" s="318" t="s">
        <v>29</v>
      </c>
      <c r="F15" s="318" t="s">
        <v>29</v>
      </c>
      <c r="G15" s="319" t="s">
        <v>29</v>
      </c>
      <c r="I15" s="433" t="s">
        <v>306</v>
      </c>
      <c r="J15" s="309" t="s">
        <v>307</v>
      </c>
      <c r="K15" s="309" t="s">
        <v>308</v>
      </c>
      <c r="L15" s="309" t="s">
        <v>309</v>
      </c>
      <c r="M15" s="309" t="s">
        <v>310</v>
      </c>
      <c r="N15" s="309" t="s">
        <v>311</v>
      </c>
      <c r="O15" s="309" t="s">
        <v>531</v>
      </c>
      <c r="P15" s="310" t="s">
        <v>564</v>
      </c>
      <c r="R15" s="433" t="s">
        <v>306</v>
      </c>
      <c r="S15" s="308" t="s">
        <v>312</v>
      </c>
      <c r="T15" s="308" t="s">
        <v>313</v>
      </c>
      <c r="U15" s="309" t="s">
        <v>310</v>
      </c>
      <c r="V15" s="309" t="s">
        <v>311</v>
      </c>
      <c r="W15" s="309" t="s">
        <v>531</v>
      </c>
      <c r="X15" s="310" t="s">
        <v>564</v>
      </c>
      <c r="Y15" s="440"/>
      <c r="AA15" s="433" t="s">
        <v>306</v>
      </c>
      <c r="AB15" s="308" t="s">
        <v>312</v>
      </c>
      <c r="AC15" s="308" t="s">
        <v>313</v>
      </c>
      <c r="AD15" s="309" t="s">
        <v>310</v>
      </c>
      <c r="AE15" s="309" t="s">
        <v>311</v>
      </c>
      <c r="AF15" s="309" t="s">
        <v>531</v>
      </c>
      <c r="AG15" s="310" t="s">
        <v>532</v>
      </c>
      <c r="AH15" s="475"/>
    </row>
    <row r="16" spans="1:78" s="486" customFormat="1" ht="18.75" thickBot="1" x14ac:dyDescent="0.3">
      <c r="A16" s="591"/>
      <c r="B16" s="592">
        <f>VLOOKUP(D8,'DATI EROGAZIONI'!A2:I15,3, FALSE)</f>
        <v>2593913</v>
      </c>
      <c r="C16" s="593">
        <f>VLOOKUP(D8,'DATI EROGAZIONI'!A2:I15,4, FALSE)</f>
        <v>610332</v>
      </c>
      <c r="D16" s="593">
        <f>VLOOKUP(D8,'DATI EROGAZIONI'!A1:I15,5,FALSE)</f>
        <v>828573</v>
      </c>
      <c r="E16" s="593">
        <f>VLOOKUP(D8,'DATI EROGAZIONI'!A2:I15,6,FALSE)</f>
        <v>2288746</v>
      </c>
      <c r="F16" s="593">
        <f>VLOOKUP(D8,'DATI EROGAZIONI'!A2:I15,7,FALSE)</f>
        <v>2333359</v>
      </c>
      <c r="G16" s="594">
        <f>SUM(F16+E16+D16+C16+B16)</f>
        <v>8654923</v>
      </c>
      <c r="I16" s="305" t="s">
        <v>314</v>
      </c>
      <c r="J16" s="461">
        <f>'Urbano.Piano inv. forn'!L41+'EXTRAUrbano.Piano inv. forn '!L41</f>
        <v>0</v>
      </c>
      <c r="K16" s="461">
        <f>'urbano REND FORN_ metano'!T10+'extraurbano REND FORN_ metano'!T10</f>
        <v>0</v>
      </c>
      <c r="L16" s="461">
        <f>J16-K16</f>
        <v>0</v>
      </c>
      <c r="M16" s="312">
        <f>ABS(U16+AD16)</f>
        <v>0</v>
      </c>
      <c r="N16" s="725">
        <f>V16+AE16</f>
        <v>0</v>
      </c>
      <c r="O16" s="725">
        <f t="shared" ref="O16:P19" si="0">W16+AF16</f>
        <v>0</v>
      </c>
      <c r="P16" s="313">
        <f t="shared" si="0"/>
        <v>0</v>
      </c>
      <c r="R16" s="305" t="s">
        <v>314</v>
      </c>
      <c r="S16" s="311">
        <f>VLOOKUP(D8,'dati scheda tecnica'!A2:K18,2,FALSE)</f>
        <v>0</v>
      </c>
      <c r="T16" s="311">
        <f>'Urbano.Piano inv. forn'!T41</f>
        <v>0</v>
      </c>
      <c r="U16" s="312">
        <f>ABS(S16-T16)</f>
        <v>0</v>
      </c>
      <c r="V16" s="725">
        <f>'urbano REND FORN_ metano'!O10</f>
        <v>0</v>
      </c>
      <c r="W16" s="725">
        <f>'urbano REND FORN_ metano'!O12</f>
        <v>0</v>
      </c>
      <c r="X16" s="313">
        <f>'urbano REND FORN_ metano'!O14</f>
        <v>0</v>
      </c>
      <c r="Y16" s="441"/>
      <c r="AA16" s="305" t="s">
        <v>314</v>
      </c>
      <c r="AB16" s="311">
        <f>VLOOKUP(D8,'dati scheda tecnica'!U2:AI18,2,FALSE)</f>
        <v>0</v>
      </c>
      <c r="AC16" s="311">
        <f>'EXTRAUrbano.Piano inv. forn '!T41</f>
        <v>0</v>
      </c>
      <c r="AD16" s="312">
        <f>ABS(AB16-AC16)</f>
        <v>0</v>
      </c>
      <c r="AE16" s="725">
        <f>'extraurbano REND FORN_ metano'!O10</f>
        <v>0</v>
      </c>
      <c r="AF16" s="725">
        <f>'extraurbano REND FORN_ metano'!O12</f>
        <v>0</v>
      </c>
      <c r="AG16" s="313">
        <f>'extraurbano REND FORN_ metano'!O14</f>
        <v>0</v>
      </c>
      <c r="AH16" s="484"/>
    </row>
    <row r="17" spans="1:34" s="486" customFormat="1" ht="18.75" customHeight="1" x14ac:dyDescent="0.25">
      <c r="A17" s="591"/>
      <c r="B17" s="1017" t="s">
        <v>315</v>
      </c>
      <c r="C17" s="1017"/>
      <c r="D17" s="1017"/>
      <c r="E17" s="1017"/>
      <c r="F17" s="1017"/>
      <c r="G17" s="1017"/>
      <c r="I17" s="306" t="s">
        <v>316</v>
      </c>
      <c r="J17" s="461">
        <f>'Urbano.Piano inv. forn'!L83</f>
        <v>0</v>
      </c>
      <c r="K17" s="461">
        <f>'urbano REND_FORN_ ele '!T10</f>
        <v>0</v>
      </c>
      <c r="L17" s="461">
        <f t="shared" ref="L17:L19" si="1">J17-K17</f>
        <v>0</v>
      </c>
      <c r="M17" s="312">
        <f>ABS(U17+AD17)</f>
        <v>4250000</v>
      </c>
      <c r="N17" s="725">
        <f t="shared" ref="N17:N19" si="2">V17+AE17</f>
        <v>0</v>
      </c>
      <c r="O17" s="725">
        <f t="shared" si="0"/>
        <v>0</v>
      </c>
      <c r="P17" s="313">
        <f t="shared" si="0"/>
        <v>0</v>
      </c>
      <c r="R17" s="306" t="s">
        <v>316</v>
      </c>
      <c r="S17" s="311">
        <f>VLOOKUP(D8,'dati scheda tecnica'!A2:K18,4,FALSE)</f>
        <v>4250000</v>
      </c>
      <c r="T17" s="311">
        <f>'Urbano.Piano inv. forn'!T83</f>
        <v>0</v>
      </c>
      <c r="U17" s="312">
        <f t="shared" ref="U17:U19" si="3">ABS(S17-T17)</f>
        <v>4250000</v>
      </c>
      <c r="V17" s="725">
        <f>'urbano REND_FORN_ ele '!O10</f>
        <v>0</v>
      </c>
      <c r="W17" s="725">
        <f>'urbano REND_FORN_ ele '!O12</f>
        <v>0</v>
      </c>
      <c r="X17" s="313">
        <f>'urbano REND_FORN_ ele '!O14</f>
        <v>0</v>
      </c>
      <c r="Y17" s="441"/>
      <c r="AA17" s="385" t="s">
        <v>316</v>
      </c>
      <c r="AB17" s="386"/>
      <c r="AC17" s="386"/>
      <c r="AD17" s="407"/>
      <c r="AE17" s="739"/>
      <c r="AF17" s="739"/>
      <c r="AG17" s="595"/>
      <c r="AH17" s="484"/>
    </row>
    <row r="18" spans="1:34" s="486" customFormat="1" ht="18.75" customHeight="1" thickBot="1" x14ac:dyDescent="0.3">
      <c r="A18" s="591"/>
      <c r="B18" s="596"/>
      <c r="C18" s="596"/>
      <c r="D18" s="596"/>
      <c r="E18" s="597"/>
      <c r="F18" s="597"/>
      <c r="G18" s="598"/>
      <c r="I18" s="737" t="s">
        <v>88</v>
      </c>
      <c r="J18" s="461">
        <f>'Urbano.Piano inv. forn'!L126+'EXTRAUrbano.Piano inv. forn '!L83</f>
        <v>0</v>
      </c>
      <c r="K18" s="461">
        <f>'urbanoREND_FORN_ idrogeno'!T10+'eXTRAurbanoREND_FORN_ idrogeno'!T10</f>
        <v>0</v>
      </c>
      <c r="L18" s="461">
        <f t="shared" si="1"/>
        <v>0</v>
      </c>
      <c r="M18" s="312">
        <f>ABS(U18+AD18)</f>
        <v>0</v>
      </c>
      <c r="N18" s="725">
        <f t="shared" si="2"/>
        <v>0</v>
      </c>
      <c r="O18" s="725">
        <f t="shared" si="0"/>
        <v>0</v>
      </c>
      <c r="P18" s="313">
        <f t="shared" si="0"/>
        <v>0</v>
      </c>
      <c r="R18" s="737" t="s">
        <v>88</v>
      </c>
      <c r="S18" s="311">
        <f>VLOOKUP(D8,'dati scheda tecnica'!A2:K18,6,FALSE)</f>
        <v>0</v>
      </c>
      <c r="T18" s="311">
        <f>'Urbano.Piano inv. forn'!T126</f>
        <v>0</v>
      </c>
      <c r="U18" s="312">
        <f t="shared" si="3"/>
        <v>0</v>
      </c>
      <c r="V18" s="725">
        <f>'urbanoREND_FORN_ idrogeno'!O10</f>
        <v>0</v>
      </c>
      <c r="W18" s="725">
        <f>'urbanoREND_FORN_ idrogeno'!O12</f>
        <v>0</v>
      </c>
      <c r="X18" s="313">
        <f>'urbanoREND_FORN_ idrogeno'!O14</f>
        <v>0</v>
      </c>
      <c r="Y18" s="441"/>
      <c r="AA18" s="737" t="s">
        <v>88</v>
      </c>
      <c r="AB18" s="311">
        <f>VLOOKUP(D8,'dati scheda tecnica'!U2:AI18,4,FALSE)</f>
        <v>0</v>
      </c>
      <c r="AC18" s="311">
        <f>'EXTRAUrbano.Piano inv. forn '!T83</f>
        <v>0</v>
      </c>
      <c r="AD18" s="312">
        <f>ABS(AB18-AC18)</f>
        <v>0</v>
      </c>
      <c r="AE18" s="725">
        <f>'eXTRAurbanoREND_FORN_ idrogeno'!O10</f>
        <v>0</v>
      </c>
      <c r="AF18" s="725">
        <f>'eXTRAurbanoREND_FORN_ idrogeno'!O12</f>
        <v>0</v>
      </c>
      <c r="AG18" s="725">
        <f>'eXTRAurbanoREND_FORN_ idrogeno'!O14</f>
        <v>0</v>
      </c>
      <c r="AH18" s="484"/>
    </row>
    <row r="19" spans="1:34" s="496" customFormat="1" ht="15.75" customHeight="1" thickBot="1" x14ac:dyDescent="0.25">
      <c r="A19" s="599"/>
      <c r="B19" s="970" t="s">
        <v>317</v>
      </c>
      <c r="C19" s="971"/>
      <c r="D19" s="971"/>
      <c r="E19" s="972"/>
      <c r="F19" s="1011">
        <f>VLOOKUP(D8,'DATI EROGAZIONI'!A1:I15,8,FALSE)</f>
        <v>1730984.6</v>
      </c>
      <c r="G19" s="1012"/>
      <c r="I19" s="767" t="s">
        <v>318</v>
      </c>
      <c r="J19" s="461">
        <f>'Urbano.Piano inv. forn'!L169+'EXTRAUrbano.Piano inv. forn '!L126</f>
        <v>0</v>
      </c>
      <c r="K19" s="461">
        <f>'urbanoREND_FORN_ dies_ibrido'!T10+'EXTRurbanoREND_FORN_ dies_ibrid'!T10</f>
        <v>0</v>
      </c>
      <c r="L19" s="461">
        <f t="shared" si="1"/>
        <v>0</v>
      </c>
      <c r="M19" s="312">
        <f>ABS(U19+AD19)</f>
        <v>4167249</v>
      </c>
      <c r="N19" s="725">
        <f t="shared" si="2"/>
        <v>0</v>
      </c>
      <c r="O19" s="725">
        <f t="shared" si="0"/>
        <v>0</v>
      </c>
      <c r="P19" s="313">
        <f t="shared" si="0"/>
        <v>0</v>
      </c>
      <c r="R19" s="307" t="s">
        <v>318</v>
      </c>
      <c r="S19" s="389">
        <f>VLOOKUP(D8,'dati scheda tecnica'!A2:K18,8,FALSE)</f>
        <v>0</v>
      </c>
      <c r="T19" s="314">
        <f>'Urbano.Piano inv. forn'!T169</f>
        <v>0</v>
      </c>
      <c r="U19" s="315">
        <f t="shared" si="3"/>
        <v>0</v>
      </c>
      <c r="V19" s="738">
        <f>'urbanoREND_FORN_ dies_ibrido'!O10</f>
        <v>0</v>
      </c>
      <c r="W19" s="738">
        <f>'urbanoREND_FORN_ dies_ibrido'!O12</f>
        <v>0</v>
      </c>
      <c r="X19" s="408">
        <f>'urbanoREND_FORN_ dies_ibrido'!O14</f>
        <v>0</v>
      </c>
      <c r="Y19" s="441"/>
      <c r="AA19" s="307" t="s">
        <v>318</v>
      </c>
      <c r="AB19" s="314">
        <f>VLOOKUP(D8,'dati scheda tecnica'!U2:AI18,6,FALSE)</f>
        <v>4167249</v>
      </c>
      <c r="AC19" s="314">
        <f>'EXTRAUrbano.Piano inv. forn '!T126</f>
        <v>0</v>
      </c>
      <c r="AD19" s="315">
        <f t="shared" ref="AD19" si="4">ABS(AB19-AC19)</f>
        <v>4167249</v>
      </c>
      <c r="AE19" s="738">
        <f>'EXTRurbanoREND_FORN_ dies_ibrid'!O10</f>
        <v>0</v>
      </c>
      <c r="AF19" s="738">
        <f>'EXTRurbanoREND_FORN_ dies_ibrid'!O12</f>
        <v>0</v>
      </c>
      <c r="AG19" s="408">
        <f>'EXTRurbanoREND_FORN_ dies_ibrid'!O14</f>
        <v>0</v>
      </c>
      <c r="AH19" s="600"/>
    </row>
    <row r="20" spans="1:34" s="496" customFormat="1" ht="15.75" customHeight="1" thickBot="1" x14ac:dyDescent="0.3">
      <c r="A20" s="599"/>
      <c r="B20" s="462"/>
      <c r="C20" s="462"/>
      <c r="D20" s="462"/>
      <c r="E20" s="462"/>
      <c r="F20" s="601"/>
      <c r="G20" s="601"/>
      <c r="I20" s="747" t="s">
        <v>319</v>
      </c>
      <c r="J20" s="748">
        <f>SUM(J16:J19)</f>
        <v>0</v>
      </c>
      <c r="K20" s="748">
        <f t="shared" ref="K20:P20" si="5">SUM(K16:K19)</f>
        <v>0</v>
      </c>
      <c r="L20" s="749">
        <f t="shared" si="5"/>
        <v>0</v>
      </c>
      <c r="M20" s="768">
        <f>SUM(M16:M19)</f>
        <v>8417249</v>
      </c>
      <c r="N20" s="750">
        <f t="shared" si="5"/>
        <v>0</v>
      </c>
      <c r="O20" s="750">
        <f t="shared" si="5"/>
        <v>0</v>
      </c>
      <c r="P20" s="750">
        <f t="shared" si="5"/>
        <v>0</v>
      </c>
      <c r="Q20" s="600"/>
      <c r="R20" s="463"/>
      <c r="S20" s="352" t="s">
        <v>319</v>
      </c>
      <c r="T20" s="755">
        <f t="shared" ref="T20:X20" si="6">SUM(T16:T19)</f>
        <v>0</v>
      </c>
      <c r="U20" s="755">
        <f t="shared" si="6"/>
        <v>4250000</v>
      </c>
      <c r="V20" s="755">
        <f t="shared" si="6"/>
        <v>0</v>
      </c>
      <c r="W20" s="755">
        <f t="shared" si="6"/>
        <v>0</v>
      </c>
      <c r="X20" s="728">
        <f t="shared" si="6"/>
        <v>0</v>
      </c>
      <c r="Y20" s="441"/>
      <c r="AA20" s="463"/>
      <c r="AB20" s="736" t="s">
        <v>319</v>
      </c>
      <c r="AC20" s="726">
        <f>AC16+AC18+AC19</f>
        <v>0</v>
      </c>
      <c r="AD20" s="726">
        <f t="shared" ref="AD20:AG20" si="7">AD16+AD18+AD19</f>
        <v>4167249</v>
      </c>
      <c r="AE20" s="726">
        <f t="shared" si="7"/>
        <v>0</v>
      </c>
      <c r="AF20" s="726">
        <f t="shared" si="7"/>
        <v>0</v>
      </c>
      <c r="AG20" s="726">
        <f t="shared" si="7"/>
        <v>0</v>
      </c>
      <c r="AH20" s="600"/>
    </row>
    <row r="21" spans="1:34" s="496" customFormat="1" ht="21" customHeight="1" thickBot="1" x14ac:dyDescent="0.25">
      <c r="A21" s="602"/>
      <c r="B21" s="596"/>
      <c r="C21" s="596"/>
      <c r="D21" s="501"/>
      <c r="E21" s="603"/>
      <c r="F21" s="603"/>
      <c r="G21" s="604"/>
      <c r="I21" s="564"/>
      <c r="J21" s="564"/>
      <c r="K21" s="565"/>
      <c r="L21" s="565"/>
      <c r="M21" s="566"/>
      <c r="N21" s="552"/>
      <c r="O21" s="552"/>
      <c r="P21" s="552"/>
      <c r="Q21" s="600"/>
      <c r="R21" s="564"/>
      <c r="S21" s="564"/>
      <c r="T21" s="565"/>
      <c r="U21" s="566"/>
      <c r="V21" s="552"/>
      <c r="W21" s="552"/>
      <c r="X21" s="552"/>
      <c r="Y21" s="552"/>
      <c r="AA21" s="564"/>
      <c r="AB21" s="564"/>
      <c r="AC21" s="565"/>
      <c r="AD21" s="566"/>
      <c r="AE21" s="552"/>
      <c r="AF21" s="552"/>
      <c r="AG21" s="552"/>
      <c r="AH21" s="600"/>
    </row>
    <row r="22" spans="1:34" s="606" customFormat="1" ht="36" customHeight="1" thickBot="1" x14ac:dyDescent="0.3">
      <c r="A22" s="605"/>
      <c r="B22" s="944" t="s">
        <v>534</v>
      </c>
      <c r="C22" s="945"/>
      <c r="D22" s="945"/>
      <c r="E22" s="946"/>
      <c r="F22" s="1009">
        <f>O20+O27</f>
        <v>0</v>
      </c>
      <c r="G22" s="1010"/>
      <c r="I22" s="993" t="s">
        <v>320</v>
      </c>
      <c r="J22" s="994"/>
      <c r="K22" s="994"/>
      <c r="L22" s="994"/>
      <c r="M22" s="994"/>
      <c r="N22" s="994"/>
      <c r="O22" s="994"/>
      <c r="P22" s="995"/>
      <c r="R22" s="997" t="s">
        <v>321</v>
      </c>
      <c r="S22" s="997"/>
      <c r="T22" s="997"/>
      <c r="U22" s="997"/>
      <c r="V22" s="997"/>
      <c r="W22" s="997"/>
      <c r="X22" s="997"/>
      <c r="Y22" s="177"/>
      <c r="AA22" s="993" t="s">
        <v>322</v>
      </c>
      <c r="AB22" s="994"/>
      <c r="AC22" s="994"/>
      <c r="AD22" s="994"/>
      <c r="AE22" s="994"/>
      <c r="AF22" s="994"/>
      <c r="AG22" s="995"/>
      <c r="AH22" s="607"/>
    </row>
    <row r="23" spans="1:34" s="606" customFormat="1" ht="70.5" customHeight="1" thickBot="1" x14ac:dyDescent="0.3">
      <c r="A23" s="605"/>
      <c r="B23" s="960" t="s">
        <v>563</v>
      </c>
      <c r="C23" s="960"/>
      <c r="D23" s="960"/>
      <c r="E23" s="960"/>
      <c r="F23" s="979">
        <f>P20</f>
        <v>0</v>
      </c>
      <c r="G23" s="980"/>
      <c r="H23" s="178"/>
      <c r="I23" s="433" t="s">
        <v>306</v>
      </c>
      <c r="J23" s="973" t="s">
        <v>310</v>
      </c>
      <c r="K23" s="973"/>
      <c r="L23" s="973"/>
      <c r="M23" s="973"/>
      <c r="N23" s="309" t="s">
        <v>311</v>
      </c>
      <c r="O23" s="973" t="s">
        <v>531</v>
      </c>
      <c r="P23" s="999"/>
      <c r="R23" s="308" t="s">
        <v>306</v>
      </c>
      <c r="S23" s="308" t="s">
        <v>312</v>
      </c>
      <c r="T23" s="308" t="s">
        <v>313</v>
      </c>
      <c r="U23" s="309" t="s">
        <v>310</v>
      </c>
      <c r="V23" s="309" t="s">
        <v>311</v>
      </c>
      <c r="W23" s="309" t="s">
        <v>531</v>
      </c>
      <c r="X23" s="309" t="s">
        <v>323</v>
      </c>
      <c r="AA23" s="433" t="s">
        <v>306</v>
      </c>
      <c r="AB23" s="308" t="s">
        <v>312</v>
      </c>
      <c r="AC23" s="308" t="s">
        <v>313</v>
      </c>
      <c r="AD23" s="309" t="s">
        <v>310</v>
      </c>
      <c r="AE23" s="309" t="s">
        <v>311</v>
      </c>
      <c r="AF23" s="309" t="s">
        <v>531</v>
      </c>
      <c r="AG23" s="310" t="s">
        <v>323</v>
      </c>
    </row>
    <row r="24" spans="1:34" s="496" customFormat="1" ht="19.5" customHeight="1" thickBot="1" x14ac:dyDescent="0.25">
      <c r="A24" s="602"/>
      <c r="B24" s="944" t="s">
        <v>324</v>
      </c>
      <c r="C24" s="945"/>
      <c r="D24" s="945"/>
      <c r="E24" s="946"/>
      <c r="F24" s="947"/>
      <c r="G24" s="948"/>
      <c r="I24" s="305" t="s">
        <v>314</v>
      </c>
      <c r="J24" s="943">
        <f t="shared" ref="J24" si="8">ABS(U24+AD24)</f>
        <v>0</v>
      </c>
      <c r="K24" s="943"/>
      <c r="L24" s="943"/>
      <c r="M24" s="943"/>
      <c r="N24" s="725">
        <f>V24+AE24</f>
        <v>0</v>
      </c>
      <c r="O24" s="957">
        <f>N24</f>
        <v>0</v>
      </c>
      <c r="P24" s="958"/>
      <c r="R24" s="732" t="s">
        <v>314</v>
      </c>
      <c r="S24" s="311">
        <f>VLOOKUP(D8,'dati scheda tecnica'!A2:S18,12,FALSE)</f>
        <v>0</v>
      </c>
      <c r="T24" s="311">
        <f>'urbano_PIANO_INV-INFR'!G41</f>
        <v>0</v>
      </c>
      <c r="U24" s="312">
        <f>ABS(S24-T24)</f>
        <v>0</v>
      </c>
      <c r="V24" s="311">
        <f>'urbano rend_infr_met'!P9</f>
        <v>0</v>
      </c>
      <c r="W24" s="725">
        <f>V24</f>
        <v>0</v>
      </c>
      <c r="X24" s="733" t="str">
        <f>IF(T24&lt;=((T24+T16)*0.3),"OK","NON VERIFICATO")</f>
        <v>OK</v>
      </c>
      <c r="AA24" s="305" t="s">
        <v>314</v>
      </c>
      <c r="AB24" s="311">
        <f>VLOOKUP(D8,'dati scheda tecnica'!U2:AI18,10,FALSE)</f>
        <v>0</v>
      </c>
      <c r="AC24" s="311">
        <f>'EXTRA-urbano_PIANO_INV-INFR '!G38</f>
        <v>0</v>
      </c>
      <c r="AD24" s="312">
        <f>ABS(AB24-AC24)</f>
        <v>0</v>
      </c>
      <c r="AE24" s="725">
        <f>'EXTRAurbano rend_infr_met '!P9</f>
        <v>0</v>
      </c>
      <c r="AF24" s="725">
        <f>AE24</f>
        <v>0</v>
      </c>
      <c r="AG24" s="743" t="str">
        <f>IF(AC24&lt;=((AC24+AC16)*0.3),"OK","NON VERIFICATO")</f>
        <v>OK</v>
      </c>
    </row>
    <row r="25" spans="1:34" s="496" customFormat="1" ht="19.5" customHeight="1" thickBot="1" x14ac:dyDescent="0.25">
      <c r="A25" s="604"/>
      <c r="B25" s="434"/>
      <c r="C25" s="434"/>
      <c r="D25" s="434"/>
      <c r="E25" s="434"/>
      <c r="F25" s="608"/>
      <c r="G25" s="608"/>
      <c r="I25" s="306" t="s">
        <v>316</v>
      </c>
      <c r="J25" s="943">
        <f t="shared" ref="J25:J26" si="9">ABS(U25+AD25)</f>
        <v>237674</v>
      </c>
      <c r="K25" s="943"/>
      <c r="L25" s="943"/>
      <c r="M25" s="943"/>
      <c r="N25" s="725">
        <f t="shared" ref="N25:N26" si="10">V25+AE25</f>
        <v>0</v>
      </c>
      <c r="O25" s="957">
        <f t="shared" ref="O25:O26" si="11">N25</f>
        <v>0</v>
      </c>
      <c r="P25" s="958"/>
      <c r="R25" s="734" t="s">
        <v>316</v>
      </c>
      <c r="S25" s="311">
        <f>VLOOKUP(D8,'dati scheda tecnica'!A2:S18,14,FALSE)</f>
        <v>237674</v>
      </c>
      <c r="T25" s="311">
        <f>'urbano_PIANO_INV-INFR'!G83</f>
        <v>0</v>
      </c>
      <c r="U25" s="312">
        <f t="shared" ref="U25:U26" si="12">ABS(S25-T25)</f>
        <v>237674</v>
      </c>
      <c r="V25" s="725">
        <f>'urbano rend_infr_elet'!P9</f>
        <v>0</v>
      </c>
      <c r="W25" s="725">
        <f t="shared" ref="W25:W26" si="13">V25</f>
        <v>0</v>
      </c>
      <c r="X25" s="733" t="str">
        <f>IF(T25&lt;=((T25+T17)*0.3),"OK","NON VERIFICATO")</f>
        <v>OK</v>
      </c>
      <c r="AA25" s="385" t="s">
        <v>316</v>
      </c>
      <c r="AB25" s="386"/>
      <c r="AC25" s="386"/>
      <c r="AD25" s="407"/>
      <c r="AE25" s="741"/>
      <c r="AF25" s="739"/>
      <c r="AG25" s="744"/>
    </row>
    <row r="26" spans="1:34" s="496" customFormat="1" ht="31.5" customHeight="1" thickBot="1" x14ac:dyDescent="0.25">
      <c r="A26" s="609"/>
      <c r="B26" s="1028" t="s">
        <v>325</v>
      </c>
      <c r="C26" s="1029"/>
      <c r="D26" s="1029"/>
      <c r="E26" s="1030"/>
      <c r="F26" s="954">
        <f>G16-F19</f>
        <v>6923938.4000000004</v>
      </c>
      <c r="G26" s="955"/>
      <c r="I26" s="746" t="s">
        <v>88</v>
      </c>
      <c r="J26" s="977">
        <f t="shared" si="9"/>
        <v>0</v>
      </c>
      <c r="K26" s="977"/>
      <c r="L26" s="977"/>
      <c r="M26" s="977"/>
      <c r="N26" s="738">
        <f t="shared" si="10"/>
        <v>0</v>
      </c>
      <c r="O26" s="1021">
        <f t="shared" si="11"/>
        <v>0</v>
      </c>
      <c r="P26" s="1022"/>
      <c r="R26" s="735" t="s">
        <v>88</v>
      </c>
      <c r="S26" s="311">
        <f>VLOOKUP(D8,'dati scheda tecnica'!A2:S18,16,FALSE)</f>
        <v>0</v>
      </c>
      <c r="T26" s="311">
        <f>'urbano_PIANO_INV-INFR'!G122</f>
        <v>0</v>
      </c>
      <c r="U26" s="312">
        <f t="shared" si="12"/>
        <v>0</v>
      </c>
      <c r="V26" s="725">
        <f>'urbano rend_infr_idrogeno'!P9</f>
        <v>0</v>
      </c>
      <c r="W26" s="725">
        <f t="shared" si="13"/>
        <v>0</v>
      </c>
      <c r="X26" s="733" t="str">
        <f>IF(T26&lt;=((T26+T18)*0.3),"OK","NON VERIFICATO")</f>
        <v>OK</v>
      </c>
      <c r="AA26" s="737" t="s">
        <v>88</v>
      </c>
      <c r="AB26" s="311">
        <f>VLOOKUP(D8,'dati scheda tecnica'!U2:AI18,12,FALSE)</f>
        <v>0</v>
      </c>
      <c r="AC26" s="311">
        <f>'EXTRA-urbano_PIANO_INV-INFR '!G74</f>
        <v>0</v>
      </c>
      <c r="AD26" s="312">
        <f>ABS(AB26-AC26)</f>
        <v>0</v>
      </c>
      <c r="AE26" s="725">
        <f>'EXTRAurbano rend_infr_idrogeno'!P9</f>
        <v>0</v>
      </c>
      <c r="AF26" s="740">
        <f>AE26</f>
        <v>0</v>
      </c>
      <c r="AG26" s="743" t="str">
        <f>IF(AC26&lt;=((AC26+AC18)*0.3),"OK","NON VERIFICATO")</f>
        <v>OK</v>
      </c>
    </row>
    <row r="27" spans="1:34" ht="15.75" customHeight="1" thickBot="1" x14ac:dyDescent="0.3">
      <c r="B27" s="434"/>
      <c r="C27" s="434"/>
      <c r="D27" s="434"/>
      <c r="E27" s="434"/>
      <c r="F27" s="608"/>
      <c r="G27" s="608"/>
      <c r="I27" s="751" t="s">
        <v>535</v>
      </c>
      <c r="J27" s="974">
        <f>J24+J25+J26</f>
        <v>237674</v>
      </c>
      <c r="K27" s="975"/>
      <c r="L27" s="975"/>
      <c r="M27" s="976"/>
      <c r="N27" s="752">
        <f>SUM(N24:N26)</f>
        <v>0</v>
      </c>
      <c r="O27" s="1023">
        <f>SUM(O24:P26)</f>
        <v>0</v>
      </c>
      <c r="P27" s="1024"/>
      <c r="Q27" s="475"/>
      <c r="R27" s="729" t="s">
        <v>533</v>
      </c>
      <c r="S27" s="730">
        <f>SUM(S24:S26)</f>
        <v>237674</v>
      </c>
      <c r="T27" s="730">
        <f>SUM(T24:T26)</f>
        <v>0</v>
      </c>
      <c r="U27" s="730">
        <f>SUM(U24:U26)</f>
        <v>237674</v>
      </c>
      <c r="V27" s="730">
        <f t="shared" ref="V27:W27" si="14">SUM(V24:V26)</f>
        <v>0</v>
      </c>
      <c r="W27" s="731">
        <f t="shared" si="14"/>
        <v>0</v>
      </c>
      <c r="X27" s="437"/>
      <c r="Y27" s="437"/>
      <c r="Z27" s="610"/>
      <c r="AA27" s="745" t="s">
        <v>536</v>
      </c>
      <c r="AB27" s="593">
        <f>AB26+AB24</f>
        <v>0</v>
      </c>
      <c r="AC27" s="593">
        <f t="shared" ref="AC27:AF27" si="15">AC26+AC24</f>
        <v>0</v>
      </c>
      <c r="AD27" s="593">
        <f t="shared" si="15"/>
        <v>0</v>
      </c>
      <c r="AE27" s="593">
        <f t="shared" si="15"/>
        <v>0</v>
      </c>
      <c r="AF27" s="593">
        <f t="shared" si="15"/>
        <v>0</v>
      </c>
      <c r="AG27" s="594"/>
      <c r="AH27" s="475"/>
    </row>
    <row r="28" spans="1:34" ht="48" customHeight="1" thickBot="1" x14ac:dyDescent="0.35">
      <c r="B28" s="949" t="s">
        <v>326</v>
      </c>
      <c r="C28" s="950"/>
      <c r="D28" s="950"/>
      <c r="E28" s="951"/>
      <c r="F28" s="952">
        <f>F22-F24-F19+F23</f>
        <v>-1730984.6</v>
      </c>
      <c r="G28" s="953"/>
      <c r="I28" s="11" t="s">
        <v>537</v>
      </c>
      <c r="J28" s="959">
        <f>J27+M20</f>
        <v>8654923</v>
      </c>
      <c r="K28" s="959"/>
      <c r="L28" s="959"/>
      <c r="M28" s="959"/>
      <c r="N28" s="753">
        <f>N27+N20</f>
        <v>0</v>
      </c>
      <c r="O28" s="435"/>
      <c r="P28" s="435"/>
      <c r="R28" s="436"/>
      <c r="S28" s="437"/>
      <c r="T28" s="437"/>
      <c r="U28" s="437"/>
      <c r="V28" s="437"/>
      <c r="W28" s="727"/>
      <c r="X28" s="437"/>
      <c r="Y28" s="437"/>
      <c r="Z28" s="610"/>
      <c r="AA28" s="742" t="s">
        <v>519</v>
      </c>
      <c r="AB28" s="956">
        <f>T20+T27+AC20+AC27</f>
        <v>0</v>
      </c>
      <c r="AC28" s="956"/>
      <c r="AD28" s="956"/>
      <c r="AE28" s="956"/>
      <c r="AF28" s="956"/>
      <c r="AG28" s="956"/>
      <c r="AH28" s="475"/>
    </row>
    <row r="29" spans="1:34" ht="18.600000000000001" customHeight="1" x14ac:dyDescent="0.25">
      <c r="B29" s="940" t="s">
        <v>550</v>
      </c>
      <c r="C29" s="940"/>
      <c r="D29" s="940"/>
      <c r="E29" s="940"/>
      <c r="F29" s="941">
        <f>G16-F22</f>
        <v>8654923</v>
      </c>
      <c r="G29" s="941"/>
      <c r="I29" s="942"/>
      <c r="J29" s="942"/>
      <c r="K29" s="942"/>
      <c r="L29" s="942"/>
      <c r="M29" s="942"/>
      <c r="N29" s="942"/>
      <c r="O29" s="942"/>
      <c r="P29" s="942"/>
      <c r="Q29" s="942"/>
      <c r="R29" s="942"/>
      <c r="S29" s="942"/>
      <c r="T29" s="942"/>
      <c r="U29" s="942"/>
      <c r="V29" s="942"/>
      <c r="W29" s="942"/>
      <c r="X29" s="942"/>
      <c r="Y29" s="942"/>
      <c r="Z29" s="942"/>
      <c r="AA29" s="942"/>
      <c r="AB29" s="942"/>
      <c r="AC29" s="942"/>
      <c r="AD29" s="942"/>
      <c r="AE29" s="942"/>
      <c r="AF29" s="708"/>
      <c r="AG29" s="708"/>
      <c r="AH29" s="475"/>
    </row>
    <row r="30" spans="1:34" ht="15" customHeight="1" thickBot="1" x14ac:dyDescent="0.3">
      <c r="A30" s="587"/>
      <c r="G30" s="177"/>
      <c r="I30" s="942"/>
      <c r="J30" s="942"/>
      <c r="K30" s="942"/>
      <c r="L30" s="942"/>
      <c r="M30" s="942"/>
      <c r="N30" s="942"/>
      <c r="O30" s="942"/>
      <c r="P30" s="942"/>
      <c r="Q30" s="942"/>
      <c r="R30" s="942"/>
      <c r="S30" s="942"/>
      <c r="T30" s="942"/>
      <c r="U30" s="942"/>
      <c r="V30" s="942"/>
      <c r="W30" s="942"/>
      <c r="X30" s="942"/>
      <c r="Y30" s="942"/>
      <c r="Z30" s="942"/>
      <c r="AA30" s="942"/>
      <c r="AB30" s="942"/>
      <c r="AC30" s="942"/>
      <c r="AD30" s="942"/>
      <c r="AE30" s="942"/>
      <c r="AF30" s="708"/>
      <c r="AG30" s="708"/>
      <c r="AH30" s="475"/>
    </row>
    <row r="31" spans="1:34" ht="34.5" customHeight="1" thickBot="1" x14ac:dyDescent="0.3">
      <c r="A31" s="587"/>
      <c r="B31" s="964" t="s">
        <v>327</v>
      </c>
      <c r="C31" s="965"/>
      <c r="D31" s="965"/>
      <c r="E31" s="966"/>
      <c r="F31" s="954">
        <f>G16*0.2</f>
        <v>1730984.6</v>
      </c>
      <c r="G31" s="955"/>
      <c r="I31" s="978" t="str">
        <f>IF(J28&lt;=F31,"ok","ATTENZIONE!!! piano di investimento NON compatibile con scheda tecnica di cui all'art. 3 c. 1 DI 71/2021")</f>
        <v>ATTENZIONE!!! piano di investimento NON compatibile con scheda tecnica di cui all'art. 3 c. 1 DI 71/2021</v>
      </c>
      <c r="J31" s="978"/>
      <c r="K31" s="978"/>
      <c r="L31" s="978"/>
      <c r="M31" s="978"/>
      <c r="N31" s="978"/>
      <c r="O31" s="978"/>
      <c r="P31" s="978"/>
      <c r="Q31" s="978"/>
      <c r="R31" s="978"/>
      <c r="S31" s="978"/>
      <c r="T31" s="978"/>
      <c r="U31" s="978"/>
      <c r="V31" s="978"/>
      <c r="W31" s="978"/>
      <c r="X31" s="978"/>
      <c r="Y31" s="978"/>
      <c r="Z31" s="978"/>
      <c r="AA31" s="978"/>
      <c r="AB31" s="978"/>
      <c r="AC31" s="978"/>
      <c r="AD31" s="978"/>
      <c r="AE31" s="978"/>
      <c r="AF31" s="978"/>
      <c r="AG31" s="978"/>
      <c r="AH31" s="475"/>
    </row>
    <row r="32" spans="1:34" ht="15" customHeight="1" x14ac:dyDescent="0.25">
      <c r="A32" s="58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475"/>
    </row>
    <row r="33" spans="1:34" ht="15.75" thickBot="1" x14ac:dyDescent="0.3">
      <c r="A33" s="611"/>
      <c r="B33" s="559"/>
      <c r="C33" s="559"/>
      <c r="D33" s="612"/>
      <c r="E33" s="613"/>
      <c r="F33" s="613"/>
      <c r="G33" s="557"/>
      <c r="H33" s="557"/>
      <c r="I33" s="557"/>
      <c r="J33" s="558"/>
      <c r="K33" s="558"/>
      <c r="L33" s="558"/>
      <c r="M33" s="557"/>
      <c r="N33" s="557"/>
      <c r="O33" s="557"/>
      <c r="P33" s="557"/>
      <c r="Q33" s="557"/>
      <c r="R33" s="557"/>
      <c r="S33" s="557"/>
      <c r="T33" s="557"/>
      <c r="U33" s="557"/>
      <c r="V33" s="557"/>
      <c r="W33" s="557"/>
      <c r="X33" s="557"/>
      <c r="Y33" s="557"/>
      <c r="Z33" s="557"/>
      <c r="AA33" s="557"/>
      <c r="AB33" s="557"/>
      <c r="AC33" s="557"/>
      <c r="AD33" s="557"/>
      <c r="AE33" s="557"/>
      <c r="AF33" s="557"/>
      <c r="AG33" s="557"/>
      <c r="AH33" s="563"/>
    </row>
    <row r="34" spans="1:34" x14ac:dyDescent="0.25">
      <c r="H34" s="573"/>
      <c r="I34" s="574"/>
      <c r="J34" s="574"/>
      <c r="K34" s="72"/>
      <c r="L34" s="72"/>
    </row>
    <row r="37" spans="1:34" ht="15" customHeight="1" x14ac:dyDescent="0.25"/>
    <row r="38" spans="1:34" ht="15.75" customHeight="1" x14ac:dyDescent="0.25">
      <c r="AA38" s="72" t="s">
        <v>328</v>
      </c>
    </row>
    <row r="39" spans="1:34" ht="15.75" customHeight="1" x14ac:dyDescent="0.25"/>
    <row r="43" spans="1:34" x14ac:dyDescent="0.25">
      <c r="F43" s="72"/>
    </row>
    <row r="44" spans="1:34" x14ac:dyDescent="0.25">
      <c r="F44" s="72"/>
    </row>
    <row r="45" spans="1:34" x14ac:dyDescent="0.25">
      <c r="F45" s="72"/>
    </row>
    <row r="47" spans="1:34" x14ac:dyDescent="0.25">
      <c r="B47" s="961"/>
      <c r="C47" s="961"/>
      <c r="D47" s="961"/>
      <c r="E47" s="961"/>
      <c r="F47" s="961"/>
      <c r="G47" s="961"/>
      <c r="H47" s="961"/>
      <c r="I47" s="961"/>
    </row>
  </sheetData>
  <sheetProtection algorithmName="SHA-512" hashValue="vfEbQPMR7HL/NwsymvQrwMYM1vWMFp7PwMAIVuIMV780xm2TboReVFU6YSdxtZZjltPLuCuW9p/tpEEPR+59Eg==" saltValue="u7TNCrY0r3glaZDljWofCw==" spinCount="100000" sheet="1" objects="1" scenarios="1"/>
  <mergeCells count="51">
    <mergeCell ref="I6:J6"/>
    <mergeCell ref="B17:G17"/>
    <mergeCell ref="B6:F6"/>
    <mergeCell ref="O26:P26"/>
    <mergeCell ref="O27:P27"/>
    <mergeCell ref="B12:G13"/>
    <mergeCell ref="B26:E26"/>
    <mergeCell ref="B2:AG2"/>
    <mergeCell ref="R4:AG10"/>
    <mergeCell ref="I12:P14"/>
    <mergeCell ref="I22:P22"/>
    <mergeCell ref="O23:P23"/>
    <mergeCell ref="AA12:AG14"/>
    <mergeCell ref="AA22:AG22"/>
    <mergeCell ref="B4:P4"/>
    <mergeCell ref="N6:P6"/>
    <mergeCell ref="K8:P8"/>
    <mergeCell ref="D10:P10"/>
    <mergeCell ref="R12:X14"/>
    <mergeCell ref="R22:X22"/>
    <mergeCell ref="F22:G22"/>
    <mergeCell ref="F19:G19"/>
    <mergeCell ref="K6:L6"/>
    <mergeCell ref="B23:E23"/>
    <mergeCell ref="B47:I47"/>
    <mergeCell ref="B8:C8"/>
    <mergeCell ref="B31:E31"/>
    <mergeCell ref="F31:G31"/>
    <mergeCell ref="D8:G8"/>
    <mergeCell ref="I8:J8"/>
    <mergeCell ref="B19:E19"/>
    <mergeCell ref="J23:M23"/>
    <mergeCell ref="J24:M24"/>
    <mergeCell ref="J27:M27"/>
    <mergeCell ref="B22:E22"/>
    <mergeCell ref="J26:M26"/>
    <mergeCell ref="I31:AG31"/>
    <mergeCell ref="F23:G23"/>
    <mergeCell ref="B29:E29"/>
    <mergeCell ref="F29:G29"/>
    <mergeCell ref="I29:AE30"/>
    <mergeCell ref="J25:M25"/>
    <mergeCell ref="B24:E24"/>
    <mergeCell ref="F24:G24"/>
    <mergeCell ref="B28:E28"/>
    <mergeCell ref="F28:G28"/>
    <mergeCell ref="F26:G26"/>
    <mergeCell ref="AB28:AG28"/>
    <mergeCell ref="O24:P24"/>
    <mergeCell ref="O25:P25"/>
    <mergeCell ref="J28:M28"/>
  </mergeCells>
  <dataValidations count="1">
    <dataValidation allowBlank="1" showInputMessage="1" showErrorMessage="1" prompt="Viene considerato il X2 perchè le somme nella colonna L si sommano in valore assoluto " sqref="B31:E31" xr:uid="{00000000-0002-0000-0400-000000000000}"/>
  </dataValidations>
  <pageMargins left="0.7" right="0.7" top="0.75" bottom="0.75" header="0.3" footer="0.3"/>
  <pageSetup paperSize="8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la Città Metropolitana beneficiaria dal menù a tendina_x000a__x000a_" xr:uid="{00000000-0002-0000-0400-000001000000}">
          <x14:formula1>
            <xm:f>'DATI EROGAZIONI'!$A$2:$A$15</xm:f>
          </x14:formula1>
          <xm:sqref>D8:G8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tabColor rgb="FFCCFFFF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0" style="86" customWidth="1"/>
    <col min="2" max="2" width="8" style="573" customWidth="1"/>
    <col min="3" max="3" width="10.2851562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3.5703125" style="72" customWidth="1"/>
    <col min="8" max="8" width="11.85546875" style="72" customWidth="1"/>
    <col min="9" max="9" width="11.7109375" style="573" customWidth="1"/>
    <col min="10" max="10" width="24.710937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72" bestFit="1" customWidth="1"/>
    <col min="18" max="18" width="17.7109375" style="72" customWidth="1"/>
    <col min="19" max="19" width="13.42578125" style="642" customWidth="1"/>
    <col min="20" max="20" width="28.7109375" style="642" customWidth="1"/>
    <col min="21" max="21" width="8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21" thickBot="1" x14ac:dyDescent="0.3">
      <c r="A1" s="772" t="s">
        <v>0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4"/>
      <c r="U1" s="74"/>
      <c r="V1" s="74"/>
      <c r="W1" s="74"/>
      <c r="X1" s="74"/>
    </row>
    <row r="2" spans="1:24" ht="13.5" customHeight="1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640"/>
      <c r="T2" s="640"/>
      <c r="U2" s="476"/>
      <c r="V2" s="476"/>
      <c r="W2" s="476"/>
      <c r="X2" s="476"/>
    </row>
    <row r="3" spans="1:24" ht="18.75" thickBot="1" x14ac:dyDescent="0.3">
      <c r="A3" s="909" t="s">
        <v>329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1061"/>
      <c r="U3" s="75"/>
      <c r="V3" s="75"/>
      <c r="W3" s="75"/>
      <c r="X3" s="75"/>
    </row>
    <row r="4" spans="1:24" ht="10.5" customHeight="1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25"/>
      <c r="T4" s="25"/>
      <c r="U4" s="41"/>
      <c r="V4" s="41"/>
      <c r="W4" s="41"/>
      <c r="X4" s="41"/>
    </row>
    <row r="5" spans="1:24" ht="6" customHeight="1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641"/>
      <c r="T5" s="641"/>
      <c r="U5" s="26"/>
      <c r="V5" s="26"/>
      <c r="W5" s="26"/>
      <c r="X5" s="26"/>
    </row>
    <row r="6" spans="1:24" ht="26.25" customHeight="1" thickBot="1" x14ac:dyDescent="0.3">
      <c r="A6" s="814" t="s">
        <v>330</v>
      </c>
      <c r="B6" s="815"/>
      <c r="C6" s="815"/>
      <c r="D6" s="816"/>
      <c r="E6" s="817" t="s">
        <v>3</v>
      </c>
      <c r="F6" s="818"/>
      <c r="G6" s="818"/>
      <c r="H6" s="818"/>
      <c r="I6" s="818"/>
      <c r="J6" s="819"/>
      <c r="L6" s="899" t="s">
        <v>4</v>
      </c>
      <c r="M6" s="900"/>
      <c r="N6" s="900"/>
      <c r="O6" s="1081"/>
      <c r="P6" s="1082"/>
      <c r="Q6" s="1082"/>
      <c r="R6" s="1082"/>
      <c r="S6" s="1082"/>
      <c r="T6" s="1083"/>
      <c r="U6" s="329"/>
      <c r="V6" s="329"/>
      <c r="W6" s="329"/>
      <c r="X6" s="329"/>
    </row>
    <row r="7" spans="1:24" ht="15.75" thickBot="1" x14ac:dyDescent="0.3"/>
    <row r="8" spans="1:24" ht="26.25" customHeight="1" thickBot="1" x14ac:dyDescent="0.3">
      <c r="A8" s="1062" t="s">
        <v>331</v>
      </c>
      <c r="B8" s="1063"/>
      <c r="C8" s="1063"/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  <c r="O8" s="1063"/>
      <c r="P8" s="1063"/>
      <c r="Q8" s="1063"/>
      <c r="R8" s="1063"/>
      <c r="S8" s="1063"/>
      <c r="T8" s="1064"/>
      <c r="U8" s="266"/>
    </row>
    <row r="9" spans="1:24" ht="15.75" thickBot="1" x14ac:dyDescent="0.3"/>
    <row r="10" spans="1:24" ht="15" customHeight="1" x14ac:dyDescent="0.25">
      <c r="A10" s="1069" t="s">
        <v>332</v>
      </c>
      <c r="B10" s="1070"/>
      <c r="C10" s="1070"/>
      <c r="D10" s="1071"/>
      <c r="E10" s="1075">
        <f>N34+N55+N76+N97+N118+N139+N160+N181+N202+N223+N244</f>
        <v>0</v>
      </c>
      <c r="F10" s="1065"/>
      <c r="G10" s="1065"/>
      <c r="H10" s="1066"/>
      <c r="I10" s="72"/>
      <c r="J10" s="1046" t="s">
        <v>333</v>
      </c>
      <c r="K10" s="1044"/>
      <c r="L10" s="1044"/>
      <c r="M10" s="1044"/>
      <c r="N10" s="1077"/>
      <c r="O10" s="1065">
        <f>O34+O55+O76+O97+O118+O139+O160+O181+O202+O223+O244</f>
        <v>0</v>
      </c>
      <c r="P10" s="1066"/>
      <c r="R10" s="1084" t="s">
        <v>334</v>
      </c>
      <c r="S10" s="1085"/>
      <c r="T10" s="1088">
        <f>F34+F55+F76+F97+F118+F139+F160+F181+F202+F223+F244</f>
        <v>0</v>
      </c>
      <c r="U10" s="86"/>
      <c r="V10" s="614"/>
    </row>
    <row r="11" spans="1:24" ht="15.75" thickBot="1" x14ac:dyDescent="0.3">
      <c r="A11" s="1072"/>
      <c r="B11" s="1073"/>
      <c r="C11" s="1073"/>
      <c r="D11" s="1074"/>
      <c r="E11" s="1076"/>
      <c r="F11" s="1067"/>
      <c r="G11" s="1067"/>
      <c r="H11" s="1068"/>
      <c r="I11" s="72"/>
      <c r="J11" s="1078" t="s">
        <v>335</v>
      </c>
      <c r="K11" s="1079"/>
      <c r="L11" s="1079"/>
      <c r="M11" s="1079"/>
      <c r="N11" s="1080"/>
      <c r="O11" s="1067"/>
      <c r="P11" s="1068"/>
      <c r="R11" s="1086"/>
      <c r="S11" s="1087"/>
      <c r="T11" s="1089"/>
      <c r="U11" s="86"/>
      <c r="V11" s="614"/>
    </row>
    <row r="12" spans="1:24" x14ac:dyDescent="0.25">
      <c r="A12" s="1090" t="s">
        <v>523</v>
      </c>
      <c r="B12" s="1091"/>
      <c r="C12" s="1091"/>
      <c r="D12" s="1092"/>
      <c r="E12" s="1075">
        <f>N35+N56+N77+N98+N119+N140+N161+N182+N203+N224+N245</f>
        <v>0</v>
      </c>
      <c r="F12" s="1065"/>
      <c r="G12" s="1065"/>
      <c r="H12" s="1066"/>
      <c r="I12" s="72"/>
      <c r="J12" s="1096" t="s">
        <v>524</v>
      </c>
      <c r="K12" s="1097"/>
      <c r="L12" s="1097"/>
      <c r="M12" s="1097"/>
      <c r="N12" s="1098"/>
      <c r="O12" s="1065">
        <f>O35+O56+O77+O98+O119+O140+O161+O182+O203+O224+O245</f>
        <v>0</v>
      </c>
      <c r="P12" s="1066"/>
      <c r="R12" s="711"/>
      <c r="S12" s="711"/>
      <c r="T12" s="712"/>
      <c r="U12" s="86"/>
      <c r="V12" s="614"/>
    </row>
    <row r="13" spans="1:24" ht="15.75" thickBot="1" x14ac:dyDescent="0.3">
      <c r="A13" s="1093"/>
      <c r="B13" s="1094"/>
      <c r="C13" s="1094"/>
      <c r="D13" s="1095"/>
      <c r="E13" s="1076"/>
      <c r="F13" s="1067"/>
      <c r="G13" s="1067"/>
      <c r="H13" s="1068"/>
      <c r="I13" s="72"/>
      <c r="J13" s="1099" t="s">
        <v>335</v>
      </c>
      <c r="K13" s="1100"/>
      <c r="L13" s="1100"/>
      <c r="M13" s="1100"/>
      <c r="N13" s="1101"/>
      <c r="O13" s="1067"/>
      <c r="P13" s="1068"/>
      <c r="R13" s="711"/>
      <c r="S13" s="711"/>
      <c r="T13" s="712"/>
      <c r="U13" s="86"/>
      <c r="V13" s="614"/>
    </row>
    <row r="14" spans="1:24" x14ac:dyDescent="0.25">
      <c r="A14" s="1090" t="s">
        <v>525</v>
      </c>
      <c r="B14" s="1091"/>
      <c r="C14" s="1091"/>
      <c r="D14" s="1092"/>
      <c r="E14" s="1075">
        <f>N36+N57+N78+N99+N120+N141+N162+N183+N204+N225+N246</f>
        <v>0</v>
      </c>
      <c r="F14" s="1065"/>
      <c r="G14" s="1065"/>
      <c r="H14" s="1066"/>
      <c r="I14" s="72"/>
      <c r="J14" s="1096" t="s">
        <v>526</v>
      </c>
      <c r="K14" s="1097"/>
      <c r="L14" s="1097"/>
      <c r="M14" s="1097"/>
      <c r="N14" s="1098"/>
      <c r="O14" s="1065">
        <f>O36+O57+O78+O99+O120+O141+O162+O183+O204+O225+O246</f>
        <v>0</v>
      </c>
      <c r="P14" s="1066"/>
      <c r="R14" s="711"/>
      <c r="S14" s="711"/>
      <c r="T14" s="712"/>
      <c r="U14" s="86"/>
      <c r="V14" s="614"/>
    </row>
    <row r="15" spans="1:24" ht="15.75" thickBot="1" x14ac:dyDescent="0.3">
      <c r="A15" s="1093"/>
      <c r="B15" s="1094"/>
      <c r="C15" s="1094"/>
      <c r="D15" s="1095"/>
      <c r="E15" s="1076"/>
      <c r="F15" s="1067"/>
      <c r="G15" s="1067"/>
      <c r="H15" s="1068"/>
      <c r="I15" s="72"/>
      <c r="J15" s="1099" t="s">
        <v>335</v>
      </c>
      <c r="K15" s="1100"/>
      <c r="L15" s="1100"/>
      <c r="M15" s="1100"/>
      <c r="N15" s="1101"/>
      <c r="O15" s="1067"/>
      <c r="P15" s="1068"/>
      <c r="R15" s="711"/>
      <c r="S15" s="711"/>
      <c r="T15" s="712"/>
      <c r="U15" s="86"/>
      <c r="V15" s="614"/>
    </row>
    <row r="16" spans="1:24" ht="15.75" thickBot="1" x14ac:dyDescent="0.3"/>
    <row r="17" spans="1:22" ht="15.75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323"/>
      <c r="R17" s="323"/>
      <c r="S17" s="643"/>
      <c r="T17" s="643"/>
      <c r="U17" s="473"/>
    </row>
    <row r="18" spans="1:22" ht="28.5" thickBot="1" x14ac:dyDescent="0.3">
      <c r="A18" s="148" t="s">
        <v>9</v>
      </c>
      <c r="B18" s="1057" t="s">
        <v>40</v>
      </c>
      <c r="C18" s="1058"/>
      <c r="E18" s="1033" t="s">
        <v>336</v>
      </c>
      <c r="F18" s="1034"/>
      <c r="G18" s="1031">
        <f>VLOOKUP(B18,'Urbano.Piano inv. forn'!$D$20:$H$39,3,FALSE)</f>
        <v>0</v>
      </c>
      <c r="H18" s="1032"/>
      <c r="I18" s="72"/>
      <c r="J18" s="1033" t="s">
        <v>337</v>
      </c>
      <c r="K18" s="1034"/>
      <c r="L18" s="1031">
        <f>VLOOKUP(B18,'Urbano.Piano inv. forn'!$D$20:$H$39,4,FALSE)</f>
        <v>0</v>
      </c>
      <c r="M18" s="1032"/>
      <c r="O18" s="155" t="s">
        <v>338</v>
      </c>
      <c r="P18" s="724"/>
      <c r="R18" s="156" t="s">
        <v>339</v>
      </c>
      <c r="S18" s="1037"/>
      <c r="T18" s="1038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86"/>
      <c r="S19" s="644"/>
      <c r="U19" s="122"/>
      <c r="V19" s="614"/>
    </row>
    <row r="20" spans="1:22" ht="33.75" customHeight="1" thickBot="1" x14ac:dyDescent="0.3">
      <c r="A20" s="1054" t="s">
        <v>340</v>
      </c>
      <c r="B20" s="1055"/>
      <c r="C20" s="1055"/>
      <c r="D20" s="1056"/>
      <c r="E20" s="1039">
        <f>VLOOKUP(B18,'Urbano.Piano inv. forn'!$D$20:$V$39,17,FALSE)</f>
        <v>0</v>
      </c>
      <c r="F20" s="1040"/>
      <c r="G20" s="1040"/>
      <c r="H20" s="1041"/>
      <c r="I20" s="72"/>
      <c r="J20" s="1042" t="s">
        <v>61</v>
      </c>
      <c r="K20" s="1043"/>
      <c r="L20" s="1039">
        <f>VLOOKUP(B18,'Urbano.Piano inv. forn'!$D$20:$V$39,19,FALSE)</f>
        <v>0</v>
      </c>
      <c r="M20" s="1041"/>
      <c r="N20" s="110"/>
      <c r="O20" s="154" t="s">
        <v>341</v>
      </c>
      <c r="P20" s="127">
        <f>L20+E20</f>
        <v>0</v>
      </c>
      <c r="R20" s="156" t="s">
        <v>342</v>
      </c>
      <c r="S20" s="1037"/>
      <c r="T20" s="1038"/>
      <c r="U20" s="122"/>
      <c r="V20" s="614"/>
    </row>
    <row r="21" spans="1:22" ht="33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86"/>
      <c r="S21" s="645"/>
      <c r="T21" s="645"/>
      <c r="U21" s="122"/>
      <c r="V21" s="614"/>
    </row>
    <row r="22" spans="1:22" s="159" customFormat="1" ht="72" customHeight="1" x14ac:dyDescent="0.25">
      <c r="A22" s="1046" t="s">
        <v>343</v>
      </c>
      <c r="B22" s="1044" t="s">
        <v>344</v>
      </c>
      <c r="C22" s="1044" t="s">
        <v>345</v>
      </c>
      <c r="D22" s="149" t="s">
        <v>346</v>
      </c>
      <c r="E22" s="150" t="s">
        <v>347</v>
      </c>
      <c r="F22" s="149" t="s">
        <v>348</v>
      </c>
      <c r="G22" s="149" t="s">
        <v>349</v>
      </c>
      <c r="H22" s="151" t="s">
        <v>306</v>
      </c>
      <c r="I22" s="151" t="s">
        <v>350</v>
      </c>
      <c r="J22" s="151" t="s">
        <v>351</v>
      </c>
      <c r="K22" s="151" t="s">
        <v>352</v>
      </c>
      <c r="L22" s="151" t="s">
        <v>353</v>
      </c>
      <c r="M22" s="151" t="s">
        <v>354</v>
      </c>
      <c r="N22" s="151" t="s">
        <v>355</v>
      </c>
      <c r="O22" s="151" t="s">
        <v>356</v>
      </c>
      <c r="P22" s="151" t="s">
        <v>357</v>
      </c>
      <c r="Q22" s="151" t="s">
        <v>358</v>
      </c>
      <c r="R22" s="151" t="s">
        <v>359</v>
      </c>
      <c r="S22" s="151" t="s">
        <v>360</v>
      </c>
      <c r="T22" s="152" t="s">
        <v>361</v>
      </c>
      <c r="U22" s="617"/>
    </row>
    <row r="23" spans="1:22" s="159" customFormat="1" ht="28.5" customHeight="1" thickBot="1" x14ac:dyDescent="0.3">
      <c r="A23" s="1047"/>
      <c r="B23" s="1045"/>
      <c r="C23" s="1045"/>
      <c r="D23" s="153" t="s">
        <v>362</v>
      </c>
      <c r="E23" s="153" t="s">
        <v>363</v>
      </c>
      <c r="F23" s="153" t="s">
        <v>364</v>
      </c>
      <c r="G23" s="153" t="s">
        <v>364</v>
      </c>
      <c r="H23" s="153" t="s">
        <v>32</v>
      </c>
      <c r="I23" s="153" t="s">
        <v>33</v>
      </c>
      <c r="J23" s="153" t="s">
        <v>365</v>
      </c>
      <c r="K23" s="153" t="s">
        <v>366</v>
      </c>
      <c r="L23" s="153" t="s">
        <v>367</v>
      </c>
      <c r="M23" s="153" t="s">
        <v>366</v>
      </c>
      <c r="N23" s="153" t="s">
        <v>368</v>
      </c>
      <c r="O23" s="153" t="s">
        <v>335</v>
      </c>
      <c r="P23" s="153" t="s">
        <v>369</v>
      </c>
      <c r="Q23" s="153" t="s">
        <v>370</v>
      </c>
      <c r="R23" s="153" t="s">
        <v>371</v>
      </c>
      <c r="S23" s="153" t="s">
        <v>371</v>
      </c>
      <c r="T23" s="618"/>
      <c r="U23" s="617"/>
    </row>
    <row r="24" spans="1:22" ht="15" customHeight="1" x14ac:dyDescent="0.25">
      <c r="A24" s="1059" t="str">
        <f>B18</f>
        <v>urb.m.5</v>
      </c>
      <c r="B24" s="137">
        <v>1</v>
      </c>
      <c r="C24" s="190"/>
      <c r="D24" s="98"/>
      <c r="E24" s="98"/>
      <c r="F24" s="190"/>
      <c r="G24" s="619"/>
      <c r="H24" s="100"/>
      <c r="I24" s="620"/>
      <c r="J24" s="621"/>
      <c r="K24" s="622"/>
      <c r="L24" s="620"/>
      <c r="M24" s="622"/>
      <c r="N24" s="141"/>
      <c r="O24" s="141"/>
      <c r="P24" s="620"/>
      <c r="Q24" s="620"/>
      <c r="R24" s="620"/>
      <c r="S24" s="646"/>
      <c r="T24" s="647"/>
      <c r="U24" s="475"/>
    </row>
    <row r="25" spans="1:22" x14ac:dyDescent="0.25">
      <c r="A25" s="1059"/>
      <c r="B25" s="138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25" t="s">
        <v>372</v>
      </c>
      <c r="R25" s="625"/>
      <c r="S25" s="648"/>
      <c r="T25" s="649"/>
      <c r="U25" s="475"/>
    </row>
    <row r="26" spans="1:22" x14ac:dyDescent="0.25">
      <c r="A26" s="1059"/>
      <c r="B26" s="138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25"/>
      <c r="R26" s="625"/>
      <c r="S26" s="648"/>
      <c r="T26" s="649"/>
      <c r="U26" s="475"/>
    </row>
    <row r="27" spans="1:22" x14ac:dyDescent="0.25">
      <c r="A27" s="1059"/>
      <c r="B27" s="138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25"/>
      <c r="R27" s="625"/>
      <c r="S27" s="648"/>
      <c r="T27" s="649"/>
      <c r="U27" s="475"/>
    </row>
    <row r="28" spans="1:22" x14ac:dyDescent="0.25">
      <c r="A28" s="1059"/>
      <c r="B28" s="138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25"/>
      <c r="R28" s="625"/>
      <c r="S28" s="648"/>
      <c r="T28" s="649"/>
      <c r="U28" s="475"/>
    </row>
    <row r="29" spans="1:22" x14ac:dyDescent="0.25">
      <c r="A29" s="1059"/>
      <c r="B29" s="138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25"/>
      <c r="R29" s="625"/>
      <c r="S29" s="648"/>
      <c r="T29" s="649"/>
      <c r="U29" s="475"/>
    </row>
    <row r="30" spans="1:22" x14ac:dyDescent="0.25">
      <c r="A30" s="1059"/>
      <c r="B30" s="138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25"/>
      <c r="R30" s="625"/>
      <c r="S30" s="648"/>
      <c r="T30" s="649"/>
      <c r="U30" s="475"/>
    </row>
    <row r="31" spans="1:22" x14ac:dyDescent="0.25">
      <c r="A31" s="1059"/>
      <c r="B31" s="138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25"/>
      <c r="R31" s="625"/>
      <c r="S31" s="648"/>
      <c r="T31" s="649"/>
      <c r="U31" s="475"/>
    </row>
    <row r="32" spans="1:22" x14ac:dyDescent="0.25">
      <c r="A32" s="1059"/>
      <c r="B32" s="138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25"/>
      <c r="R32" s="625"/>
      <c r="S32" s="648"/>
      <c r="T32" s="649"/>
      <c r="U32" s="475"/>
    </row>
    <row r="33" spans="1:22" ht="15.75" thickBot="1" x14ac:dyDescent="0.3">
      <c r="A33" s="1060"/>
      <c r="B33" s="139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30"/>
      <c r="R33" s="630"/>
      <c r="S33" s="650"/>
      <c r="T33" s="651"/>
      <c r="U33" s="475"/>
    </row>
    <row r="34" spans="1:22" ht="25.5" thickBot="1" x14ac:dyDescent="0.3">
      <c r="A34" s="713"/>
      <c r="C34" s="714"/>
      <c r="D34" s="715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48" t="s">
        <v>527</v>
      </c>
      <c r="M34" s="1049"/>
      <c r="N34" s="718">
        <f>SUM(N24:N33)</f>
        <v>0</v>
      </c>
      <c r="O34" s="719">
        <f>SUM(O24:O33)</f>
        <v>0</v>
      </c>
      <c r="P34" s="614"/>
      <c r="R34" s="86"/>
      <c r="S34" s="90"/>
      <c r="T34" s="652"/>
      <c r="U34" s="637"/>
      <c r="V34" s="636"/>
    </row>
    <row r="35" spans="1:22" ht="23.25" customHeight="1" x14ac:dyDescent="0.25">
      <c r="A35" s="121"/>
      <c r="B35" s="86"/>
      <c r="C35" s="86"/>
      <c r="D35" s="86"/>
      <c r="H35" s="634"/>
      <c r="I35" s="634"/>
      <c r="J35" s="635"/>
      <c r="K35" s="634"/>
      <c r="L35" s="1050" t="s">
        <v>528</v>
      </c>
      <c r="M35" s="1051"/>
      <c r="N35" s="720">
        <f>SUMIF(M24:M33,"&lt;=31/12/2025",N24:N33)</f>
        <v>0</v>
      </c>
      <c r="O35" s="721">
        <f>SUMIF(M24:M33,"&lt;=31/12/2025",O24:O33)</f>
        <v>0</v>
      </c>
      <c r="P35" s="86"/>
      <c r="R35" s="86"/>
      <c r="S35" s="90"/>
      <c r="T35" s="652"/>
      <c r="U35" s="637"/>
      <c r="V35" s="636"/>
    </row>
    <row r="36" spans="1:22" ht="23.25" customHeight="1" thickBot="1" x14ac:dyDescent="0.3">
      <c r="A36" s="121"/>
      <c r="L36" s="1052" t="s">
        <v>565</v>
      </c>
      <c r="M36" s="1053"/>
      <c r="N36" s="722">
        <f>SUMIF(M24:M33,"&gt;31/12/2025",N24:N33)</f>
        <v>0</v>
      </c>
      <c r="O36" s="723">
        <f>SUMIF(M24:M33,"&gt;31/12/2025",O24:O33)</f>
        <v>0</v>
      </c>
      <c r="R36" s="86"/>
      <c r="S36" s="90"/>
      <c r="T36" s="652"/>
      <c r="U36" s="637"/>
      <c r="V36" s="636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557"/>
      <c r="R37" s="557"/>
      <c r="S37" s="653"/>
      <c r="T37" s="654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323"/>
      <c r="R38" s="323"/>
      <c r="S38" s="643"/>
      <c r="T38" s="643"/>
      <c r="U38" s="473"/>
    </row>
    <row r="39" spans="1:22" ht="28.5" thickBot="1" x14ac:dyDescent="0.3">
      <c r="A39" s="148" t="s">
        <v>9</v>
      </c>
      <c r="B39" s="1057" t="s">
        <v>38</v>
      </c>
      <c r="C39" s="1058"/>
      <c r="E39" s="1033" t="s">
        <v>336</v>
      </c>
      <c r="F39" s="1034"/>
      <c r="G39" s="1031">
        <f>VLOOKUP(B39,'Urbano.Piano inv. forn'!$D$20:$H$39,3,FALSE)</f>
        <v>0</v>
      </c>
      <c r="H39" s="1032"/>
      <c r="I39" s="72"/>
      <c r="J39" s="1033" t="s">
        <v>337</v>
      </c>
      <c r="K39" s="1034"/>
      <c r="L39" s="1031">
        <f>VLOOKUP(B39,'Urbano.Piano inv. forn'!$D$20:$H$39,4,FALSE)</f>
        <v>0</v>
      </c>
      <c r="M39" s="1032"/>
      <c r="O39" s="155" t="s">
        <v>338</v>
      </c>
      <c r="P39" s="616"/>
      <c r="R39" s="156" t="s">
        <v>339</v>
      </c>
      <c r="S39" s="1037"/>
      <c r="T39" s="1038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86"/>
      <c r="S40" s="644"/>
      <c r="U40" s="122"/>
    </row>
    <row r="41" spans="1:22" ht="28.5" customHeight="1" thickBot="1" x14ac:dyDescent="0.3">
      <c r="A41" s="1054" t="s">
        <v>340</v>
      </c>
      <c r="B41" s="1055"/>
      <c r="C41" s="1055"/>
      <c r="D41" s="1056"/>
      <c r="E41" s="1039">
        <f>VLOOKUP(B39,'Urbano.Piano inv. forn'!$D$20:$V$39,17,FALSE)</f>
        <v>0</v>
      </c>
      <c r="F41" s="1040"/>
      <c r="G41" s="1040"/>
      <c r="H41" s="1041"/>
      <c r="I41" s="72"/>
      <c r="J41" s="1042" t="s">
        <v>61</v>
      </c>
      <c r="K41" s="1043"/>
      <c r="L41" s="1039">
        <f>VLOOKUP(B39,'Urbano.Piano inv. forn'!$D$20:$V$39,19,FALSE)</f>
        <v>0</v>
      </c>
      <c r="M41" s="1041"/>
      <c r="N41" s="110"/>
      <c r="O41" s="154" t="s">
        <v>341</v>
      </c>
      <c r="P41" s="127">
        <f>L41+E41</f>
        <v>0</v>
      </c>
      <c r="R41" s="156" t="s">
        <v>342</v>
      </c>
      <c r="S41" s="1037"/>
      <c r="T41" s="1038"/>
      <c r="U41" s="122"/>
    </row>
    <row r="42" spans="1:22" ht="15.75" thickBot="1" x14ac:dyDescent="0.3">
      <c r="A42" s="121"/>
      <c r="U42" s="475"/>
    </row>
    <row r="43" spans="1:22" ht="79.5" customHeight="1" x14ac:dyDescent="0.25">
      <c r="A43" s="1046" t="s">
        <v>343</v>
      </c>
      <c r="B43" s="1044" t="s">
        <v>344</v>
      </c>
      <c r="C43" s="1044" t="s">
        <v>345</v>
      </c>
      <c r="D43" s="149" t="s">
        <v>346</v>
      </c>
      <c r="E43" s="150" t="s">
        <v>347</v>
      </c>
      <c r="F43" s="149" t="s">
        <v>348</v>
      </c>
      <c r="G43" s="149" t="s">
        <v>349</v>
      </c>
      <c r="H43" s="151" t="s">
        <v>306</v>
      </c>
      <c r="I43" s="151" t="s">
        <v>350</v>
      </c>
      <c r="J43" s="151" t="s">
        <v>351</v>
      </c>
      <c r="K43" s="151" t="s">
        <v>352</v>
      </c>
      <c r="L43" s="151" t="s">
        <v>353</v>
      </c>
      <c r="M43" s="151" t="s">
        <v>354</v>
      </c>
      <c r="N43" s="151" t="s">
        <v>355</v>
      </c>
      <c r="O43" s="151" t="s">
        <v>356</v>
      </c>
      <c r="P43" s="151" t="s">
        <v>357</v>
      </c>
      <c r="Q43" s="151" t="s">
        <v>358</v>
      </c>
      <c r="R43" s="151" t="s">
        <v>359</v>
      </c>
      <c r="S43" s="151" t="s">
        <v>360</v>
      </c>
      <c r="T43" s="1035" t="s">
        <v>361</v>
      </c>
      <c r="U43" s="617"/>
    </row>
    <row r="44" spans="1:22" ht="24.75" thickBot="1" x14ac:dyDescent="0.3">
      <c r="A44" s="1047"/>
      <c r="B44" s="1045"/>
      <c r="C44" s="1045"/>
      <c r="D44" s="153" t="s">
        <v>362</v>
      </c>
      <c r="E44" s="153" t="s">
        <v>363</v>
      </c>
      <c r="F44" s="153" t="s">
        <v>364</v>
      </c>
      <c r="G44" s="153" t="s">
        <v>364</v>
      </c>
      <c r="H44" s="153" t="s">
        <v>32</v>
      </c>
      <c r="I44" s="153" t="s">
        <v>33</v>
      </c>
      <c r="J44" s="153" t="s">
        <v>365</v>
      </c>
      <c r="K44" s="153" t="s">
        <v>366</v>
      </c>
      <c r="L44" s="153" t="s">
        <v>367</v>
      </c>
      <c r="M44" s="153" t="s">
        <v>366</v>
      </c>
      <c r="N44" s="153" t="s">
        <v>368</v>
      </c>
      <c r="O44" s="153" t="s">
        <v>335</v>
      </c>
      <c r="P44" s="153" t="s">
        <v>369</v>
      </c>
      <c r="Q44" s="153" t="s">
        <v>370</v>
      </c>
      <c r="R44" s="153" t="s">
        <v>371</v>
      </c>
      <c r="S44" s="153" t="s">
        <v>371</v>
      </c>
      <c r="T44" s="1036"/>
      <c r="U44" s="617"/>
    </row>
    <row r="45" spans="1:22" x14ac:dyDescent="0.25">
      <c r="A45" s="1059" t="str">
        <f>B39</f>
        <v>urb.m.3</v>
      </c>
      <c r="B45" s="137">
        <v>1</v>
      </c>
      <c r="C45" s="190"/>
      <c r="D45" s="98"/>
      <c r="E45" s="98"/>
      <c r="F45" s="190"/>
      <c r="G45" s="619"/>
      <c r="H45" s="100"/>
      <c r="I45" s="620"/>
      <c r="J45" s="621"/>
      <c r="K45" s="622"/>
      <c r="L45" s="620"/>
      <c r="M45" s="622"/>
      <c r="N45" s="141"/>
      <c r="O45" s="141"/>
      <c r="P45" s="620"/>
      <c r="Q45" s="620"/>
      <c r="R45" s="620"/>
      <c r="S45" s="646"/>
      <c r="T45" s="647"/>
      <c r="U45" s="475"/>
    </row>
    <row r="46" spans="1:22" x14ac:dyDescent="0.25">
      <c r="A46" s="1059"/>
      <c r="B46" s="138">
        <v>2</v>
      </c>
      <c r="C46" s="95"/>
      <c r="D46" s="85"/>
      <c r="E46" s="85"/>
      <c r="F46" s="95"/>
      <c r="G46" s="624"/>
      <c r="H46" s="95"/>
      <c r="I46" s="625"/>
      <c r="J46" s="626"/>
      <c r="K46" s="627"/>
      <c r="L46" s="625"/>
      <c r="M46" s="627"/>
      <c r="N46" s="132"/>
      <c r="O46" s="132"/>
      <c r="P46" s="625"/>
      <c r="Q46" s="625" t="s">
        <v>372</v>
      </c>
      <c r="R46" s="625"/>
      <c r="S46" s="648"/>
      <c r="T46" s="649"/>
      <c r="U46" s="475"/>
    </row>
    <row r="47" spans="1:22" x14ac:dyDescent="0.25">
      <c r="A47" s="1059"/>
      <c r="B47" s="138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25"/>
      <c r="R47" s="625"/>
      <c r="S47" s="648"/>
      <c r="T47" s="649"/>
      <c r="U47" s="475"/>
    </row>
    <row r="48" spans="1:22" x14ac:dyDescent="0.25">
      <c r="A48" s="1059"/>
      <c r="B48" s="138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25"/>
      <c r="R48" s="625"/>
      <c r="S48" s="648"/>
      <c r="T48" s="649"/>
      <c r="U48" s="475"/>
    </row>
    <row r="49" spans="1:21" x14ac:dyDescent="0.25">
      <c r="A49" s="1059"/>
      <c r="B49" s="138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25"/>
      <c r="R49" s="625"/>
      <c r="S49" s="648"/>
      <c r="T49" s="649"/>
      <c r="U49" s="475"/>
    </row>
    <row r="50" spans="1:21" x14ac:dyDescent="0.25">
      <c r="A50" s="1059"/>
      <c r="B50" s="138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25"/>
      <c r="R50" s="625"/>
      <c r="S50" s="648"/>
      <c r="T50" s="649"/>
      <c r="U50" s="475"/>
    </row>
    <row r="51" spans="1:21" x14ac:dyDescent="0.25">
      <c r="A51" s="1059"/>
      <c r="B51" s="138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25"/>
      <c r="R51" s="625"/>
      <c r="S51" s="648"/>
      <c r="T51" s="649"/>
      <c r="U51" s="475"/>
    </row>
    <row r="52" spans="1:21" x14ac:dyDescent="0.25">
      <c r="A52" s="1059"/>
      <c r="B52" s="138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25"/>
      <c r="R52" s="625"/>
      <c r="S52" s="648"/>
      <c r="T52" s="649"/>
      <c r="U52" s="475"/>
    </row>
    <row r="53" spans="1:21" x14ac:dyDescent="0.25">
      <c r="A53" s="1059"/>
      <c r="B53" s="138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25"/>
      <c r="R53" s="625"/>
      <c r="S53" s="648"/>
      <c r="T53" s="649"/>
      <c r="U53" s="475"/>
    </row>
    <row r="54" spans="1:21" ht="15.75" thickBot="1" x14ac:dyDescent="0.3">
      <c r="A54" s="1060"/>
      <c r="B54" s="139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30"/>
      <c r="R54" s="630"/>
      <c r="S54" s="650"/>
      <c r="T54" s="651"/>
      <c r="U54" s="475"/>
    </row>
    <row r="55" spans="1:21" ht="25.5" thickBot="1" x14ac:dyDescent="0.3">
      <c r="A55" s="713"/>
      <c r="C55" s="714"/>
      <c r="D55" s="715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48" t="s">
        <v>527</v>
      </c>
      <c r="M55" s="1049"/>
      <c r="N55" s="718">
        <f>SUM(N45:N54)</f>
        <v>0</v>
      </c>
      <c r="O55" s="719">
        <f>SUM(O45:O54)</f>
        <v>0</v>
      </c>
      <c r="P55" s="614"/>
      <c r="R55" s="86"/>
      <c r="S55" s="90"/>
      <c r="T55" s="652"/>
      <c r="U55" s="637"/>
    </row>
    <row r="56" spans="1:21" ht="28.5" customHeight="1" x14ac:dyDescent="0.25">
      <c r="A56" s="121"/>
      <c r="B56" s="86"/>
      <c r="C56" s="86"/>
      <c r="D56" s="86"/>
      <c r="H56" s="634"/>
      <c r="I56" s="634"/>
      <c r="J56" s="635"/>
      <c r="K56" s="634"/>
      <c r="L56" s="1050" t="s">
        <v>528</v>
      </c>
      <c r="M56" s="1051"/>
      <c r="N56" s="720">
        <f>SUMIF(M45:M54,"&lt;=31/12/2025",N45:N54)</f>
        <v>0</v>
      </c>
      <c r="O56" s="721">
        <f>SUMIF(M45:M54,"&lt;=31/12/2025",O45:O54)</f>
        <v>0</v>
      </c>
      <c r="P56" s="86"/>
      <c r="R56" s="86"/>
      <c r="S56" s="90"/>
      <c r="T56" s="652"/>
      <c r="U56" s="637"/>
    </row>
    <row r="57" spans="1:21" ht="28.5" customHeight="1" thickBot="1" x14ac:dyDescent="0.3">
      <c r="A57" s="121"/>
      <c r="L57" s="1052" t="s">
        <v>565</v>
      </c>
      <c r="M57" s="1053"/>
      <c r="N57" s="722">
        <f>SUMIF(M45:M54,"&gt;31/12/2025",N45:N54)</f>
        <v>0</v>
      </c>
      <c r="O57" s="723">
        <f>SUMIF(M45:M54,"&gt;31/12/2025",O45:O54)</f>
        <v>0</v>
      </c>
      <c r="R57" s="86"/>
      <c r="S57" s="90"/>
      <c r="T57" s="652"/>
      <c r="U57" s="637"/>
    </row>
    <row r="58" spans="1:21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557"/>
      <c r="R58" s="557"/>
      <c r="S58" s="653"/>
      <c r="T58" s="654"/>
      <c r="U58" s="563"/>
    </row>
    <row r="59" spans="1:21" ht="15.75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323"/>
      <c r="R59" s="323"/>
      <c r="S59" s="643"/>
      <c r="T59" s="643"/>
      <c r="U59" s="473"/>
    </row>
    <row r="60" spans="1:21" ht="28.5" thickBot="1" x14ac:dyDescent="0.3">
      <c r="A60" s="148" t="s">
        <v>9</v>
      </c>
      <c r="B60" s="1057" t="s">
        <v>36</v>
      </c>
      <c r="C60" s="1058"/>
      <c r="E60" s="1033" t="s">
        <v>336</v>
      </c>
      <c r="F60" s="1034"/>
      <c r="G60" s="1031">
        <f>VLOOKUP(B60,'Urbano.Piano inv. forn'!$D$20:$H$39,3,FALSE)</f>
        <v>0</v>
      </c>
      <c r="H60" s="1032"/>
      <c r="I60" s="72"/>
      <c r="J60" s="1033" t="s">
        <v>337</v>
      </c>
      <c r="K60" s="1034"/>
      <c r="L60" s="1031">
        <f>VLOOKUP(B60,'Urbano.Piano inv. forn'!$D$20:$H$39,4,FALSE)</f>
        <v>0</v>
      </c>
      <c r="M60" s="1032"/>
      <c r="O60" s="155" t="s">
        <v>338</v>
      </c>
      <c r="P60" s="616"/>
      <c r="R60" s="156" t="s">
        <v>339</v>
      </c>
      <c r="S60" s="1037"/>
      <c r="T60" s="1038"/>
      <c r="U60" s="475"/>
    </row>
    <row r="61" spans="1:21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86"/>
      <c r="S61" s="644"/>
      <c r="U61" s="122"/>
    </row>
    <row r="62" spans="1:21" ht="28.5" customHeight="1" thickBot="1" x14ac:dyDescent="0.3">
      <c r="A62" s="1054" t="s">
        <v>340</v>
      </c>
      <c r="B62" s="1055"/>
      <c r="C62" s="1055"/>
      <c r="D62" s="1056"/>
      <c r="E62" s="1039">
        <f>VLOOKUP(B60,'Urbano.Piano inv. forn'!$D$20:$V$39,17,FALSE)</f>
        <v>0</v>
      </c>
      <c r="F62" s="1040"/>
      <c r="G62" s="1040"/>
      <c r="H62" s="1041"/>
      <c r="I62" s="72"/>
      <c r="J62" s="1042" t="s">
        <v>61</v>
      </c>
      <c r="K62" s="1043"/>
      <c r="L62" s="1039">
        <f>VLOOKUP(B60,'Urbano.Piano inv. forn'!$D$20:$V$39,19,FALSE)</f>
        <v>0</v>
      </c>
      <c r="M62" s="1041"/>
      <c r="N62" s="110"/>
      <c r="O62" s="154" t="s">
        <v>341</v>
      </c>
      <c r="P62" s="127">
        <f>L62+E62</f>
        <v>0</v>
      </c>
      <c r="R62" s="156" t="s">
        <v>342</v>
      </c>
      <c r="S62" s="1037"/>
      <c r="T62" s="1038"/>
      <c r="U62" s="122"/>
    </row>
    <row r="63" spans="1:21" ht="15.75" thickBot="1" x14ac:dyDescent="0.3">
      <c r="A63" s="121"/>
      <c r="U63" s="475"/>
    </row>
    <row r="64" spans="1:21" ht="60" x14ac:dyDescent="0.25">
      <c r="A64" s="1046" t="s">
        <v>343</v>
      </c>
      <c r="B64" s="1044" t="s">
        <v>344</v>
      </c>
      <c r="C64" s="1044" t="s">
        <v>345</v>
      </c>
      <c r="D64" s="149" t="s">
        <v>346</v>
      </c>
      <c r="E64" s="150" t="s">
        <v>347</v>
      </c>
      <c r="F64" s="149" t="s">
        <v>348</v>
      </c>
      <c r="G64" s="149" t="s">
        <v>349</v>
      </c>
      <c r="H64" s="151" t="s">
        <v>306</v>
      </c>
      <c r="I64" s="151" t="s">
        <v>350</v>
      </c>
      <c r="J64" s="151" t="s">
        <v>351</v>
      </c>
      <c r="K64" s="151" t="s">
        <v>352</v>
      </c>
      <c r="L64" s="151" t="s">
        <v>353</v>
      </c>
      <c r="M64" s="151" t="s">
        <v>354</v>
      </c>
      <c r="N64" s="151" t="s">
        <v>355</v>
      </c>
      <c r="O64" s="151" t="s">
        <v>356</v>
      </c>
      <c r="P64" s="151" t="s">
        <v>357</v>
      </c>
      <c r="Q64" s="151" t="s">
        <v>358</v>
      </c>
      <c r="R64" s="151" t="s">
        <v>359</v>
      </c>
      <c r="S64" s="151" t="s">
        <v>360</v>
      </c>
      <c r="T64" s="1035" t="s">
        <v>361</v>
      </c>
      <c r="U64" s="617"/>
    </row>
    <row r="65" spans="1:21" ht="24.75" thickBot="1" x14ac:dyDescent="0.3">
      <c r="A65" s="1047"/>
      <c r="B65" s="1045"/>
      <c r="C65" s="1045"/>
      <c r="D65" s="153" t="s">
        <v>362</v>
      </c>
      <c r="E65" s="153" t="s">
        <v>363</v>
      </c>
      <c r="F65" s="153" t="s">
        <v>364</v>
      </c>
      <c r="G65" s="153" t="s">
        <v>364</v>
      </c>
      <c r="H65" s="153" t="s">
        <v>32</v>
      </c>
      <c r="I65" s="153" t="s">
        <v>33</v>
      </c>
      <c r="J65" s="153" t="s">
        <v>365</v>
      </c>
      <c r="K65" s="153" t="s">
        <v>366</v>
      </c>
      <c r="L65" s="153" t="s">
        <v>367</v>
      </c>
      <c r="M65" s="153" t="s">
        <v>366</v>
      </c>
      <c r="N65" s="153" t="s">
        <v>368</v>
      </c>
      <c r="O65" s="153" t="s">
        <v>335</v>
      </c>
      <c r="P65" s="153" t="s">
        <v>369</v>
      </c>
      <c r="Q65" s="153" t="s">
        <v>370</v>
      </c>
      <c r="R65" s="153" t="s">
        <v>371</v>
      </c>
      <c r="S65" s="153" t="s">
        <v>371</v>
      </c>
      <c r="T65" s="1036"/>
      <c r="U65" s="617"/>
    </row>
    <row r="66" spans="1:21" x14ac:dyDescent="0.25">
      <c r="A66" s="1059" t="str">
        <f>B60</f>
        <v>urb.m.1</v>
      </c>
      <c r="B66" s="137">
        <v>1</v>
      </c>
      <c r="C66" s="190"/>
      <c r="D66" s="98"/>
      <c r="E66" s="98"/>
      <c r="F66" s="190"/>
      <c r="G66" s="619"/>
      <c r="H66" s="100"/>
      <c r="I66" s="620"/>
      <c r="J66" s="621"/>
      <c r="K66" s="622"/>
      <c r="L66" s="620"/>
      <c r="M66" s="622"/>
      <c r="N66" s="141"/>
      <c r="O66" s="141"/>
      <c r="P66" s="620"/>
      <c r="Q66" s="620"/>
      <c r="R66" s="620"/>
      <c r="S66" s="646"/>
      <c r="T66" s="647"/>
      <c r="U66" s="475"/>
    </row>
    <row r="67" spans="1:21" x14ac:dyDescent="0.25">
      <c r="A67" s="1059"/>
      <c r="B67" s="138">
        <v>2</v>
      </c>
      <c r="C67" s="95"/>
      <c r="D67" s="85"/>
      <c r="E67" s="85"/>
      <c r="F67" s="95"/>
      <c r="G67" s="624"/>
      <c r="H67" s="95"/>
      <c r="I67" s="625"/>
      <c r="J67" s="626"/>
      <c r="K67" s="627"/>
      <c r="L67" s="625"/>
      <c r="M67" s="627"/>
      <c r="N67" s="132"/>
      <c r="O67" s="132"/>
      <c r="P67" s="625"/>
      <c r="Q67" s="625" t="s">
        <v>372</v>
      </c>
      <c r="R67" s="625"/>
      <c r="S67" s="648"/>
      <c r="T67" s="649"/>
      <c r="U67" s="475"/>
    </row>
    <row r="68" spans="1:21" x14ac:dyDescent="0.25">
      <c r="A68" s="1059"/>
      <c r="B68" s="138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25"/>
      <c r="R68" s="625"/>
      <c r="S68" s="648"/>
      <c r="T68" s="649"/>
      <c r="U68" s="475"/>
    </row>
    <row r="69" spans="1:21" x14ac:dyDescent="0.25">
      <c r="A69" s="1059"/>
      <c r="B69" s="138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25"/>
      <c r="R69" s="625"/>
      <c r="S69" s="648"/>
      <c r="T69" s="649"/>
      <c r="U69" s="475"/>
    </row>
    <row r="70" spans="1:21" x14ac:dyDescent="0.25">
      <c r="A70" s="1059"/>
      <c r="B70" s="138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25"/>
      <c r="R70" s="625"/>
      <c r="S70" s="648"/>
      <c r="T70" s="649"/>
      <c r="U70" s="475"/>
    </row>
    <row r="71" spans="1:21" x14ac:dyDescent="0.25">
      <c r="A71" s="1059"/>
      <c r="B71" s="138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25"/>
      <c r="R71" s="625"/>
      <c r="S71" s="648"/>
      <c r="T71" s="649"/>
      <c r="U71" s="475"/>
    </row>
    <row r="72" spans="1:21" x14ac:dyDescent="0.25">
      <c r="A72" s="1059"/>
      <c r="B72" s="138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25"/>
      <c r="R72" s="625"/>
      <c r="S72" s="648"/>
      <c r="T72" s="649"/>
      <c r="U72" s="475"/>
    </row>
    <row r="73" spans="1:21" x14ac:dyDescent="0.25">
      <c r="A73" s="1059"/>
      <c r="B73" s="138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25"/>
      <c r="R73" s="625"/>
      <c r="S73" s="648"/>
      <c r="T73" s="649"/>
      <c r="U73" s="475"/>
    </row>
    <row r="74" spans="1:21" x14ac:dyDescent="0.25">
      <c r="A74" s="1059"/>
      <c r="B74" s="138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25"/>
      <c r="R74" s="625"/>
      <c r="S74" s="648"/>
      <c r="T74" s="649"/>
      <c r="U74" s="475"/>
    </row>
    <row r="75" spans="1:21" ht="15.75" thickBot="1" x14ac:dyDescent="0.3">
      <c r="A75" s="1060"/>
      <c r="B75" s="139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30"/>
      <c r="R75" s="630"/>
      <c r="S75" s="650"/>
      <c r="T75" s="651"/>
      <c r="U75" s="475"/>
    </row>
    <row r="76" spans="1:21" ht="25.5" thickBot="1" x14ac:dyDescent="0.3">
      <c r="A76" s="713"/>
      <c r="C76" s="714"/>
      <c r="D76" s="715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48" t="s">
        <v>527</v>
      </c>
      <c r="M76" s="1049"/>
      <c r="N76" s="718">
        <f>SUM(N66:N75)</f>
        <v>0</v>
      </c>
      <c r="O76" s="719">
        <f>SUM(O66:O75)</f>
        <v>0</v>
      </c>
      <c r="P76" s="614"/>
      <c r="R76" s="86"/>
      <c r="S76" s="90"/>
      <c r="T76" s="652"/>
      <c r="U76" s="637"/>
    </row>
    <row r="77" spans="1:21" ht="24" customHeight="1" x14ac:dyDescent="0.25">
      <c r="A77" s="121"/>
      <c r="B77" s="86"/>
      <c r="C77" s="86"/>
      <c r="D77" s="86"/>
      <c r="H77" s="634"/>
      <c r="I77" s="634"/>
      <c r="J77" s="635"/>
      <c r="K77" s="634"/>
      <c r="L77" s="1050" t="s">
        <v>528</v>
      </c>
      <c r="M77" s="1051"/>
      <c r="N77" s="720">
        <f>SUMIF(M66:M75,"&lt;=31/12/2025",N66:N75)</f>
        <v>0</v>
      </c>
      <c r="O77" s="721">
        <f>SUMIF(M66:M75,"&lt;=31/12/2025",O66:O75)</f>
        <v>0</v>
      </c>
      <c r="P77" s="86"/>
      <c r="R77" s="86"/>
      <c r="S77" s="90"/>
      <c r="T77" s="652"/>
      <c r="U77" s="637"/>
    </row>
    <row r="78" spans="1:21" ht="24" customHeight="1" thickBot="1" x14ac:dyDescent="0.3">
      <c r="A78" s="121"/>
      <c r="L78" s="1052" t="s">
        <v>565</v>
      </c>
      <c r="M78" s="1053"/>
      <c r="N78" s="722">
        <f>SUMIF(M66:M75,"&gt;31/12/2025",N66:N75)</f>
        <v>0</v>
      </c>
      <c r="O78" s="723">
        <f>SUMIF(M66:M75,"&gt;31/12/2025",O66:O75)</f>
        <v>0</v>
      </c>
      <c r="R78" s="86"/>
      <c r="S78" s="90"/>
      <c r="T78" s="652"/>
      <c r="U78" s="637"/>
    </row>
    <row r="79" spans="1:21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557"/>
      <c r="R79" s="557"/>
      <c r="S79" s="653"/>
      <c r="T79" s="654"/>
      <c r="U79" s="563"/>
    </row>
    <row r="80" spans="1:21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323"/>
      <c r="R80" s="323"/>
      <c r="S80" s="643"/>
      <c r="T80" s="643"/>
      <c r="U80" s="473"/>
    </row>
    <row r="81" spans="1:21" ht="28.5" thickBot="1" x14ac:dyDescent="0.3">
      <c r="A81" s="148" t="s">
        <v>9</v>
      </c>
      <c r="B81" s="1057" t="s">
        <v>38</v>
      </c>
      <c r="C81" s="1058"/>
      <c r="E81" s="1033" t="s">
        <v>336</v>
      </c>
      <c r="F81" s="1034"/>
      <c r="G81" s="1031">
        <f>VLOOKUP(B81,'Urbano.Piano inv. forn'!$D$20:$H$39,3,FALSE)</f>
        <v>0</v>
      </c>
      <c r="H81" s="1032"/>
      <c r="I81" s="72"/>
      <c r="J81" s="1033" t="s">
        <v>337</v>
      </c>
      <c r="K81" s="1034"/>
      <c r="L81" s="1031">
        <f>VLOOKUP(B81,'Urbano.Piano inv. forn'!$D$20:$H$39,4,FALSE)</f>
        <v>0</v>
      </c>
      <c r="M81" s="1032"/>
      <c r="O81" s="155" t="s">
        <v>338</v>
      </c>
      <c r="P81" s="616"/>
      <c r="R81" s="156" t="s">
        <v>339</v>
      </c>
      <c r="S81" s="1037"/>
      <c r="T81" s="1038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86"/>
      <c r="S82" s="644"/>
      <c r="U82" s="122"/>
    </row>
    <row r="83" spans="1:21" ht="28.5" customHeight="1" thickBot="1" x14ac:dyDescent="0.3">
      <c r="A83" s="1054" t="s">
        <v>340</v>
      </c>
      <c r="B83" s="1055"/>
      <c r="C83" s="1055"/>
      <c r="D83" s="1056"/>
      <c r="E83" s="1039">
        <f>VLOOKUP(B81,'Urbano.Piano inv. forn'!$D$20:$V$39,17,FALSE)</f>
        <v>0</v>
      </c>
      <c r="F83" s="1040"/>
      <c r="G83" s="1040"/>
      <c r="H83" s="1041"/>
      <c r="I83" s="72"/>
      <c r="J83" s="1042" t="s">
        <v>61</v>
      </c>
      <c r="K83" s="1043"/>
      <c r="L83" s="1039">
        <f>VLOOKUP(B81,'Urbano.Piano inv. forn'!$D$20:$V$39,19,FALSE)</f>
        <v>0</v>
      </c>
      <c r="M83" s="1041"/>
      <c r="N83" s="110"/>
      <c r="O83" s="154" t="s">
        <v>341</v>
      </c>
      <c r="P83" s="127">
        <f>L83+E83</f>
        <v>0</v>
      </c>
      <c r="R83" s="156" t="s">
        <v>342</v>
      </c>
      <c r="S83" s="1037"/>
      <c r="T83" s="1038"/>
      <c r="U83" s="122"/>
    </row>
    <row r="84" spans="1:21" ht="15.75" thickBot="1" x14ac:dyDescent="0.3">
      <c r="A84" s="121"/>
      <c r="U84" s="475"/>
    </row>
    <row r="85" spans="1:21" ht="60" x14ac:dyDescent="0.25">
      <c r="A85" s="1046" t="s">
        <v>343</v>
      </c>
      <c r="B85" s="1044" t="s">
        <v>344</v>
      </c>
      <c r="C85" s="1044" t="s">
        <v>345</v>
      </c>
      <c r="D85" s="149" t="s">
        <v>346</v>
      </c>
      <c r="E85" s="150" t="s">
        <v>347</v>
      </c>
      <c r="F85" s="149" t="s">
        <v>348</v>
      </c>
      <c r="G85" s="149" t="s">
        <v>349</v>
      </c>
      <c r="H85" s="151" t="s">
        <v>306</v>
      </c>
      <c r="I85" s="151" t="s">
        <v>350</v>
      </c>
      <c r="J85" s="151" t="s">
        <v>351</v>
      </c>
      <c r="K85" s="151" t="s">
        <v>352</v>
      </c>
      <c r="L85" s="151" t="s">
        <v>353</v>
      </c>
      <c r="M85" s="151" t="s">
        <v>354</v>
      </c>
      <c r="N85" s="151" t="s">
        <v>355</v>
      </c>
      <c r="O85" s="151" t="s">
        <v>356</v>
      </c>
      <c r="P85" s="151" t="s">
        <v>357</v>
      </c>
      <c r="Q85" s="151" t="s">
        <v>358</v>
      </c>
      <c r="R85" s="151" t="s">
        <v>359</v>
      </c>
      <c r="S85" s="151" t="s">
        <v>360</v>
      </c>
      <c r="T85" s="1035" t="s">
        <v>361</v>
      </c>
      <c r="U85" s="617"/>
    </row>
    <row r="86" spans="1:21" ht="24.75" thickBot="1" x14ac:dyDescent="0.3">
      <c r="A86" s="1047"/>
      <c r="B86" s="1045"/>
      <c r="C86" s="1045"/>
      <c r="D86" s="153" t="s">
        <v>362</v>
      </c>
      <c r="E86" s="153" t="s">
        <v>363</v>
      </c>
      <c r="F86" s="153" t="s">
        <v>364</v>
      </c>
      <c r="G86" s="153" t="s">
        <v>364</v>
      </c>
      <c r="H86" s="153" t="s">
        <v>32</v>
      </c>
      <c r="I86" s="153" t="s">
        <v>33</v>
      </c>
      <c r="J86" s="153" t="s">
        <v>365</v>
      </c>
      <c r="K86" s="153" t="s">
        <v>366</v>
      </c>
      <c r="L86" s="153" t="s">
        <v>367</v>
      </c>
      <c r="M86" s="153" t="s">
        <v>366</v>
      </c>
      <c r="N86" s="153" t="s">
        <v>368</v>
      </c>
      <c r="O86" s="153" t="s">
        <v>335</v>
      </c>
      <c r="P86" s="153" t="s">
        <v>369</v>
      </c>
      <c r="Q86" s="153" t="s">
        <v>370</v>
      </c>
      <c r="R86" s="153" t="s">
        <v>371</v>
      </c>
      <c r="S86" s="153" t="s">
        <v>371</v>
      </c>
      <c r="T86" s="1036"/>
      <c r="U86" s="617"/>
    </row>
    <row r="87" spans="1:21" x14ac:dyDescent="0.25">
      <c r="A87" s="1059" t="str">
        <f>B81</f>
        <v>urb.m.3</v>
      </c>
      <c r="B87" s="137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20"/>
      <c r="R87" s="620"/>
      <c r="S87" s="646"/>
      <c r="T87" s="647"/>
      <c r="U87" s="475"/>
    </row>
    <row r="88" spans="1:21" x14ac:dyDescent="0.25">
      <c r="A88" s="1059"/>
      <c r="B88" s="138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25" t="s">
        <v>372</v>
      </c>
      <c r="R88" s="625"/>
      <c r="S88" s="648"/>
      <c r="T88" s="649"/>
      <c r="U88" s="475"/>
    </row>
    <row r="89" spans="1:21" x14ac:dyDescent="0.25">
      <c r="A89" s="1059"/>
      <c r="B89" s="138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25"/>
      <c r="R89" s="625"/>
      <c r="S89" s="648"/>
      <c r="T89" s="649"/>
      <c r="U89" s="475"/>
    </row>
    <row r="90" spans="1:21" x14ac:dyDescent="0.25">
      <c r="A90" s="1059"/>
      <c r="B90" s="138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25"/>
      <c r="R90" s="625"/>
      <c r="S90" s="648"/>
      <c r="T90" s="649"/>
      <c r="U90" s="475"/>
    </row>
    <row r="91" spans="1:21" x14ac:dyDescent="0.25">
      <c r="A91" s="1059"/>
      <c r="B91" s="138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25"/>
      <c r="R91" s="625"/>
      <c r="S91" s="648"/>
      <c r="T91" s="649"/>
      <c r="U91" s="475"/>
    </row>
    <row r="92" spans="1:21" x14ac:dyDescent="0.25">
      <c r="A92" s="1059"/>
      <c r="B92" s="138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25"/>
      <c r="R92" s="625"/>
      <c r="S92" s="648"/>
      <c r="T92" s="649"/>
      <c r="U92" s="475"/>
    </row>
    <row r="93" spans="1:21" x14ac:dyDescent="0.25">
      <c r="A93" s="1059"/>
      <c r="B93" s="138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25"/>
      <c r="R93" s="625"/>
      <c r="S93" s="648"/>
      <c r="T93" s="649"/>
      <c r="U93" s="475"/>
    </row>
    <row r="94" spans="1:21" x14ac:dyDescent="0.25">
      <c r="A94" s="1059"/>
      <c r="B94" s="138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25"/>
      <c r="R94" s="625"/>
      <c r="S94" s="648"/>
      <c r="T94" s="649"/>
      <c r="U94" s="475"/>
    </row>
    <row r="95" spans="1:21" x14ac:dyDescent="0.25">
      <c r="A95" s="1059"/>
      <c r="B95" s="138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25"/>
      <c r="R95" s="625"/>
      <c r="S95" s="648"/>
      <c r="T95" s="649"/>
      <c r="U95" s="475"/>
    </row>
    <row r="96" spans="1:21" ht="15.75" thickBot="1" x14ac:dyDescent="0.3">
      <c r="A96" s="1060"/>
      <c r="B96" s="139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30"/>
      <c r="R96" s="630"/>
      <c r="S96" s="650"/>
      <c r="T96" s="651"/>
      <c r="U96" s="475"/>
    </row>
    <row r="97" spans="1:21" ht="25.5" thickBot="1" x14ac:dyDescent="0.3">
      <c r="A97" s="713"/>
      <c r="C97" s="714"/>
      <c r="D97" s="715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48" t="s">
        <v>527</v>
      </c>
      <c r="M97" s="1049"/>
      <c r="N97" s="718">
        <f>SUM(N87:N96)</f>
        <v>0</v>
      </c>
      <c r="O97" s="719">
        <f>SUM(O87:O96)</f>
        <v>0</v>
      </c>
      <c r="P97" s="614"/>
      <c r="R97" s="86"/>
      <c r="S97" s="90"/>
      <c r="T97" s="652"/>
      <c r="U97" s="637"/>
    </row>
    <row r="98" spans="1:21" ht="26.25" customHeight="1" x14ac:dyDescent="0.25">
      <c r="A98" s="121"/>
      <c r="B98" s="86"/>
      <c r="C98" s="86"/>
      <c r="D98" s="86"/>
      <c r="H98" s="634"/>
      <c r="I98" s="634"/>
      <c r="J98" s="635"/>
      <c r="K98" s="634"/>
      <c r="L98" s="1050" t="s">
        <v>528</v>
      </c>
      <c r="M98" s="1051"/>
      <c r="N98" s="720">
        <f>SUMIF(M87:M96,"&lt;=31/12/2025",N87:N96)</f>
        <v>0</v>
      </c>
      <c r="O98" s="721">
        <f>SUMIF(M87:M96,"&lt;=31/12/2025",O87:O96)</f>
        <v>0</v>
      </c>
      <c r="P98" s="86"/>
      <c r="R98" s="86"/>
      <c r="S98" s="90"/>
      <c r="T98" s="652"/>
      <c r="U98" s="637"/>
    </row>
    <row r="99" spans="1:21" ht="26.25" customHeight="1" thickBot="1" x14ac:dyDescent="0.3">
      <c r="A99" s="121"/>
      <c r="L99" s="1052" t="s">
        <v>565</v>
      </c>
      <c r="M99" s="1053"/>
      <c r="N99" s="722">
        <f>SUMIF(M87:M96,"&gt;31/12/2025",N87:N96)</f>
        <v>0</v>
      </c>
      <c r="O99" s="723">
        <f>SUMIF(M87:M96,"&gt;31/12/2025",O87:O96)</f>
        <v>0</v>
      </c>
      <c r="R99" s="86"/>
      <c r="S99" s="90"/>
      <c r="T99" s="652"/>
      <c r="U99" s="637"/>
    </row>
    <row r="100" spans="1:21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557"/>
      <c r="R100" s="557"/>
      <c r="S100" s="653"/>
      <c r="T100" s="654"/>
      <c r="U100" s="563"/>
    </row>
    <row r="101" spans="1:21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323"/>
      <c r="R101" s="323"/>
      <c r="S101" s="643"/>
      <c r="T101" s="643"/>
      <c r="U101" s="473"/>
    </row>
    <row r="102" spans="1:21" ht="28.5" thickBot="1" x14ac:dyDescent="0.3">
      <c r="A102" s="148" t="s">
        <v>9</v>
      </c>
      <c r="B102" s="1057" t="s">
        <v>38</v>
      </c>
      <c r="C102" s="1058"/>
      <c r="E102" s="1033" t="s">
        <v>336</v>
      </c>
      <c r="F102" s="1034"/>
      <c r="G102" s="1031">
        <f>VLOOKUP(B102,'Urbano.Piano inv. forn'!$D$20:$H$39,3,FALSE)</f>
        <v>0</v>
      </c>
      <c r="H102" s="1032"/>
      <c r="I102" s="72"/>
      <c r="J102" s="1033" t="s">
        <v>337</v>
      </c>
      <c r="K102" s="1034"/>
      <c r="L102" s="1031">
        <f>VLOOKUP(B102,'Urbano.Piano inv. forn'!$D$20:$H$39,4,FALSE)</f>
        <v>0</v>
      </c>
      <c r="M102" s="1032"/>
      <c r="O102" s="155" t="s">
        <v>338</v>
      </c>
      <c r="P102" s="616"/>
      <c r="R102" s="156" t="s">
        <v>339</v>
      </c>
      <c r="S102" s="1037"/>
      <c r="T102" s="1038"/>
      <c r="U102" s="475"/>
    </row>
    <row r="103" spans="1:21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86"/>
      <c r="S103" s="644"/>
      <c r="U103" s="122"/>
    </row>
    <row r="104" spans="1:21" ht="28.5" customHeight="1" thickBot="1" x14ac:dyDescent="0.3">
      <c r="A104" s="1054" t="s">
        <v>340</v>
      </c>
      <c r="B104" s="1055"/>
      <c r="C104" s="1055"/>
      <c r="D104" s="1056"/>
      <c r="E104" s="1039">
        <f>VLOOKUP(B102,'Urbano.Piano inv. forn'!$D$20:$V$39,17,FALSE)</f>
        <v>0</v>
      </c>
      <c r="F104" s="1040"/>
      <c r="G104" s="1040"/>
      <c r="H104" s="1041"/>
      <c r="I104" s="72"/>
      <c r="J104" s="1042" t="s">
        <v>61</v>
      </c>
      <c r="K104" s="1043"/>
      <c r="L104" s="1039">
        <f>VLOOKUP(B102,'Urbano.Piano inv. forn'!$D$20:$V$39,19,FALSE)</f>
        <v>0</v>
      </c>
      <c r="M104" s="1041"/>
      <c r="N104" s="110"/>
      <c r="O104" s="154" t="s">
        <v>341</v>
      </c>
      <c r="P104" s="127">
        <f>L104+E104</f>
        <v>0</v>
      </c>
      <c r="R104" s="156" t="s">
        <v>342</v>
      </c>
      <c r="S104" s="1037"/>
      <c r="T104" s="1038"/>
      <c r="U104" s="122"/>
    </row>
    <row r="105" spans="1:21" ht="15.75" thickBot="1" x14ac:dyDescent="0.3">
      <c r="A105" s="121"/>
      <c r="U105" s="475"/>
    </row>
    <row r="106" spans="1:21" ht="60" x14ac:dyDescent="0.25">
      <c r="A106" s="1046" t="s">
        <v>343</v>
      </c>
      <c r="B106" s="1044" t="s">
        <v>344</v>
      </c>
      <c r="C106" s="1044" t="s">
        <v>345</v>
      </c>
      <c r="D106" s="149" t="s">
        <v>346</v>
      </c>
      <c r="E106" s="150" t="s">
        <v>347</v>
      </c>
      <c r="F106" s="149" t="s">
        <v>348</v>
      </c>
      <c r="G106" s="149" t="s">
        <v>349</v>
      </c>
      <c r="H106" s="151" t="s">
        <v>306</v>
      </c>
      <c r="I106" s="151" t="s">
        <v>350</v>
      </c>
      <c r="J106" s="151" t="s">
        <v>351</v>
      </c>
      <c r="K106" s="151" t="s">
        <v>352</v>
      </c>
      <c r="L106" s="151" t="s">
        <v>353</v>
      </c>
      <c r="M106" s="151" t="s">
        <v>354</v>
      </c>
      <c r="N106" s="151" t="s">
        <v>355</v>
      </c>
      <c r="O106" s="151" t="s">
        <v>356</v>
      </c>
      <c r="P106" s="151" t="s">
        <v>357</v>
      </c>
      <c r="Q106" s="151" t="s">
        <v>358</v>
      </c>
      <c r="R106" s="151" t="s">
        <v>359</v>
      </c>
      <c r="S106" s="151" t="s">
        <v>360</v>
      </c>
      <c r="T106" s="1035" t="s">
        <v>361</v>
      </c>
      <c r="U106" s="617"/>
    </row>
    <row r="107" spans="1:21" ht="24.75" thickBot="1" x14ac:dyDescent="0.3">
      <c r="A107" s="1047"/>
      <c r="B107" s="1045"/>
      <c r="C107" s="1045"/>
      <c r="D107" s="153" t="s">
        <v>362</v>
      </c>
      <c r="E107" s="153" t="s">
        <v>363</v>
      </c>
      <c r="F107" s="153" t="s">
        <v>364</v>
      </c>
      <c r="G107" s="153" t="s">
        <v>364</v>
      </c>
      <c r="H107" s="153" t="s">
        <v>32</v>
      </c>
      <c r="I107" s="153" t="s">
        <v>33</v>
      </c>
      <c r="J107" s="153" t="s">
        <v>365</v>
      </c>
      <c r="K107" s="153" t="s">
        <v>366</v>
      </c>
      <c r="L107" s="153" t="s">
        <v>367</v>
      </c>
      <c r="M107" s="153" t="s">
        <v>366</v>
      </c>
      <c r="N107" s="153" t="s">
        <v>368</v>
      </c>
      <c r="O107" s="153" t="s">
        <v>335</v>
      </c>
      <c r="P107" s="153" t="s">
        <v>369</v>
      </c>
      <c r="Q107" s="153" t="s">
        <v>370</v>
      </c>
      <c r="R107" s="153" t="s">
        <v>371</v>
      </c>
      <c r="S107" s="153" t="s">
        <v>371</v>
      </c>
      <c r="T107" s="1036"/>
      <c r="U107" s="617"/>
    </row>
    <row r="108" spans="1:21" x14ac:dyDescent="0.25">
      <c r="A108" s="1059" t="str">
        <f>B102</f>
        <v>urb.m.3</v>
      </c>
      <c r="B108" s="137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20"/>
      <c r="R108" s="620"/>
      <c r="S108" s="646"/>
      <c r="T108" s="647"/>
      <c r="U108" s="475"/>
    </row>
    <row r="109" spans="1:21" x14ac:dyDescent="0.25">
      <c r="A109" s="1059"/>
      <c r="B109" s="138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25" t="s">
        <v>372</v>
      </c>
      <c r="R109" s="625"/>
      <c r="S109" s="648"/>
      <c r="T109" s="649"/>
      <c r="U109" s="475"/>
    </row>
    <row r="110" spans="1:21" x14ac:dyDescent="0.25">
      <c r="A110" s="1059"/>
      <c r="B110" s="138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25"/>
      <c r="R110" s="625"/>
      <c r="S110" s="648"/>
      <c r="T110" s="649"/>
      <c r="U110" s="475"/>
    </row>
    <row r="111" spans="1:21" x14ac:dyDescent="0.25">
      <c r="A111" s="1059"/>
      <c r="B111" s="138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25"/>
      <c r="R111" s="625"/>
      <c r="S111" s="648"/>
      <c r="T111" s="649"/>
      <c r="U111" s="475"/>
    </row>
    <row r="112" spans="1:21" x14ac:dyDescent="0.25">
      <c r="A112" s="1059"/>
      <c r="B112" s="138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25"/>
      <c r="R112" s="625"/>
      <c r="S112" s="648"/>
      <c r="T112" s="649"/>
      <c r="U112" s="475"/>
    </row>
    <row r="113" spans="1:21" x14ac:dyDescent="0.25">
      <c r="A113" s="1059"/>
      <c r="B113" s="138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25"/>
      <c r="R113" s="625"/>
      <c r="S113" s="648"/>
      <c r="T113" s="649"/>
      <c r="U113" s="475"/>
    </row>
    <row r="114" spans="1:21" x14ac:dyDescent="0.25">
      <c r="A114" s="1059"/>
      <c r="B114" s="138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25"/>
      <c r="R114" s="625"/>
      <c r="S114" s="648"/>
      <c r="T114" s="649"/>
      <c r="U114" s="475"/>
    </row>
    <row r="115" spans="1:21" x14ac:dyDescent="0.25">
      <c r="A115" s="1059"/>
      <c r="B115" s="138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25"/>
      <c r="R115" s="625"/>
      <c r="S115" s="648"/>
      <c r="T115" s="649"/>
      <c r="U115" s="475"/>
    </row>
    <row r="116" spans="1:21" x14ac:dyDescent="0.25">
      <c r="A116" s="1059"/>
      <c r="B116" s="138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25"/>
      <c r="R116" s="625"/>
      <c r="S116" s="648"/>
      <c r="T116" s="649"/>
      <c r="U116" s="475"/>
    </row>
    <row r="117" spans="1:21" ht="15.75" thickBot="1" x14ac:dyDescent="0.3">
      <c r="A117" s="1060"/>
      <c r="B117" s="139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30"/>
      <c r="R117" s="630"/>
      <c r="S117" s="650"/>
      <c r="T117" s="651"/>
      <c r="U117" s="475"/>
    </row>
    <row r="118" spans="1:21" ht="25.5" thickBot="1" x14ac:dyDescent="0.3">
      <c r="A118" s="713"/>
      <c r="C118" s="714"/>
      <c r="D118" s="715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48" t="s">
        <v>527</v>
      </c>
      <c r="M118" s="1049"/>
      <c r="N118" s="718">
        <f>SUM(N108:N117)</f>
        <v>0</v>
      </c>
      <c r="O118" s="719">
        <f>SUM(O108:O117)</f>
        <v>0</v>
      </c>
      <c r="P118" s="614"/>
      <c r="R118" s="86"/>
      <c r="S118" s="90"/>
      <c r="T118" s="652"/>
      <c r="U118" s="637"/>
    </row>
    <row r="119" spans="1:21" ht="28.5" customHeight="1" x14ac:dyDescent="0.25">
      <c r="A119" s="121"/>
      <c r="B119" s="86"/>
      <c r="C119" s="86"/>
      <c r="D119" s="86"/>
      <c r="H119" s="634"/>
      <c r="I119" s="634"/>
      <c r="J119" s="635"/>
      <c r="K119" s="634"/>
      <c r="L119" s="1050" t="s">
        <v>528</v>
      </c>
      <c r="M119" s="1051"/>
      <c r="N119" s="720">
        <f>SUMIF(M108:M117,"&lt;=31/12/2025",N108:N117)</f>
        <v>0</v>
      </c>
      <c r="O119" s="721">
        <f>SUMIF(M108:M117,"&lt;=31/12/2025",O108:O117)</f>
        <v>0</v>
      </c>
      <c r="P119" s="86"/>
      <c r="R119" s="86"/>
      <c r="S119" s="90"/>
      <c r="T119" s="652"/>
      <c r="U119" s="637"/>
    </row>
    <row r="120" spans="1:21" ht="28.5" customHeight="1" thickBot="1" x14ac:dyDescent="0.3">
      <c r="A120" s="121"/>
      <c r="L120" s="1052" t="s">
        <v>565</v>
      </c>
      <c r="M120" s="1053"/>
      <c r="N120" s="722">
        <f>SUMIF(M108:M117,"&gt;31/12/2025",N108:N117)</f>
        <v>0</v>
      </c>
      <c r="O120" s="723">
        <f>SUMIF(M108:M117,"&gt;31/12/2025",O108:O117)</f>
        <v>0</v>
      </c>
      <c r="R120" s="86"/>
      <c r="S120" s="90"/>
      <c r="T120" s="652"/>
      <c r="U120" s="637"/>
    </row>
    <row r="121" spans="1:21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557"/>
      <c r="R121" s="557"/>
      <c r="S121" s="653"/>
      <c r="T121" s="654"/>
      <c r="U121" s="563"/>
    </row>
    <row r="122" spans="1:21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323"/>
      <c r="R122" s="323"/>
      <c r="S122" s="643"/>
      <c r="T122" s="643"/>
      <c r="U122" s="473"/>
    </row>
    <row r="123" spans="1:21" ht="28.5" thickBot="1" x14ac:dyDescent="0.3">
      <c r="A123" s="148" t="s">
        <v>9</v>
      </c>
      <c r="B123" s="1057" t="s">
        <v>37</v>
      </c>
      <c r="C123" s="1058"/>
      <c r="E123" s="1033" t="s">
        <v>336</v>
      </c>
      <c r="F123" s="1034"/>
      <c r="G123" s="1031">
        <f>VLOOKUP(B123,'Urbano.Piano inv. forn'!$D$20:$H$39,3,FALSE)</f>
        <v>0</v>
      </c>
      <c r="H123" s="1032"/>
      <c r="I123" s="72"/>
      <c r="J123" s="1033" t="s">
        <v>337</v>
      </c>
      <c r="K123" s="1034"/>
      <c r="L123" s="1031">
        <f>VLOOKUP(B123,'Urbano.Piano inv. forn'!$D$20:$H$39,4,FALSE)</f>
        <v>0</v>
      </c>
      <c r="M123" s="1032"/>
      <c r="O123" s="155" t="s">
        <v>338</v>
      </c>
      <c r="P123" s="616"/>
      <c r="R123" s="156" t="s">
        <v>339</v>
      </c>
      <c r="S123" s="1037"/>
      <c r="T123" s="1038"/>
      <c r="U123" s="475"/>
    </row>
    <row r="124" spans="1:21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86"/>
      <c r="S124" s="644"/>
      <c r="U124" s="122"/>
    </row>
    <row r="125" spans="1:21" ht="28.5" customHeight="1" thickBot="1" x14ac:dyDescent="0.3">
      <c r="A125" s="1054" t="s">
        <v>340</v>
      </c>
      <c r="B125" s="1055"/>
      <c r="C125" s="1055"/>
      <c r="D125" s="1056"/>
      <c r="E125" s="1039">
        <f>VLOOKUP(B123,'Urbano.Piano inv. forn'!$D$20:$V$39,17,FALSE)</f>
        <v>0</v>
      </c>
      <c r="F125" s="1040"/>
      <c r="G125" s="1040"/>
      <c r="H125" s="1041"/>
      <c r="I125" s="72"/>
      <c r="J125" s="1042" t="s">
        <v>61</v>
      </c>
      <c r="K125" s="1043"/>
      <c r="L125" s="1039">
        <f>VLOOKUP(B123,'Urbano.Piano inv. forn'!$D$20:$V$39,19,FALSE)</f>
        <v>0</v>
      </c>
      <c r="M125" s="1041"/>
      <c r="N125" s="110"/>
      <c r="O125" s="154" t="s">
        <v>341</v>
      </c>
      <c r="P125" s="127">
        <f>L125+E125</f>
        <v>0</v>
      </c>
      <c r="R125" s="156" t="s">
        <v>342</v>
      </c>
      <c r="S125" s="1037"/>
      <c r="T125" s="1038"/>
      <c r="U125" s="122"/>
    </row>
    <row r="126" spans="1:21" ht="15.75" thickBot="1" x14ac:dyDescent="0.3">
      <c r="A126" s="121"/>
      <c r="U126" s="475"/>
    </row>
    <row r="127" spans="1:21" ht="60" x14ac:dyDescent="0.25">
      <c r="A127" s="1046" t="s">
        <v>343</v>
      </c>
      <c r="B127" s="1044" t="s">
        <v>344</v>
      </c>
      <c r="C127" s="1044" t="s">
        <v>345</v>
      </c>
      <c r="D127" s="149" t="s">
        <v>346</v>
      </c>
      <c r="E127" s="150" t="s">
        <v>347</v>
      </c>
      <c r="F127" s="149" t="s">
        <v>348</v>
      </c>
      <c r="G127" s="149" t="s">
        <v>349</v>
      </c>
      <c r="H127" s="151" t="s">
        <v>306</v>
      </c>
      <c r="I127" s="151" t="s">
        <v>350</v>
      </c>
      <c r="J127" s="151" t="s">
        <v>351</v>
      </c>
      <c r="K127" s="151" t="s">
        <v>352</v>
      </c>
      <c r="L127" s="151" t="s">
        <v>353</v>
      </c>
      <c r="M127" s="151" t="s">
        <v>354</v>
      </c>
      <c r="N127" s="151" t="s">
        <v>355</v>
      </c>
      <c r="O127" s="151" t="s">
        <v>356</v>
      </c>
      <c r="P127" s="151" t="s">
        <v>357</v>
      </c>
      <c r="Q127" s="151" t="s">
        <v>358</v>
      </c>
      <c r="R127" s="151" t="s">
        <v>359</v>
      </c>
      <c r="S127" s="151" t="s">
        <v>360</v>
      </c>
      <c r="T127" s="1035" t="s">
        <v>361</v>
      </c>
      <c r="U127" s="617"/>
    </row>
    <row r="128" spans="1:21" ht="24.75" thickBot="1" x14ac:dyDescent="0.3">
      <c r="A128" s="1047"/>
      <c r="B128" s="1045"/>
      <c r="C128" s="1045"/>
      <c r="D128" s="153" t="s">
        <v>362</v>
      </c>
      <c r="E128" s="153" t="s">
        <v>363</v>
      </c>
      <c r="F128" s="153" t="s">
        <v>364</v>
      </c>
      <c r="G128" s="153" t="s">
        <v>364</v>
      </c>
      <c r="H128" s="153" t="s">
        <v>32</v>
      </c>
      <c r="I128" s="153" t="s">
        <v>33</v>
      </c>
      <c r="J128" s="153" t="s">
        <v>365</v>
      </c>
      <c r="K128" s="153" t="s">
        <v>366</v>
      </c>
      <c r="L128" s="153" t="s">
        <v>367</v>
      </c>
      <c r="M128" s="153" t="s">
        <v>366</v>
      </c>
      <c r="N128" s="153" t="s">
        <v>368</v>
      </c>
      <c r="O128" s="153" t="s">
        <v>335</v>
      </c>
      <c r="P128" s="153" t="s">
        <v>369</v>
      </c>
      <c r="Q128" s="153" t="s">
        <v>370</v>
      </c>
      <c r="R128" s="153" t="s">
        <v>371</v>
      </c>
      <c r="S128" s="153" t="s">
        <v>371</v>
      </c>
      <c r="T128" s="1036"/>
      <c r="U128" s="617"/>
    </row>
    <row r="129" spans="1:21" x14ac:dyDescent="0.25">
      <c r="A129" s="1059" t="str">
        <f>B123</f>
        <v>urb.m.2</v>
      </c>
      <c r="B129" s="137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20"/>
      <c r="R129" s="620"/>
      <c r="S129" s="646"/>
      <c r="T129" s="647"/>
      <c r="U129" s="475"/>
    </row>
    <row r="130" spans="1:21" x14ac:dyDescent="0.25">
      <c r="A130" s="1059"/>
      <c r="B130" s="138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25" t="s">
        <v>372</v>
      </c>
      <c r="R130" s="625"/>
      <c r="S130" s="648"/>
      <c r="T130" s="649"/>
      <c r="U130" s="475"/>
    </row>
    <row r="131" spans="1:21" x14ac:dyDescent="0.25">
      <c r="A131" s="1059"/>
      <c r="B131" s="138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25"/>
      <c r="R131" s="625"/>
      <c r="S131" s="648"/>
      <c r="T131" s="649"/>
      <c r="U131" s="475"/>
    </row>
    <row r="132" spans="1:21" x14ac:dyDescent="0.25">
      <c r="A132" s="1059"/>
      <c r="B132" s="138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25"/>
      <c r="R132" s="625"/>
      <c r="S132" s="648"/>
      <c r="T132" s="649"/>
      <c r="U132" s="475"/>
    </row>
    <row r="133" spans="1:21" x14ac:dyDescent="0.25">
      <c r="A133" s="1059"/>
      <c r="B133" s="138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25"/>
      <c r="R133" s="625"/>
      <c r="S133" s="648"/>
      <c r="T133" s="649"/>
      <c r="U133" s="475"/>
    </row>
    <row r="134" spans="1:21" x14ac:dyDescent="0.25">
      <c r="A134" s="1059"/>
      <c r="B134" s="138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25"/>
      <c r="R134" s="625"/>
      <c r="S134" s="648"/>
      <c r="T134" s="649"/>
      <c r="U134" s="475"/>
    </row>
    <row r="135" spans="1:21" x14ac:dyDescent="0.25">
      <c r="A135" s="1059"/>
      <c r="B135" s="138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25"/>
      <c r="R135" s="625"/>
      <c r="S135" s="648"/>
      <c r="T135" s="649"/>
      <c r="U135" s="475"/>
    </row>
    <row r="136" spans="1:21" x14ac:dyDescent="0.25">
      <c r="A136" s="1059"/>
      <c r="B136" s="138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25"/>
      <c r="R136" s="625"/>
      <c r="S136" s="648"/>
      <c r="T136" s="649"/>
      <c r="U136" s="475"/>
    </row>
    <row r="137" spans="1:21" x14ac:dyDescent="0.25">
      <c r="A137" s="1059"/>
      <c r="B137" s="138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25"/>
      <c r="R137" s="625"/>
      <c r="S137" s="648"/>
      <c r="T137" s="649"/>
      <c r="U137" s="475"/>
    </row>
    <row r="138" spans="1:21" ht="15.75" thickBot="1" x14ac:dyDescent="0.3">
      <c r="A138" s="1060"/>
      <c r="B138" s="139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30"/>
      <c r="R138" s="630"/>
      <c r="S138" s="650"/>
      <c r="T138" s="651"/>
      <c r="U138" s="475"/>
    </row>
    <row r="139" spans="1:21" ht="25.5" thickBot="1" x14ac:dyDescent="0.3">
      <c r="A139" s="713"/>
      <c r="C139" s="714"/>
      <c r="D139" s="715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48" t="s">
        <v>527</v>
      </c>
      <c r="M139" s="1049"/>
      <c r="N139" s="718">
        <f>SUM(N129:N138)</f>
        <v>0</v>
      </c>
      <c r="O139" s="719">
        <f>SUM(O129:O138)</f>
        <v>0</v>
      </c>
      <c r="P139" s="614"/>
      <c r="R139" s="86"/>
      <c r="S139" s="90"/>
      <c r="T139" s="652"/>
      <c r="U139" s="637"/>
    </row>
    <row r="140" spans="1:21" ht="24.75" customHeight="1" x14ac:dyDescent="0.25">
      <c r="A140" s="121"/>
      <c r="B140" s="86"/>
      <c r="C140" s="86"/>
      <c r="D140" s="86"/>
      <c r="H140" s="634"/>
      <c r="I140" s="634"/>
      <c r="J140" s="635"/>
      <c r="K140" s="634"/>
      <c r="L140" s="1050" t="s">
        <v>528</v>
      </c>
      <c r="M140" s="1051"/>
      <c r="N140" s="720">
        <f>SUMIF(M129:M138,"&lt;=31/12/2025",N129:N138)</f>
        <v>0</v>
      </c>
      <c r="O140" s="721">
        <f>SUMIF(M129:M138,"&lt;=31/12/2025",O129:O138)</f>
        <v>0</v>
      </c>
      <c r="P140" s="86"/>
      <c r="R140" s="86"/>
      <c r="S140" s="90"/>
      <c r="T140" s="652"/>
      <c r="U140" s="637"/>
    </row>
    <row r="141" spans="1:21" ht="24.75" customHeight="1" thickBot="1" x14ac:dyDescent="0.3">
      <c r="A141" s="121"/>
      <c r="L141" s="1052" t="s">
        <v>565</v>
      </c>
      <c r="M141" s="1053"/>
      <c r="N141" s="722">
        <f>SUMIF(M129:M138,"&gt;31/12/2025",N129:N138)</f>
        <v>0</v>
      </c>
      <c r="O141" s="723">
        <f>SUMIF(M129:M138,"&gt;31/12/2025",O129:O138)</f>
        <v>0</v>
      </c>
      <c r="R141" s="86"/>
      <c r="S141" s="90"/>
      <c r="T141" s="652"/>
      <c r="U141" s="637"/>
    </row>
    <row r="142" spans="1:21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557"/>
      <c r="R142" s="557"/>
      <c r="S142" s="653"/>
      <c r="T142" s="654"/>
      <c r="U142" s="563"/>
    </row>
    <row r="143" spans="1:21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323"/>
      <c r="R143" s="323"/>
      <c r="S143" s="643"/>
      <c r="T143" s="643"/>
      <c r="U143" s="473"/>
    </row>
    <row r="144" spans="1:21" ht="28.5" thickBot="1" x14ac:dyDescent="0.3">
      <c r="A144" s="148" t="s">
        <v>9</v>
      </c>
      <c r="B144" s="1057" t="s">
        <v>38</v>
      </c>
      <c r="C144" s="1058"/>
      <c r="E144" s="1033" t="s">
        <v>336</v>
      </c>
      <c r="F144" s="1034"/>
      <c r="G144" s="1031">
        <f>VLOOKUP(B144,'Urbano.Piano inv. forn'!$D$20:$H$39,3,FALSE)</f>
        <v>0</v>
      </c>
      <c r="H144" s="1032"/>
      <c r="I144" s="72"/>
      <c r="J144" s="1033" t="s">
        <v>337</v>
      </c>
      <c r="K144" s="1034"/>
      <c r="L144" s="1031">
        <f>VLOOKUP(B144,'Urbano.Piano inv. forn'!$D$20:$H$39,4,FALSE)</f>
        <v>0</v>
      </c>
      <c r="M144" s="1032"/>
      <c r="O144" s="155" t="s">
        <v>338</v>
      </c>
      <c r="P144" s="616"/>
      <c r="R144" s="156" t="s">
        <v>339</v>
      </c>
      <c r="S144" s="1037"/>
      <c r="T144" s="1038"/>
      <c r="U144" s="475"/>
    </row>
    <row r="145" spans="1:21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86"/>
      <c r="S145" s="644"/>
      <c r="U145" s="122"/>
    </row>
    <row r="146" spans="1:21" ht="28.5" customHeight="1" thickBot="1" x14ac:dyDescent="0.3">
      <c r="A146" s="1054" t="s">
        <v>340</v>
      </c>
      <c r="B146" s="1055"/>
      <c r="C146" s="1055"/>
      <c r="D146" s="1056"/>
      <c r="E146" s="1039">
        <f>VLOOKUP(B144,'Urbano.Piano inv. forn'!$D$20:$V$39,17,FALSE)</f>
        <v>0</v>
      </c>
      <c r="F146" s="1040"/>
      <c r="G146" s="1040"/>
      <c r="H146" s="1041"/>
      <c r="I146" s="72"/>
      <c r="J146" s="1042" t="s">
        <v>61</v>
      </c>
      <c r="K146" s="1043"/>
      <c r="L146" s="1039">
        <f>VLOOKUP(B144,'Urbano.Piano inv. forn'!$D$20:$V$39,19,FALSE)</f>
        <v>0</v>
      </c>
      <c r="M146" s="1041"/>
      <c r="N146" s="110"/>
      <c r="O146" s="154" t="s">
        <v>341</v>
      </c>
      <c r="P146" s="127">
        <f>L146+E146</f>
        <v>0</v>
      </c>
      <c r="R146" s="156" t="s">
        <v>342</v>
      </c>
      <c r="S146" s="1037"/>
      <c r="T146" s="1038"/>
      <c r="U146" s="122"/>
    </row>
    <row r="147" spans="1:21" ht="15.75" thickBot="1" x14ac:dyDescent="0.3">
      <c r="A147" s="121"/>
      <c r="U147" s="475"/>
    </row>
    <row r="148" spans="1:21" ht="60" x14ac:dyDescent="0.25">
      <c r="A148" s="1046" t="s">
        <v>343</v>
      </c>
      <c r="B148" s="1044" t="s">
        <v>344</v>
      </c>
      <c r="C148" s="1044" t="s">
        <v>345</v>
      </c>
      <c r="D148" s="149" t="s">
        <v>346</v>
      </c>
      <c r="E148" s="150" t="s">
        <v>347</v>
      </c>
      <c r="F148" s="149" t="s">
        <v>348</v>
      </c>
      <c r="G148" s="149" t="s">
        <v>349</v>
      </c>
      <c r="H148" s="151" t="s">
        <v>306</v>
      </c>
      <c r="I148" s="151" t="s">
        <v>350</v>
      </c>
      <c r="J148" s="151" t="s">
        <v>351</v>
      </c>
      <c r="K148" s="151" t="s">
        <v>352</v>
      </c>
      <c r="L148" s="151" t="s">
        <v>353</v>
      </c>
      <c r="M148" s="151" t="s">
        <v>354</v>
      </c>
      <c r="N148" s="151" t="s">
        <v>355</v>
      </c>
      <c r="O148" s="151" t="s">
        <v>356</v>
      </c>
      <c r="P148" s="151" t="s">
        <v>357</v>
      </c>
      <c r="Q148" s="151" t="s">
        <v>358</v>
      </c>
      <c r="R148" s="151" t="s">
        <v>359</v>
      </c>
      <c r="S148" s="151" t="s">
        <v>360</v>
      </c>
      <c r="T148" s="1035" t="s">
        <v>361</v>
      </c>
      <c r="U148" s="617"/>
    </row>
    <row r="149" spans="1:21" ht="24.75" thickBot="1" x14ac:dyDescent="0.3">
      <c r="A149" s="1047"/>
      <c r="B149" s="1045"/>
      <c r="C149" s="1045"/>
      <c r="D149" s="153" t="s">
        <v>362</v>
      </c>
      <c r="E149" s="153" t="s">
        <v>363</v>
      </c>
      <c r="F149" s="153" t="s">
        <v>364</v>
      </c>
      <c r="G149" s="153" t="s">
        <v>364</v>
      </c>
      <c r="H149" s="153" t="s">
        <v>32</v>
      </c>
      <c r="I149" s="153" t="s">
        <v>33</v>
      </c>
      <c r="J149" s="153" t="s">
        <v>365</v>
      </c>
      <c r="K149" s="153" t="s">
        <v>366</v>
      </c>
      <c r="L149" s="153" t="s">
        <v>367</v>
      </c>
      <c r="M149" s="153" t="s">
        <v>366</v>
      </c>
      <c r="N149" s="153" t="s">
        <v>368</v>
      </c>
      <c r="O149" s="153" t="s">
        <v>335</v>
      </c>
      <c r="P149" s="153" t="s">
        <v>369</v>
      </c>
      <c r="Q149" s="153" t="s">
        <v>370</v>
      </c>
      <c r="R149" s="153" t="s">
        <v>371</v>
      </c>
      <c r="S149" s="153" t="s">
        <v>371</v>
      </c>
      <c r="T149" s="1036"/>
      <c r="U149" s="617"/>
    </row>
    <row r="150" spans="1:21" x14ac:dyDescent="0.25">
      <c r="A150" s="1059" t="str">
        <f>B144</f>
        <v>urb.m.3</v>
      </c>
      <c r="B150" s="137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20"/>
      <c r="R150" s="620"/>
      <c r="S150" s="646"/>
      <c r="T150" s="647"/>
      <c r="U150" s="475"/>
    </row>
    <row r="151" spans="1:21" x14ac:dyDescent="0.25">
      <c r="A151" s="1059"/>
      <c r="B151" s="138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25" t="s">
        <v>372</v>
      </c>
      <c r="R151" s="625"/>
      <c r="S151" s="648"/>
      <c r="T151" s="649"/>
      <c r="U151" s="475"/>
    </row>
    <row r="152" spans="1:21" x14ac:dyDescent="0.25">
      <c r="A152" s="1059"/>
      <c r="B152" s="138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25"/>
      <c r="R152" s="625"/>
      <c r="S152" s="648"/>
      <c r="T152" s="649"/>
      <c r="U152" s="475"/>
    </row>
    <row r="153" spans="1:21" x14ac:dyDescent="0.25">
      <c r="A153" s="1059"/>
      <c r="B153" s="138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25"/>
      <c r="R153" s="625"/>
      <c r="S153" s="648"/>
      <c r="T153" s="649"/>
      <c r="U153" s="475"/>
    </row>
    <row r="154" spans="1:21" x14ac:dyDescent="0.25">
      <c r="A154" s="1059"/>
      <c r="B154" s="138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25"/>
      <c r="R154" s="625"/>
      <c r="S154" s="648"/>
      <c r="T154" s="649"/>
      <c r="U154" s="475"/>
    </row>
    <row r="155" spans="1:21" x14ac:dyDescent="0.25">
      <c r="A155" s="1059"/>
      <c r="B155" s="138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25"/>
      <c r="R155" s="625"/>
      <c r="S155" s="648"/>
      <c r="T155" s="649"/>
      <c r="U155" s="475"/>
    </row>
    <row r="156" spans="1:21" x14ac:dyDescent="0.25">
      <c r="A156" s="1059"/>
      <c r="B156" s="138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25"/>
      <c r="R156" s="625"/>
      <c r="S156" s="648"/>
      <c r="T156" s="649"/>
      <c r="U156" s="475"/>
    </row>
    <row r="157" spans="1:21" x14ac:dyDescent="0.25">
      <c r="A157" s="1059"/>
      <c r="B157" s="138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25"/>
      <c r="R157" s="625"/>
      <c r="S157" s="648"/>
      <c r="T157" s="649"/>
      <c r="U157" s="475"/>
    </row>
    <row r="158" spans="1:21" x14ac:dyDescent="0.25">
      <c r="A158" s="1059"/>
      <c r="B158" s="138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25"/>
      <c r="R158" s="625"/>
      <c r="S158" s="648"/>
      <c r="T158" s="649"/>
      <c r="U158" s="475"/>
    </row>
    <row r="159" spans="1:21" ht="15.75" thickBot="1" x14ac:dyDescent="0.3">
      <c r="A159" s="1060"/>
      <c r="B159" s="139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30"/>
      <c r="R159" s="630"/>
      <c r="S159" s="650"/>
      <c r="T159" s="651"/>
      <c r="U159" s="475"/>
    </row>
    <row r="160" spans="1:21" ht="25.5" thickBot="1" x14ac:dyDescent="0.3">
      <c r="A160" s="713"/>
      <c r="C160" s="714"/>
      <c r="D160" s="715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48" t="s">
        <v>527</v>
      </c>
      <c r="M160" s="1049"/>
      <c r="N160" s="718">
        <f>SUM(N150:N159)</f>
        <v>0</v>
      </c>
      <c r="O160" s="719">
        <f>SUM(O150:O159)</f>
        <v>0</v>
      </c>
      <c r="P160" s="614"/>
      <c r="R160" s="86"/>
      <c r="S160" s="90"/>
      <c r="T160" s="652"/>
      <c r="U160" s="637"/>
    </row>
    <row r="161" spans="1:21" ht="23.25" customHeight="1" x14ac:dyDescent="0.25">
      <c r="A161" s="121"/>
      <c r="B161" s="86"/>
      <c r="C161" s="86"/>
      <c r="D161" s="86"/>
      <c r="H161" s="634"/>
      <c r="I161" s="634"/>
      <c r="J161" s="635"/>
      <c r="K161" s="634"/>
      <c r="L161" s="1050" t="s">
        <v>528</v>
      </c>
      <c r="M161" s="1051"/>
      <c r="N161" s="720">
        <f>SUMIF(M150:M159,"&lt;=31/12/2025",N150:N159)</f>
        <v>0</v>
      </c>
      <c r="O161" s="721">
        <f>SUMIF(M150:M159,"&lt;=31/12/2025",O150:O159)</f>
        <v>0</v>
      </c>
      <c r="P161" s="86"/>
      <c r="R161" s="86"/>
      <c r="S161" s="90"/>
      <c r="T161" s="652"/>
      <c r="U161" s="637"/>
    </row>
    <row r="162" spans="1:21" ht="23.25" customHeight="1" thickBot="1" x14ac:dyDescent="0.3">
      <c r="A162" s="121"/>
      <c r="L162" s="1052" t="s">
        <v>565</v>
      </c>
      <c r="M162" s="1053"/>
      <c r="N162" s="722">
        <f>SUMIF(M150:M159,"&gt;31/12/2025",N150:N159)</f>
        <v>0</v>
      </c>
      <c r="O162" s="723">
        <f>SUMIF(M150:M159,"&gt;31/12/2025",O150:O159)</f>
        <v>0</v>
      </c>
      <c r="R162" s="86"/>
      <c r="S162" s="90"/>
      <c r="T162" s="652"/>
      <c r="U162" s="637"/>
    </row>
    <row r="163" spans="1:21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557"/>
      <c r="R163" s="557"/>
      <c r="S163" s="653"/>
      <c r="T163" s="654"/>
      <c r="U163" s="563"/>
    </row>
    <row r="164" spans="1:21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323"/>
      <c r="R164" s="323"/>
      <c r="S164" s="643"/>
      <c r="T164" s="643"/>
      <c r="U164" s="473"/>
    </row>
    <row r="165" spans="1:21" ht="28.5" thickBot="1" x14ac:dyDescent="0.3">
      <c r="A165" s="148" t="s">
        <v>9</v>
      </c>
      <c r="B165" s="1057" t="s">
        <v>39</v>
      </c>
      <c r="C165" s="1058"/>
      <c r="E165" s="1033" t="s">
        <v>336</v>
      </c>
      <c r="F165" s="1034"/>
      <c r="G165" s="1031">
        <f>VLOOKUP(B165,'Urbano.Piano inv. forn'!$D$20:$H$39,3,FALSE)</f>
        <v>0</v>
      </c>
      <c r="H165" s="1032"/>
      <c r="I165" s="72"/>
      <c r="J165" s="1033" t="s">
        <v>337</v>
      </c>
      <c r="K165" s="1034"/>
      <c r="L165" s="1031">
        <f>VLOOKUP(B165,'Urbano.Piano inv. forn'!$D$20:$H$39,4,FALSE)</f>
        <v>0</v>
      </c>
      <c r="M165" s="1032"/>
      <c r="O165" s="155" t="s">
        <v>338</v>
      </c>
      <c r="P165" s="616"/>
      <c r="R165" s="156" t="s">
        <v>339</v>
      </c>
      <c r="S165" s="1037"/>
      <c r="T165" s="1038"/>
      <c r="U165" s="475"/>
    </row>
    <row r="166" spans="1:21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86"/>
      <c r="S166" s="644"/>
      <c r="U166" s="122"/>
    </row>
    <row r="167" spans="1:21" ht="28.5" customHeight="1" thickBot="1" x14ac:dyDescent="0.3">
      <c r="A167" s="1054" t="s">
        <v>340</v>
      </c>
      <c r="B167" s="1055"/>
      <c r="C167" s="1055"/>
      <c r="D167" s="1056"/>
      <c r="E167" s="1039">
        <f>VLOOKUP(B165,'Urbano.Piano inv. forn'!$D$20:$V$39,17,FALSE)</f>
        <v>0</v>
      </c>
      <c r="F167" s="1040"/>
      <c r="G167" s="1040"/>
      <c r="H167" s="1041"/>
      <c r="I167" s="72"/>
      <c r="J167" s="1042" t="s">
        <v>61</v>
      </c>
      <c r="K167" s="1043"/>
      <c r="L167" s="1039">
        <f>VLOOKUP(B165,'Urbano.Piano inv. forn'!$D$20:$V$39,19,FALSE)</f>
        <v>0</v>
      </c>
      <c r="M167" s="1041"/>
      <c r="N167" s="110"/>
      <c r="O167" s="154" t="s">
        <v>341</v>
      </c>
      <c r="P167" s="127">
        <f>L167+E167</f>
        <v>0</v>
      </c>
      <c r="R167" s="156" t="s">
        <v>342</v>
      </c>
      <c r="S167" s="1037"/>
      <c r="T167" s="1038"/>
      <c r="U167" s="122"/>
    </row>
    <row r="168" spans="1:21" ht="15.75" thickBot="1" x14ac:dyDescent="0.3">
      <c r="A168" s="121"/>
      <c r="U168" s="475"/>
    </row>
    <row r="169" spans="1:21" ht="60" x14ac:dyDescent="0.25">
      <c r="A169" s="1046" t="s">
        <v>343</v>
      </c>
      <c r="B169" s="1044" t="s">
        <v>344</v>
      </c>
      <c r="C169" s="1044" t="s">
        <v>345</v>
      </c>
      <c r="D169" s="149" t="s">
        <v>346</v>
      </c>
      <c r="E169" s="150" t="s">
        <v>347</v>
      </c>
      <c r="F169" s="149" t="s">
        <v>348</v>
      </c>
      <c r="G169" s="149" t="s">
        <v>349</v>
      </c>
      <c r="H169" s="151" t="s">
        <v>306</v>
      </c>
      <c r="I169" s="151" t="s">
        <v>350</v>
      </c>
      <c r="J169" s="151" t="s">
        <v>351</v>
      </c>
      <c r="K169" s="151" t="s">
        <v>352</v>
      </c>
      <c r="L169" s="151" t="s">
        <v>353</v>
      </c>
      <c r="M169" s="151" t="s">
        <v>354</v>
      </c>
      <c r="N169" s="151" t="s">
        <v>355</v>
      </c>
      <c r="O169" s="151" t="s">
        <v>356</v>
      </c>
      <c r="P169" s="151" t="s">
        <v>357</v>
      </c>
      <c r="Q169" s="151" t="s">
        <v>358</v>
      </c>
      <c r="R169" s="151" t="s">
        <v>359</v>
      </c>
      <c r="S169" s="151" t="s">
        <v>360</v>
      </c>
      <c r="T169" s="1035" t="s">
        <v>361</v>
      </c>
      <c r="U169" s="617"/>
    </row>
    <row r="170" spans="1:21" ht="24.75" thickBot="1" x14ac:dyDescent="0.3">
      <c r="A170" s="1047"/>
      <c r="B170" s="1045"/>
      <c r="C170" s="1045"/>
      <c r="D170" s="153" t="s">
        <v>362</v>
      </c>
      <c r="E170" s="153" t="s">
        <v>363</v>
      </c>
      <c r="F170" s="153" t="s">
        <v>364</v>
      </c>
      <c r="G170" s="153" t="s">
        <v>364</v>
      </c>
      <c r="H170" s="153" t="s">
        <v>32</v>
      </c>
      <c r="I170" s="153" t="s">
        <v>33</v>
      </c>
      <c r="J170" s="153" t="s">
        <v>365</v>
      </c>
      <c r="K170" s="153" t="s">
        <v>366</v>
      </c>
      <c r="L170" s="153" t="s">
        <v>367</v>
      </c>
      <c r="M170" s="153" t="s">
        <v>366</v>
      </c>
      <c r="N170" s="153" t="s">
        <v>368</v>
      </c>
      <c r="O170" s="153" t="s">
        <v>335</v>
      </c>
      <c r="P170" s="153" t="s">
        <v>369</v>
      </c>
      <c r="Q170" s="153" t="s">
        <v>370</v>
      </c>
      <c r="R170" s="153" t="s">
        <v>371</v>
      </c>
      <c r="S170" s="153" t="s">
        <v>371</v>
      </c>
      <c r="T170" s="1036"/>
      <c r="U170" s="617"/>
    </row>
    <row r="171" spans="1:21" x14ac:dyDescent="0.25">
      <c r="A171" s="1059" t="str">
        <f>B165</f>
        <v>urb.m.4</v>
      </c>
      <c r="B171" s="137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20"/>
      <c r="R171" s="620"/>
      <c r="S171" s="646"/>
      <c r="T171" s="647"/>
      <c r="U171" s="475"/>
    </row>
    <row r="172" spans="1:21" x14ac:dyDescent="0.25">
      <c r="A172" s="1059"/>
      <c r="B172" s="138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25" t="s">
        <v>372</v>
      </c>
      <c r="R172" s="625"/>
      <c r="S172" s="648"/>
      <c r="T172" s="649"/>
      <c r="U172" s="475"/>
    </row>
    <row r="173" spans="1:21" x14ac:dyDescent="0.25">
      <c r="A173" s="1059"/>
      <c r="B173" s="138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25"/>
      <c r="R173" s="625"/>
      <c r="S173" s="648"/>
      <c r="T173" s="649"/>
      <c r="U173" s="475"/>
    </row>
    <row r="174" spans="1:21" x14ac:dyDescent="0.25">
      <c r="A174" s="1059"/>
      <c r="B174" s="138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25"/>
      <c r="R174" s="625"/>
      <c r="S174" s="648"/>
      <c r="T174" s="649"/>
      <c r="U174" s="475"/>
    </row>
    <row r="175" spans="1:21" x14ac:dyDescent="0.25">
      <c r="A175" s="1059"/>
      <c r="B175" s="138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25"/>
      <c r="R175" s="625"/>
      <c r="S175" s="648"/>
      <c r="T175" s="649"/>
      <c r="U175" s="475"/>
    </row>
    <row r="176" spans="1:21" x14ac:dyDescent="0.25">
      <c r="A176" s="1059"/>
      <c r="B176" s="138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25"/>
      <c r="R176" s="625"/>
      <c r="S176" s="648"/>
      <c r="T176" s="649"/>
      <c r="U176" s="475"/>
    </row>
    <row r="177" spans="1:21" x14ac:dyDescent="0.25">
      <c r="A177" s="1059"/>
      <c r="B177" s="138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25"/>
      <c r="R177" s="625"/>
      <c r="S177" s="648"/>
      <c r="T177" s="649"/>
      <c r="U177" s="475"/>
    </row>
    <row r="178" spans="1:21" x14ac:dyDescent="0.25">
      <c r="A178" s="1059"/>
      <c r="B178" s="138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25"/>
      <c r="R178" s="625"/>
      <c r="S178" s="648"/>
      <c r="T178" s="649"/>
      <c r="U178" s="475"/>
    </row>
    <row r="179" spans="1:21" x14ac:dyDescent="0.25">
      <c r="A179" s="1059"/>
      <c r="B179" s="138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25"/>
      <c r="R179" s="625"/>
      <c r="S179" s="648"/>
      <c r="T179" s="649"/>
      <c r="U179" s="475"/>
    </row>
    <row r="180" spans="1:21" ht="15.75" thickBot="1" x14ac:dyDescent="0.3">
      <c r="A180" s="1060"/>
      <c r="B180" s="139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30"/>
      <c r="R180" s="630"/>
      <c r="S180" s="650"/>
      <c r="T180" s="651"/>
      <c r="U180" s="475"/>
    </row>
    <row r="181" spans="1:21" ht="25.5" thickBot="1" x14ac:dyDescent="0.3">
      <c r="A181" s="713"/>
      <c r="C181" s="714"/>
      <c r="D181" s="715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48" t="s">
        <v>527</v>
      </c>
      <c r="M181" s="1049"/>
      <c r="N181" s="718">
        <f>SUM(N171:N180)</f>
        <v>0</v>
      </c>
      <c r="O181" s="719">
        <f>SUM(O171:O180)</f>
        <v>0</v>
      </c>
      <c r="P181" s="614"/>
      <c r="R181" s="86"/>
      <c r="S181" s="90"/>
      <c r="T181" s="652"/>
      <c r="U181" s="637"/>
    </row>
    <row r="182" spans="1:21" ht="20.25" customHeight="1" x14ac:dyDescent="0.25">
      <c r="A182" s="121"/>
      <c r="B182" s="86"/>
      <c r="C182" s="86"/>
      <c r="D182" s="86"/>
      <c r="H182" s="634"/>
      <c r="I182" s="634"/>
      <c r="J182" s="635"/>
      <c r="K182" s="634"/>
      <c r="L182" s="1050" t="s">
        <v>528</v>
      </c>
      <c r="M182" s="1051"/>
      <c r="N182" s="720">
        <f>SUMIF(M171:M180,"&lt;=31/12/2025",N171:N180)</f>
        <v>0</v>
      </c>
      <c r="O182" s="721">
        <f>SUMIF(M171:M180,"&lt;=31/12/2025",O171:O180)</f>
        <v>0</v>
      </c>
      <c r="P182" s="86"/>
      <c r="R182" s="86"/>
      <c r="S182" s="90"/>
      <c r="T182" s="652"/>
      <c r="U182" s="637"/>
    </row>
    <row r="183" spans="1:21" ht="20.25" customHeight="1" thickBot="1" x14ac:dyDescent="0.3">
      <c r="A183" s="121"/>
      <c r="L183" s="1052" t="s">
        <v>565</v>
      </c>
      <c r="M183" s="1053"/>
      <c r="N183" s="722">
        <f>SUMIF(M171:M180,"&gt;31/12/2025",N171:N180)</f>
        <v>0</v>
      </c>
      <c r="O183" s="723">
        <f>SUMIF(M171:M180,"&gt;31/12/2025",O171:O180)</f>
        <v>0</v>
      </c>
      <c r="R183" s="86"/>
      <c r="S183" s="90"/>
      <c r="T183" s="652"/>
      <c r="U183" s="637"/>
    </row>
    <row r="184" spans="1:21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557"/>
      <c r="R184" s="557"/>
      <c r="S184" s="653"/>
      <c r="T184" s="654"/>
      <c r="U184" s="563"/>
    </row>
    <row r="185" spans="1:21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323"/>
      <c r="R185" s="323"/>
      <c r="S185" s="643"/>
      <c r="T185" s="643"/>
      <c r="U185" s="473"/>
    </row>
    <row r="186" spans="1:21" ht="28.5" thickBot="1" x14ac:dyDescent="0.3">
      <c r="A186" s="148" t="s">
        <v>9</v>
      </c>
      <c r="B186" s="1057" t="s">
        <v>40</v>
      </c>
      <c r="C186" s="1058"/>
      <c r="E186" s="1033" t="s">
        <v>336</v>
      </c>
      <c r="F186" s="1034"/>
      <c r="G186" s="1031">
        <f>VLOOKUP(B186,'Urbano.Piano inv. forn'!$D$20:$H$39,3,FALSE)</f>
        <v>0</v>
      </c>
      <c r="H186" s="1032"/>
      <c r="I186" s="72"/>
      <c r="J186" s="1033" t="s">
        <v>337</v>
      </c>
      <c r="K186" s="1034"/>
      <c r="L186" s="1031">
        <f>VLOOKUP(B186,'Urbano.Piano inv. forn'!$D$20:$H$39,4,FALSE)</f>
        <v>0</v>
      </c>
      <c r="M186" s="1032"/>
      <c r="O186" s="155" t="s">
        <v>338</v>
      </c>
      <c r="P186" s="616"/>
      <c r="R186" s="156" t="s">
        <v>339</v>
      </c>
      <c r="S186" s="1037"/>
      <c r="T186" s="1038"/>
      <c r="U186" s="475"/>
    </row>
    <row r="187" spans="1:21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86"/>
      <c r="S187" s="644"/>
      <c r="U187" s="122"/>
    </row>
    <row r="188" spans="1:21" ht="28.5" customHeight="1" thickBot="1" x14ac:dyDescent="0.3">
      <c r="A188" s="1054" t="s">
        <v>340</v>
      </c>
      <c r="B188" s="1055"/>
      <c r="C188" s="1055"/>
      <c r="D188" s="1056"/>
      <c r="E188" s="1039">
        <f>VLOOKUP(B186,'Urbano.Piano inv. forn'!$D$20:$V$39,17,FALSE)</f>
        <v>0</v>
      </c>
      <c r="F188" s="1040"/>
      <c r="G188" s="1040"/>
      <c r="H188" s="1041"/>
      <c r="I188" s="72"/>
      <c r="J188" s="1042" t="s">
        <v>61</v>
      </c>
      <c r="K188" s="1043"/>
      <c r="L188" s="1039">
        <f>VLOOKUP(B186,'Urbano.Piano inv. forn'!$D$20:$V$39,19,FALSE)</f>
        <v>0</v>
      </c>
      <c r="M188" s="1041"/>
      <c r="N188" s="110"/>
      <c r="O188" s="154" t="s">
        <v>341</v>
      </c>
      <c r="P188" s="127">
        <f>L188+E188</f>
        <v>0</v>
      </c>
      <c r="R188" s="156" t="s">
        <v>342</v>
      </c>
      <c r="S188" s="1037"/>
      <c r="T188" s="1038"/>
      <c r="U188" s="122"/>
    </row>
    <row r="189" spans="1:21" ht="15.75" thickBot="1" x14ac:dyDescent="0.3">
      <c r="A189" s="121"/>
      <c r="U189" s="475"/>
    </row>
    <row r="190" spans="1:21" ht="60" x14ac:dyDescent="0.25">
      <c r="A190" s="1046" t="s">
        <v>343</v>
      </c>
      <c r="B190" s="1044" t="s">
        <v>344</v>
      </c>
      <c r="C190" s="1044" t="s">
        <v>345</v>
      </c>
      <c r="D190" s="149" t="s">
        <v>346</v>
      </c>
      <c r="E190" s="150" t="s">
        <v>347</v>
      </c>
      <c r="F190" s="149" t="s">
        <v>348</v>
      </c>
      <c r="G190" s="149" t="s">
        <v>349</v>
      </c>
      <c r="H190" s="151" t="s">
        <v>306</v>
      </c>
      <c r="I190" s="151" t="s">
        <v>350</v>
      </c>
      <c r="J190" s="151" t="s">
        <v>351</v>
      </c>
      <c r="K190" s="151" t="s">
        <v>352</v>
      </c>
      <c r="L190" s="151" t="s">
        <v>353</v>
      </c>
      <c r="M190" s="151" t="s">
        <v>354</v>
      </c>
      <c r="N190" s="151" t="s">
        <v>355</v>
      </c>
      <c r="O190" s="151" t="s">
        <v>356</v>
      </c>
      <c r="P190" s="151" t="s">
        <v>357</v>
      </c>
      <c r="Q190" s="151" t="s">
        <v>358</v>
      </c>
      <c r="R190" s="151" t="s">
        <v>359</v>
      </c>
      <c r="S190" s="151" t="s">
        <v>360</v>
      </c>
      <c r="T190" s="1035" t="s">
        <v>361</v>
      </c>
      <c r="U190" s="617"/>
    </row>
    <row r="191" spans="1:21" ht="24.75" thickBot="1" x14ac:dyDescent="0.3">
      <c r="A191" s="1047"/>
      <c r="B191" s="1045"/>
      <c r="C191" s="1045"/>
      <c r="D191" s="153" t="s">
        <v>362</v>
      </c>
      <c r="E191" s="153" t="s">
        <v>363</v>
      </c>
      <c r="F191" s="153" t="s">
        <v>364</v>
      </c>
      <c r="G191" s="153" t="s">
        <v>364</v>
      </c>
      <c r="H191" s="153" t="s">
        <v>32</v>
      </c>
      <c r="I191" s="153" t="s">
        <v>33</v>
      </c>
      <c r="J191" s="153" t="s">
        <v>365</v>
      </c>
      <c r="K191" s="153" t="s">
        <v>366</v>
      </c>
      <c r="L191" s="153" t="s">
        <v>367</v>
      </c>
      <c r="M191" s="153" t="s">
        <v>366</v>
      </c>
      <c r="N191" s="153" t="s">
        <v>368</v>
      </c>
      <c r="O191" s="153" t="s">
        <v>335</v>
      </c>
      <c r="P191" s="153" t="s">
        <v>369</v>
      </c>
      <c r="Q191" s="153" t="s">
        <v>370</v>
      </c>
      <c r="R191" s="153" t="s">
        <v>371</v>
      </c>
      <c r="S191" s="153" t="s">
        <v>371</v>
      </c>
      <c r="T191" s="1036"/>
      <c r="U191" s="617"/>
    </row>
    <row r="192" spans="1:21" x14ac:dyDescent="0.25">
      <c r="A192" s="1059" t="str">
        <f>B186</f>
        <v>urb.m.5</v>
      </c>
      <c r="B192" s="137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20"/>
      <c r="R192" s="620"/>
      <c r="S192" s="646"/>
      <c r="T192" s="647"/>
      <c r="U192" s="475"/>
    </row>
    <row r="193" spans="1:21" x14ac:dyDescent="0.25">
      <c r="A193" s="1059"/>
      <c r="B193" s="138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25" t="s">
        <v>372</v>
      </c>
      <c r="R193" s="625"/>
      <c r="S193" s="648"/>
      <c r="T193" s="649"/>
      <c r="U193" s="475"/>
    </row>
    <row r="194" spans="1:21" x14ac:dyDescent="0.25">
      <c r="A194" s="1059"/>
      <c r="B194" s="138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25"/>
      <c r="R194" s="625"/>
      <c r="S194" s="648"/>
      <c r="T194" s="649"/>
      <c r="U194" s="475"/>
    </row>
    <row r="195" spans="1:21" x14ac:dyDescent="0.25">
      <c r="A195" s="1059"/>
      <c r="B195" s="138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25"/>
      <c r="R195" s="625"/>
      <c r="S195" s="648"/>
      <c r="T195" s="649"/>
      <c r="U195" s="475"/>
    </row>
    <row r="196" spans="1:21" x14ac:dyDescent="0.25">
      <c r="A196" s="1059"/>
      <c r="B196" s="138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25"/>
      <c r="R196" s="625"/>
      <c r="S196" s="648"/>
      <c r="T196" s="649"/>
      <c r="U196" s="475"/>
    </row>
    <row r="197" spans="1:21" x14ac:dyDescent="0.25">
      <c r="A197" s="1059"/>
      <c r="B197" s="138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25"/>
      <c r="R197" s="625"/>
      <c r="S197" s="648"/>
      <c r="T197" s="649"/>
      <c r="U197" s="475"/>
    </row>
    <row r="198" spans="1:21" x14ac:dyDescent="0.25">
      <c r="A198" s="1059"/>
      <c r="B198" s="138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25"/>
      <c r="R198" s="625"/>
      <c r="S198" s="648"/>
      <c r="T198" s="649"/>
      <c r="U198" s="475"/>
    </row>
    <row r="199" spans="1:21" x14ac:dyDescent="0.25">
      <c r="A199" s="1059"/>
      <c r="B199" s="138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25"/>
      <c r="R199" s="625"/>
      <c r="S199" s="648"/>
      <c r="T199" s="649"/>
      <c r="U199" s="475"/>
    </row>
    <row r="200" spans="1:21" x14ac:dyDescent="0.25">
      <c r="A200" s="1059"/>
      <c r="B200" s="138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25"/>
      <c r="R200" s="625"/>
      <c r="S200" s="648"/>
      <c r="T200" s="649"/>
      <c r="U200" s="475"/>
    </row>
    <row r="201" spans="1:21" ht="15.75" thickBot="1" x14ac:dyDescent="0.3">
      <c r="A201" s="1060"/>
      <c r="B201" s="139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30"/>
      <c r="R201" s="630"/>
      <c r="S201" s="650"/>
      <c r="T201" s="651"/>
      <c r="U201" s="475"/>
    </row>
    <row r="202" spans="1:21" ht="25.5" thickBot="1" x14ac:dyDescent="0.3">
      <c r="A202" s="713"/>
      <c r="C202" s="714"/>
      <c r="D202" s="715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48" t="s">
        <v>527</v>
      </c>
      <c r="M202" s="1049"/>
      <c r="N202" s="718">
        <f>SUM(N192:N201)</f>
        <v>0</v>
      </c>
      <c r="O202" s="719">
        <f>SUM(O192:O201)</f>
        <v>0</v>
      </c>
      <c r="P202" s="614"/>
      <c r="R202" s="86"/>
      <c r="S202" s="90"/>
      <c r="T202" s="652"/>
      <c r="U202" s="637"/>
    </row>
    <row r="203" spans="1:21" ht="25.5" customHeight="1" x14ac:dyDescent="0.25">
      <c r="A203" s="121"/>
      <c r="B203" s="86"/>
      <c r="C203" s="86"/>
      <c r="D203" s="86"/>
      <c r="H203" s="634"/>
      <c r="I203" s="634"/>
      <c r="J203" s="635"/>
      <c r="K203" s="634"/>
      <c r="L203" s="1050" t="s">
        <v>528</v>
      </c>
      <c r="M203" s="1051"/>
      <c r="N203" s="720">
        <f>SUMIF(M192:M201,"&lt;=31/12/2025",N192:N201)</f>
        <v>0</v>
      </c>
      <c r="O203" s="721">
        <f>SUMIF(M192:M201,"&lt;=31/12/2025",O192:O201)</f>
        <v>0</v>
      </c>
      <c r="P203" s="86"/>
      <c r="R203" s="86"/>
      <c r="S203" s="90"/>
      <c r="T203" s="652"/>
      <c r="U203" s="637"/>
    </row>
    <row r="204" spans="1:21" ht="25.5" customHeight="1" thickBot="1" x14ac:dyDescent="0.3">
      <c r="A204" s="121"/>
      <c r="L204" s="1052" t="s">
        <v>565</v>
      </c>
      <c r="M204" s="1053"/>
      <c r="N204" s="722">
        <f>SUMIF(M192:M201,"&gt;31/12/2025",N192:N201)</f>
        <v>0</v>
      </c>
      <c r="O204" s="723">
        <f>SUMIF(M192:M201,"&gt;31/12/2025",O192:O201)</f>
        <v>0</v>
      </c>
      <c r="R204" s="86"/>
      <c r="S204" s="90"/>
      <c r="T204" s="652"/>
      <c r="U204" s="637"/>
    </row>
    <row r="205" spans="1:21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557"/>
      <c r="R205" s="557"/>
      <c r="S205" s="653"/>
      <c r="T205" s="654"/>
      <c r="U205" s="563"/>
    </row>
    <row r="206" spans="1:21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323"/>
      <c r="R206" s="323"/>
      <c r="S206" s="643"/>
      <c r="T206" s="643"/>
      <c r="U206" s="473"/>
    </row>
    <row r="207" spans="1:21" ht="28.5" thickBot="1" x14ac:dyDescent="0.3">
      <c r="A207" s="148" t="s">
        <v>9</v>
      </c>
      <c r="B207" s="1057" t="s">
        <v>38</v>
      </c>
      <c r="C207" s="1058"/>
      <c r="E207" s="1033" t="s">
        <v>336</v>
      </c>
      <c r="F207" s="1034"/>
      <c r="G207" s="1031">
        <f>VLOOKUP(B207,'Urbano.Piano inv. forn'!$D$20:$H$39,3,FALSE)</f>
        <v>0</v>
      </c>
      <c r="H207" s="1032"/>
      <c r="I207" s="72"/>
      <c r="J207" s="1033" t="s">
        <v>337</v>
      </c>
      <c r="K207" s="1034"/>
      <c r="L207" s="1031">
        <f>VLOOKUP(B207,'Urbano.Piano inv. forn'!$D$20:$H$39,4,FALSE)</f>
        <v>0</v>
      </c>
      <c r="M207" s="1032"/>
      <c r="O207" s="155" t="s">
        <v>338</v>
      </c>
      <c r="P207" s="616"/>
      <c r="R207" s="156" t="s">
        <v>339</v>
      </c>
      <c r="S207" s="1037"/>
      <c r="T207" s="1038"/>
      <c r="U207" s="475"/>
    </row>
    <row r="208" spans="1:21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86"/>
      <c r="S208" s="644"/>
      <c r="U208" s="122"/>
    </row>
    <row r="209" spans="1:21" ht="28.5" customHeight="1" thickBot="1" x14ac:dyDescent="0.3">
      <c r="A209" s="1054" t="s">
        <v>340</v>
      </c>
      <c r="B209" s="1055"/>
      <c r="C209" s="1055"/>
      <c r="D209" s="1056"/>
      <c r="E209" s="1039">
        <f>VLOOKUP(B207,'Urbano.Piano inv. forn'!$D$20:$V$39,17,FALSE)</f>
        <v>0</v>
      </c>
      <c r="F209" s="1040"/>
      <c r="G209" s="1040"/>
      <c r="H209" s="1041"/>
      <c r="I209" s="72"/>
      <c r="J209" s="1042" t="s">
        <v>61</v>
      </c>
      <c r="K209" s="1043"/>
      <c r="L209" s="1039">
        <f>VLOOKUP(B207,'Urbano.Piano inv. forn'!$D$20:$V$39,19,FALSE)</f>
        <v>0</v>
      </c>
      <c r="M209" s="1041"/>
      <c r="N209" s="110"/>
      <c r="O209" s="154" t="s">
        <v>341</v>
      </c>
      <c r="P209" s="127">
        <f>L209+E209</f>
        <v>0</v>
      </c>
      <c r="R209" s="156" t="s">
        <v>342</v>
      </c>
      <c r="S209" s="1037"/>
      <c r="T209" s="1038"/>
      <c r="U209" s="122"/>
    </row>
    <row r="210" spans="1:21" ht="15.75" thickBot="1" x14ac:dyDescent="0.3">
      <c r="A210" s="121"/>
      <c r="U210" s="475"/>
    </row>
    <row r="211" spans="1:21" ht="60" x14ac:dyDescent="0.25">
      <c r="A211" s="1046" t="s">
        <v>343</v>
      </c>
      <c r="B211" s="1044" t="s">
        <v>344</v>
      </c>
      <c r="C211" s="1044" t="s">
        <v>345</v>
      </c>
      <c r="D211" s="149" t="s">
        <v>346</v>
      </c>
      <c r="E211" s="150" t="s">
        <v>347</v>
      </c>
      <c r="F211" s="149" t="s">
        <v>348</v>
      </c>
      <c r="G211" s="149" t="s">
        <v>349</v>
      </c>
      <c r="H211" s="151" t="s">
        <v>306</v>
      </c>
      <c r="I211" s="151" t="s">
        <v>350</v>
      </c>
      <c r="J211" s="151" t="s">
        <v>351</v>
      </c>
      <c r="K211" s="151" t="s">
        <v>352</v>
      </c>
      <c r="L211" s="151" t="s">
        <v>353</v>
      </c>
      <c r="M211" s="151" t="s">
        <v>354</v>
      </c>
      <c r="N211" s="151" t="s">
        <v>355</v>
      </c>
      <c r="O211" s="151" t="s">
        <v>356</v>
      </c>
      <c r="P211" s="151" t="s">
        <v>357</v>
      </c>
      <c r="Q211" s="151" t="s">
        <v>358</v>
      </c>
      <c r="R211" s="151" t="s">
        <v>359</v>
      </c>
      <c r="S211" s="151" t="s">
        <v>360</v>
      </c>
      <c r="T211" s="1035" t="s">
        <v>361</v>
      </c>
      <c r="U211" s="617"/>
    </row>
    <row r="212" spans="1:21" ht="24.75" thickBot="1" x14ac:dyDescent="0.3">
      <c r="A212" s="1047"/>
      <c r="B212" s="1045"/>
      <c r="C212" s="1045"/>
      <c r="D212" s="153" t="s">
        <v>362</v>
      </c>
      <c r="E212" s="153" t="s">
        <v>363</v>
      </c>
      <c r="F212" s="153" t="s">
        <v>364</v>
      </c>
      <c r="G212" s="153" t="s">
        <v>364</v>
      </c>
      <c r="H212" s="153" t="s">
        <v>32</v>
      </c>
      <c r="I212" s="153" t="s">
        <v>33</v>
      </c>
      <c r="J212" s="153" t="s">
        <v>365</v>
      </c>
      <c r="K212" s="153" t="s">
        <v>366</v>
      </c>
      <c r="L212" s="153" t="s">
        <v>367</v>
      </c>
      <c r="M212" s="153" t="s">
        <v>366</v>
      </c>
      <c r="N212" s="153" t="s">
        <v>368</v>
      </c>
      <c r="O212" s="153" t="s">
        <v>335</v>
      </c>
      <c r="P212" s="153" t="s">
        <v>369</v>
      </c>
      <c r="Q212" s="153" t="s">
        <v>370</v>
      </c>
      <c r="R212" s="153" t="s">
        <v>371</v>
      </c>
      <c r="S212" s="153" t="s">
        <v>371</v>
      </c>
      <c r="T212" s="1036"/>
      <c r="U212" s="617"/>
    </row>
    <row r="213" spans="1:21" x14ac:dyDescent="0.25">
      <c r="A213" s="1059" t="str">
        <f>B207</f>
        <v>urb.m.3</v>
      </c>
      <c r="B213" s="137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20"/>
      <c r="R213" s="620"/>
      <c r="S213" s="646"/>
      <c r="T213" s="647"/>
      <c r="U213" s="475"/>
    </row>
    <row r="214" spans="1:21" x14ac:dyDescent="0.25">
      <c r="A214" s="1059"/>
      <c r="B214" s="138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25" t="s">
        <v>372</v>
      </c>
      <c r="R214" s="625"/>
      <c r="S214" s="648"/>
      <c r="T214" s="649"/>
      <c r="U214" s="475"/>
    </row>
    <row r="215" spans="1:21" x14ac:dyDescent="0.25">
      <c r="A215" s="1059"/>
      <c r="B215" s="138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25"/>
      <c r="R215" s="625"/>
      <c r="S215" s="648"/>
      <c r="T215" s="649"/>
      <c r="U215" s="475"/>
    </row>
    <row r="216" spans="1:21" x14ac:dyDescent="0.25">
      <c r="A216" s="1059"/>
      <c r="B216" s="138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25"/>
      <c r="R216" s="625"/>
      <c r="S216" s="648"/>
      <c r="T216" s="649"/>
      <c r="U216" s="475"/>
    </row>
    <row r="217" spans="1:21" x14ac:dyDescent="0.25">
      <c r="A217" s="1059"/>
      <c r="B217" s="138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25"/>
      <c r="R217" s="625"/>
      <c r="S217" s="648"/>
      <c r="T217" s="649"/>
      <c r="U217" s="475"/>
    </row>
    <row r="218" spans="1:21" x14ac:dyDescent="0.25">
      <c r="A218" s="1059"/>
      <c r="B218" s="138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25"/>
      <c r="R218" s="625"/>
      <c r="S218" s="648"/>
      <c r="T218" s="649"/>
      <c r="U218" s="475"/>
    </row>
    <row r="219" spans="1:21" x14ac:dyDescent="0.25">
      <c r="A219" s="1059"/>
      <c r="B219" s="138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25"/>
      <c r="R219" s="625"/>
      <c r="S219" s="648"/>
      <c r="T219" s="649"/>
      <c r="U219" s="475"/>
    </row>
    <row r="220" spans="1:21" x14ac:dyDescent="0.25">
      <c r="A220" s="1059"/>
      <c r="B220" s="138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25"/>
      <c r="R220" s="625"/>
      <c r="S220" s="648"/>
      <c r="T220" s="649"/>
      <c r="U220" s="475"/>
    </row>
    <row r="221" spans="1:21" x14ac:dyDescent="0.25">
      <c r="A221" s="1059"/>
      <c r="B221" s="138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25"/>
      <c r="R221" s="625"/>
      <c r="S221" s="648"/>
      <c r="T221" s="649"/>
      <c r="U221" s="475"/>
    </row>
    <row r="222" spans="1:21" ht="15.75" thickBot="1" x14ac:dyDescent="0.3">
      <c r="A222" s="1060"/>
      <c r="B222" s="139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30"/>
      <c r="R222" s="630"/>
      <c r="S222" s="650"/>
      <c r="T222" s="651"/>
      <c r="U222" s="475"/>
    </row>
    <row r="223" spans="1:21" ht="25.5" thickBot="1" x14ac:dyDescent="0.3">
      <c r="A223" s="713"/>
      <c r="C223" s="714"/>
      <c r="D223" s="715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48" t="s">
        <v>527</v>
      </c>
      <c r="M223" s="1049"/>
      <c r="N223" s="718">
        <f>SUM(N213:N222)</f>
        <v>0</v>
      </c>
      <c r="O223" s="719">
        <f>SUM(O213:O222)</f>
        <v>0</v>
      </c>
      <c r="P223" s="614"/>
      <c r="R223" s="86"/>
      <c r="S223" s="90"/>
      <c r="T223" s="652"/>
      <c r="U223" s="637"/>
    </row>
    <row r="224" spans="1:21" ht="21" customHeight="1" x14ac:dyDescent="0.25">
      <c r="A224" s="121"/>
      <c r="B224" s="86"/>
      <c r="C224" s="86"/>
      <c r="D224" s="86"/>
      <c r="H224" s="634"/>
      <c r="I224" s="634"/>
      <c r="J224" s="635"/>
      <c r="K224" s="634"/>
      <c r="L224" s="1050" t="s">
        <v>528</v>
      </c>
      <c r="M224" s="1051"/>
      <c r="N224" s="720">
        <f>SUMIF(M213:M222,"&lt;=31/12/2025",N213:N222)</f>
        <v>0</v>
      </c>
      <c r="O224" s="721">
        <f>SUMIF(M213:M222,"&lt;=31/12/2025",O213:O222)</f>
        <v>0</v>
      </c>
      <c r="P224" s="86"/>
      <c r="R224" s="86"/>
      <c r="S224" s="90"/>
      <c r="T224" s="652"/>
      <c r="U224" s="637"/>
    </row>
    <row r="225" spans="1:21" ht="21" customHeight="1" thickBot="1" x14ac:dyDescent="0.3">
      <c r="A225" s="121"/>
      <c r="L225" s="1052" t="s">
        <v>565</v>
      </c>
      <c r="M225" s="1053"/>
      <c r="N225" s="722">
        <f>SUMIF(M213:M222,"&gt;31/12/2025",N213:N222)</f>
        <v>0</v>
      </c>
      <c r="O225" s="723">
        <f>SUMIF(M213:M222,"&gt;31/12/2025",O213:O222)</f>
        <v>0</v>
      </c>
      <c r="R225" s="86"/>
      <c r="S225" s="90"/>
      <c r="T225" s="652"/>
      <c r="U225" s="637"/>
    </row>
    <row r="226" spans="1:21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557"/>
      <c r="R226" s="557"/>
      <c r="S226" s="653"/>
      <c r="T226" s="654"/>
      <c r="U226" s="563"/>
    </row>
    <row r="227" spans="1:21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323"/>
      <c r="R227" s="323"/>
      <c r="S227" s="643"/>
      <c r="T227" s="643"/>
      <c r="U227" s="473"/>
    </row>
    <row r="228" spans="1:21" ht="28.5" thickBot="1" x14ac:dyDescent="0.3">
      <c r="A228" s="148" t="s">
        <v>9</v>
      </c>
      <c r="B228" s="1057" t="s">
        <v>38</v>
      </c>
      <c r="C228" s="1058"/>
      <c r="E228" s="1033" t="s">
        <v>336</v>
      </c>
      <c r="F228" s="1034"/>
      <c r="G228" s="1031">
        <f>VLOOKUP(B228,'Urbano.Piano inv. forn'!$D$20:$H$39,3,FALSE)</f>
        <v>0</v>
      </c>
      <c r="H228" s="1032"/>
      <c r="I228" s="72"/>
      <c r="J228" s="1033" t="s">
        <v>337</v>
      </c>
      <c r="K228" s="1034"/>
      <c r="L228" s="1031">
        <f>VLOOKUP(B228,'Urbano.Piano inv. forn'!$D$20:$H$39,4,FALSE)</f>
        <v>0</v>
      </c>
      <c r="M228" s="1032"/>
      <c r="O228" s="155" t="s">
        <v>338</v>
      </c>
      <c r="P228" s="616"/>
      <c r="R228" s="156" t="s">
        <v>339</v>
      </c>
      <c r="S228" s="1037"/>
      <c r="T228" s="1038"/>
      <c r="U228" s="475"/>
    </row>
    <row r="229" spans="1:21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86"/>
      <c r="S229" s="644"/>
      <c r="U229" s="122"/>
    </row>
    <row r="230" spans="1:21" ht="28.5" customHeight="1" thickBot="1" x14ac:dyDescent="0.3">
      <c r="A230" s="1054" t="s">
        <v>340</v>
      </c>
      <c r="B230" s="1055"/>
      <c r="C230" s="1055"/>
      <c r="D230" s="1056"/>
      <c r="E230" s="1039">
        <f>VLOOKUP(B228,'Urbano.Piano inv. forn'!$D$20:$V$39,17,FALSE)</f>
        <v>0</v>
      </c>
      <c r="F230" s="1040"/>
      <c r="G230" s="1040"/>
      <c r="H230" s="1041"/>
      <c r="I230" s="72"/>
      <c r="J230" s="1042" t="s">
        <v>61</v>
      </c>
      <c r="K230" s="1043"/>
      <c r="L230" s="1039">
        <f>VLOOKUP(B228,'Urbano.Piano inv. forn'!$D$20:$V$39,19,FALSE)</f>
        <v>0</v>
      </c>
      <c r="M230" s="1041"/>
      <c r="N230" s="110"/>
      <c r="O230" s="154" t="s">
        <v>341</v>
      </c>
      <c r="P230" s="127">
        <f>L230+E230</f>
        <v>0</v>
      </c>
      <c r="R230" s="156" t="s">
        <v>342</v>
      </c>
      <c r="S230" s="1037"/>
      <c r="T230" s="1038"/>
      <c r="U230" s="122"/>
    </row>
    <row r="231" spans="1:21" ht="15.75" thickBot="1" x14ac:dyDescent="0.3">
      <c r="A231" s="121"/>
      <c r="U231" s="475"/>
    </row>
    <row r="232" spans="1:21" ht="60" x14ac:dyDescent="0.25">
      <c r="A232" s="1046" t="s">
        <v>343</v>
      </c>
      <c r="B232" s="1044" t="s">
        <v>344</v>
      </c>
      <c r="C232" s="1044" t="s">
        <v>345</v>
      </c>
      <c r="D232" s="149" t="s">
        <v>346</v>
      </c>
      <c r="E232" s="150" t="s">
        <v>347</v>
      </c>
      <c r="F232" s="149" t="s">
        <v>348</v>
      </c>
      <c r="G232" s="149" t="s">
        <v>349</v>
      </c>
      <c r="H232" s="151" t="s">
        <v>306</v>
      </c>
      <c r="I232" s="151" t="s">
        <v>350</v>
      </c>
      <c r="J232" s="151" t="s">
        <v>351</v>
      </c>
      <c r="K232" s="151" t="s">
        <v>352</v>
      </c>
      <c r="L232" s="151" t="s">
        <v>353</v>
      </c>
      <c r="M232" s="151" t="s">
        <v>354</v>
      </c>
      <c r="N232" s="151" t="s">
        <v>355</v>
      </c>
      <c r="O232" s="151" t="s">
        <v>356</v>
      </c>
      <c r="P232" s="151" t="s">
        <v>357</v>
      </c>
      <c r="Q232" s="151" t="s">
        <v>358</v>
      </c>
      <c r="R232" s="151" t="s">
        <v>359</v>
      </c>
      <c r="S232" s="151" t="s">
        <v>360</v>
      </c>
      <c r="T232" s="1035" t="s">
        <v>361</v>
      </c>
      <c r="U232" s="617"/>
    </row>
    <row r="233" spans="1:21" ht="24.75" thickBot="1" x14ac:dyDescent="0.3">
      <c r="A233" s="1047"/>
      <c r="B233" s="1045"/>
      <c r="C233" s="1045"/>
      <c r="D233" s="153" t="s">
        <v>362</v>
      </c>
      <c r="E233" s="153" t="s">
        <v>363</v>
      </c>
      <c r="F233" s="153" t="s">
        <v>364</v>
      </c>
      <c r="G233" s="153" t="s">
        <v>364</v>
      </c>
      <c r="H233" s="153" t="s">
        <v>32</v>
      </c>
      <c r="I233" s="153" t="s">
        <v>33</v>
      </c>
      <c r="J233" s="153" t="s">
        <v>365</v>
      </c>
      <c r="K233" s="153" t="s">
        <v>366</v>
      </c>
      <c r="L233" s="153" t="s">
        <v>367</v>
      </c>
      <c r="M233" s="153" t="s">
        <v>366</v>
      </c>
      <c r="N233" s="153" t="s">
        <v>368</v>
      </c>
      <c r="O233" s="153" t="s">
        <v>335</v>
      </c>
      <c r="P233" s="153" t="s">
        <v>369</v>
      </c>
      <c r="Q233" s="153" t="s">
        <v>370</v>
      </c>
      <c r="R233" s="153" t="s">
        <v>371</v>
      </c>
      <c r="S233" s="153" t="s">
        <v>371</v>
      </c>
      <c r="T233" s="1036"/>
      <c r="U233" s="617"/>
    </row>
    <row r="234" spans="1:21" x14ac:dyDescent="0.25">
      <c r="A234" s="1059" t="str">
        <f>B228</f>
        <v>urb.m.3</v>
      </c>
      <c r="B234" s="137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20"/>
      <c r="R234" s="620"/>
      <c r="S234" s="646"/>
      <c r="T234" s="647"/>
      <c r="U234" s="475"/>
    </row>
    <row r="235" spans="1:21" x14ac:dyDescent="0.25">
      <c r="A235" s="1059"/>
      <c r="B235" s="138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25" t="s">
        <v>372</v>
      </c>
      <c r="R235" s="625"/>
      <c r="S235" s="648"/>
      <c r="T235" s="649"/>
      <c r="U235" s="475"/>
    </row>
    <row r="236" spans="1:21" x14ac:dyDescent="0.25">
      <c r="A236" s="1059"/>
      <c r="B236" s="138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25"/>
      <c r="R236" s="625"/>
      <c r="S236" s="648"/>
      <c r="T236" s="649"/>
      <c r="U236" s="475"/>
    </row>
    <row r="237" spans="1:21" x14ac:dyDescent="0.25">
      <c r="A237" s="1059"/>
      <c r="B237" s="138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25"/>
      <c r="R237" s="625"/>
      <c r="S237" s="648"/>
      <c r="T237" s="649"/>
      <c r="U237" s="475"/>
    </row>
    <row r="238" spans="1:21" x14ac:dyDescent="0.25">
      <c r="A238" s="1059"/>
      <c r="B238" s="138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25"/>
      <c r="R238" s="625"/>
      <c r="S238" s="648"/>
      <c r="T238" s="649"/>
      <c r="U238" s="475"/>
    </row>
    <row r="239" spans="1:21" x14ac:dyDescent="0.25">
      <c r="A239" s="1059"/>
      <c r="B239" s="138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25"/>
      <c r="R239" s="625"/>
      <c r="S239" s="648"/>
      <c r="T239" s="649"/>
      <c r="U239" s="475"/>
    </row>
    <row r="240" spans="1:21" x14ac:dyDescent="0.25">
      <c r="A240" s="1059"/>
      <c r="B240" s="138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25"/>
      <c r="R240" s="625"/>
      <c r="S240" s="648"/>
      <c r="T240" s="649"/>
      <c r="U240" s="475"/>
    </row>
    <row r="241" spans="1:21" x14ac:dyDescent="0.25">
      <c r="A241" s="1059"/>
      <c r="B241" s="138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25"/>
      <c r="R241" s="625"/>
      <c r="S241" s="648"/>
      <c r="T241" s="649"/>
      <c r="U241" s="475"/>
    </row>
    <row r="242" spans="1:21" x14ac:dyDescent="0.25">
      <c r="A242" s="1059"/>
      <c r="B242" s="138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25"/>
      <c r="R242" s="625"/>
      <c r="S242" s="648"/>
      <c r="T242" s="649"/>
      <c r="U242" s="475"/>
    </row>
    <row r="243" spans="1:21" ht="15.75" thickBot="1" x14ac:dyDescent="0.3">
      <c r="A243" s="1060"/>
      <c r="B243" s="139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30"/>
      <c r="R243" s="630"/>
      <c r="S243" s="650"/>
      <c r="T243" s="651"/>
      <c r="U243" s="475"/>
    </row>
    <row r="244" spans="1:21" ht="25.5" thickBot="1" x14ac:dyDescent="0.3">
      <c r="A244" s="713"/>
      <c r="C244" s="714"/>
      <c r="D244" s="715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48" t="s">
        <v>527</v>
      </c>
      <c r="M244" s="1049"/>
      <c r="N244" s="718">
        <f>SUM(N234:N243)</f>
        <v>0</v>
      </c>
      <c r="O244" s="719">
        <f>SUM(O234:O243)</f>
        <v>0</v>
      </c>
      <c r="P244" s="614"/>
      <c r="R244" s="86"/>
      <c r="S244" s="90"/>
      <c r="T244" s="652"/>
      <c r="U244" s="637"/>
    </row>
    <row r="245" spans="1:21" ht="24" customHeight="1" x14ac:dyDescent="0.25">
      <c r="A245" s="121"/>
      <c r="B245" s="86"/>
      <c r="C245" s="86"/>
      <c r="D245" s="86"/>
      <c r="H245" s="634"/>
      <c r="I245" s="634"/>
      <c r="J245" s="635"/>
      <c r="K245" s="634"/>
      <c r="L245" s="1050" t="s">
        <v>528</v>
      </c>
      <c r="M245" s="1051"/>
      <c r="N245" s="720">
        <f>SUMIF(M234:M243,"&lt;=31/12/2025",N234:N243)</f>
        <v>0</v>
      </c>
      <c r="O245" s="721">
        <f>SUMIF(M234:M243,"&lt;=31/12/2025",O234:O243)</f>
        <v>0</v>
      </c>
      <c r="P245" s="86"/>
      <c r="R245" s="86"/>
      <c r="S245" s="90"/>
      <c r="T245" s="652"/>
      <c r="U245" s="637"/>
    </row>
    <row r="246" spans="1:21" ht="24" customHeight="1" thickBot="1" x14ac:dyDescent="0.3">
      <c r="A246" s="121"/>
      <c r="L246" s="1052" t="s">
        <v>565</v>
      </c>
      <c r="M246" s="1053"/>
      <c r="N246" s="722">
        <f>SUMIF(M234:M243,"&gt;31/12/2025",N234:N243)</f>
        <v>0</v>
      </c>
      <c r="O246" s="723">
        <f>SUMIF(M234:M243,"&gt;31/12/2025",O234:O243)</f>
        <v>0</v>
      </c>
      <c r="R246" s="86"/>
      <c r="S246" s="90"/>
      <c r="T246" s="652"/>
      <c r="U246" s="637"/>
    </row>
    <row r="247" spans="1:21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557"/>
      <c r="R247" s="557"/>
      <c r="S247" s="653"/>
      <c r="T247" s="654"/>
      <c r="U247" s="563"/>
    </row>
  </sheetData>
  <sheetProtection algorithmName="SHA-512" hashValue="xR1pXur2x/HcnUdbWugeRqQwfUux+Dsjmcf5cxUlxMPaI5was0Vdet0OsZmQ4aejRDQP3ywZZsTLblK294eukw==" saltValue="IxEMSJvAj9JYP9gYX/QyiA==" spinCount="100000" sheet="1" objects="1" scenarios="1"/>
  <mergeCells count="232">
    <mergeCell ref="L202:M202"/>
    <mergeCell ref="L203:M203"/>
    <mergeCell ref="L204:M204"/>
    <mergeCell ref="L223:M223"/>
    <mergeCell ref="L224:M224"/>
    <mergeCell ref="L225:M225"/>
    <mergeCell ref="L244:M244"/>
    <mergeCell ref="L245:M245"/>
    <mergeCell ref="L246:M246"/>
    <mergeCell ref="J14:N14"/>
    <mergeCell ref="O14:P15"/>
    <mergeCell ref="J15:N15"/>
    <mergeCell ref="L34:M34"/>
    <mergeCell ref="L35:M35"/>
    <mergeCell ref="L36:M36"/>
    <mergeCell ref="L55:M55"/>
    <mergeCell ref="L56:M56"/>
    <mergeCell ref="L57:M57"/>
    <mergeCell ref="L20:M20"/>
    <mergeCell ref="A3:T3"/>
    <mergeCell ref="A8:T8"/>
    <mergeCell ref="O10:P11"/>
    <mergeCell ref="A6:D6"/>
    <mergeCell ref="E6:J6"/>
    <mergeCell ref="J18:K18"/>
    <mergeCell ref="L18:M18"/>
    <mergeCell ref="B18:C18"/>
    <mergeCell ref="E18:F18"/>
    <mergeCell ref="G18:H18"/>
    <mergeCell ref="A10:D11"/>
    <mergeCell ref="E10:H11"/>
    <mergeCell ref="J10:N10"/>
    <mergeCell ref="J11:N11"/>
    <mergeCell ref="O6:T6"/>
    <mergeCell ref="R10:S11"/>
    <mergeCell ref="T10:T11"/>
    <mergeCell ref="A12:D13"/>
    <mergeCell ref="E12:H13"/>
    <mergeCell ref="J12:N12"/>
    <mergeCell ref="O12:P13"/>
    <mergeCell ref="J13:N13"/>
    <mergeCell ref="A14:D15"/>
    <mergeCell ref="E14:H15"/>
    <mergeCell ref="S18:T18"/>
    <mergeCell ref="S20:T20"/>
    <mergeCell ref="A20:D20"/>
    <mergeCell ref="E20:H20"/>
    <mergeCell ref="A24:A33"/>
    <mergeCell ref="A22:A23"/>
    <mergeCell ref="B22:B23"/>
    <mergeCell ref="C22:C23"/>
    <mergeCell ref="J20:K20"/>
    <mergeCell ref="A108:A117"/>
    <mergeCell ref="B123:C123"/>
    <mergeCell ref="A125:D125"/>
    <mergeCell ref="A87:A96"/>
    <mergeCell ref="B102:C102"/>
    <mergeCell ref="A104:D104"/>
    <mergeCell ref="A66:A75"/>
    <mergeCell ref="B81:C81"/>
    <mergeCell ref="A83:D83"/>
    <mergeCell ref="A106:A107"/>
    <mergeCell ref="B106:B107"/>
    <mergeCell ref="C106:C107"/>
    <mergeCell ref="A85:A86"/>
    <mergeCell ref="B85:B86"/>
    <mergeCell ref="C85:C86"/>
    <mergeCell ref="A43:A44"/>
    <mergeCell ref="B43:B44"/>
    <mergeCell ref="C43:C44"/>
    <mergeCell ref="A45:A54"/>
    <mergeCell ref="B60:C60"/>
    <mergeCell ref="E60:F60"/>
    <mergeCell ref="A230:D230"/>
    <mergeCell ref="A234:A243"/>
    <mergeCell ref="J228:K228"/>
    <mergeCell ref="B228:C228"/>
    <mergeCell ref="E228:F228"/>
    <mergeCell ref="G228:H228"/>
    <mergeCell ref="B207:C207"/>
    <mergeCell ref="A209:D209"/>
    <mergeCell ref="A213:A222"/>
    <mergeCell ref="B186:C186"/>
    <mergeCell ref="A188:D188"/>
    <mergeCell ref="A192:A201"/>
    <mergeCell ref="A171:A180"/>
    <mergeCell ref="A150:A159"/>
    <mergeCell ref="B165:C165"/>
    <mergeCell ref="A167:D167"/>
    <mergeCell ref="A129:A138"/>
    <mergeCell ref="B144:C144"/>
    <mergeCell ref="S39:T39"/>
    <mergeCell ref="A41:D41"/>
    <mergeCell ref="E41:H41"/>
    <mergeCell ref="J41:K41"/>
    <mergeCell ref="L41:M41"/>
    <mergeCell ref="S41:T41"/>
    <mergeCell ref="B39:C39"/>
    <mergeCell ref="E39:F39"/>
    <mergeCell ref="G39:H39"/>
    <mergeCell ref="J39:K39"/>
    <mergeCell ref="L39:M39"/>
    <mergeCell ref="E81:F81"/>
    <mergeCell ref="G81:H81"/>
    <mergeCell ref="J81:K81"/>
    <mergeCell ref="L81:M81"/>
    <mergeCell ref="S81:T81"/>
    <mergeCell ref="L60:M60"/>
    <mergeCell ref="S60:T60"/>
    <mergeCell ref="A62:D62"/>
    <mergeCell ref="E62:H62"/>
    <mergeCell ref="J62:K62"/>
    <mergeCell ref="L62:M62"/>
    <mergeCell ref="S62:T62"/>
    <mergeCell ref="A64:A65"/>
    <mergeCell ref="B64:B65"/>
    <mergeCell ref="C64:C65"/>
    <mergeCell ref="G60:H60"/>
    <mergeCell ref="J60:K60"/>
    <mergeCell ref="L76:M76"/>
    <mergeCell ref="L77:M77"/>
    <mergeCell ref="L78:M78"/>
    <mergeCell ref="E102:F102"/>
    <mergeCell ref="G102:H102"/>
    <mergeCell ref="J102:K102"/>
    <mergeCell ref="L102:M102"/>
    <mergeCell ref="S102:T102"/>
    <mergeCell ref="E83:H83"/>
    <mergeCell ref="J83:K83"/>
    <mergeCell ref="L83:M83"/>
    <mergeCell ref="S83:T83"/>
    <mergeCell ref="L97:M97"/>
    <mergeCell ref="L98:M98"/>
    <mergeCell ref="L99:M99"/>
    <mergeCell ref="E123:F123"/>
    <mergeCell ref="G123:H123"/>
    <mergeCell ref="J123:K123"/>
    <mergeCell ref="L123:M123"/>
    <mergeCell ref="S123:T123"/>
    <mergeCell ref="E104:H104"/>
    <mergeCell ref="J104:K104"/>
    <mergeCell ref="L104:M104"/>
    <mergeCell ref="S104:T104"/>
    <mergeCell ref="L118:M118"/>
    <mergeCell ref="L119:M119"/>
    <mergeCell ref="L120:M120"/>
    <mergeCell ref="A148:A149"/>
    <mergeCell ref="B148:B149"/>
    <mergeCell ref="C148:C149"/>
    <mergeCell ref="E144:F144"/>
    <mergeCell ref="G144:H144"/>
    <mergeCell ref="J144:K144"/>
    <mergeCell ref="L144:M144"/>
    <mergeCell ref="S144:T144"/>
    <mergeCell ref="E125:H125"/>
    <mergeCell ref="J125:K125"/>
    <mergeCell ref="L125:M125"/>
    <mergeCell ref="S125:T125"/>
    <mergeCell ref="A127:A128"/>
    <mergeCell ref="B127:B128"/>
    <mergeCell ref="C127:C128"/>
    <mergeCell ref="A146:D146"/>
    <mergeCell ref="L139:M139"/>
    <mergeCell ref="L140:M140"/>
    <mergeCell ref="L141:M141"/>
    <mergeCell ref="E165:F165"/>
    <mergeCell ref="G165:H165"/>
    <mergeCell ref="J165:K165"/>
    <mergeCell ref="L165:M165"/>
    <mergeCell ref="S165:T165"/>
    <mergeCell ref="E146:H146"/>
    <mergeCell ref="J146:K146"/>
    <mergeCell ref="L146:M146"/>
    <mergeCell ref="S146:T146"/>
    <mergeCell ref="L160:M160"/>
    <mergeCell ref="L161:M161"/>
    <mergeCell ref="L162:M162"/>
    <mergeCell ref="L186:M186"/>
    <mergeCell ref="S186:T186"/>
    <mergeCell ref="E167:H167"/>
    <mergeCell ref="J167:K167"/>
    <mergeCell ref="L167:M167"/>
    <mergeCell ref="S167:T167"/>
    <mergeCell ref="A169:A170"/>
    <mergeCell ref="B169:B170"/>
    <mergeCell ref="C169:C170"/>
    <mergeCell ref="T169:T170"/>
    <mergeCell ref="L181:M181"/>
    <mergeCell ref="L182:M182"/>
    <mergeCell ref="L183:M183"/>
    <mergeCell ref="A232:A233"/>
    <mergeCell ref="B232:B233"/>
    <mergeCell ref="C232:C233"/>
    <mergeCell ref="E209:H209"/>
    <mergeCell ref="J209:K209"/>
    <mergeCell ref="L209:M209"/>
    <mergeCell ref="S209:T209"/>
    <mergeCell ref="A211:A212"/>
    <mergeCell ref="B211:B212"/>
    <mergeCell ref="C211:C212"/>
    <mergeCell ref="L228:M228"/>
    <mergeCell ref="S228:T228"/>
    <mergeCell ref="E230:H230"/>
    <mergeCell ref="J230:K230"/>
    <mergeCell ref="L230:M230"/>
    <mergeCell ref="S230:T230"/>
    <mergeCell ref="T232:T233"/>
    <mergeCell ref="T211:T212"/>
    <mergeCell ref="G207:H207"/>
    <mergeCell ref="J207:K207"/>
    <mergeCell ref="L6:N6"/>
    <mergeCell ref="T148:T149"/>
    <mergeCell ref="L207:M207"/>
    <mergeCell ref="S207:T207"/>
    <mergeCell ref="E188:H188"/>
    <mergeCell ref="J188:K188"/>
    <mergeCell ref="A1:T1"/>
    <mergeCell ref="T43:T44"/>
    <mergeCell ref="T64:T65"/>
    <mergeCell ref="T85:T86"/>
    <mergeCell ref="T106:T107"/>
    <mergeCell ref="T127:T128"/>
    <mergeCell ref="C190:C191"/>
    <mergeCell ref="E186:F186"/>
    <mergeCell ref="G186:H186"/>
    <mergeCell ref="J186:K186"/>
    <mergeCell ref="L188:M188"/>
    <mergeCell ref="S188:T188"/>
    <mergeCell ref="A190:A191"/>
    <mergeCell ref="B190:B191"/>
    <mergeCell ref="T190:T191"/>
    <mergeCell ref="E207:F207"/>
  </mergeCells>
  <dataValidations xWindow="104" yWindow="515" count="9">
    <dataValidation allowBlank="1" showInputMessage="1" showErrorMessage="1" prompt="Inserire il riferimento corretto da piano di investimento (es.m1,e.1. ecc.)_x000a_" sqref="A22:A23 A43:A44 A64:A65 A85:A86 A106:A107 A127:A128 A148:A149 A169:A170 A190:A191 A211:A212 A232:A233" xr:uid="{00000000-0002-0000-0500-000000000000}"/>
    <dataValidation type="list" allowBlank="1" showInputMessage="1" showErrorMessage="1" sqref="E24:E34 E45:E55 E66:E76 E87:E97 E108:E118 E129:E139 E150:E160 E171:E181 E192:E202 E213:E223 E234:E244" xr:uid="{00000000-0002-0000-0500-000001000000}">
      <formula1>"urbano,suburbano"</formula1>
    </dataValidation>
    <dataValidation type="list" allowBlank="1" showInputMessage="1" showErrorMessage="1" sqref="H24:H33 H234:H243 H66:H75 H87:H96 H108:H117 H129:H138 H150:H159 H171:H180 H192:H201 H213:H222" xr:uid="{00000000-0002-0000-0500-000002000000}">
      <formula1>"GNC,GNL, Ibrido (Metano-elettr.)"</formula1>
    </dataValidation>
    <dataValidation type="list" allowBlank="1" showInputMessage="1" showErrorMessage="1" sqref="R45:S54 R66:S75 R87:S96 R108:S117 R129:S138 R150:S159 R171:S180 R192:S201 R213:S222 R234:S243 R24:S33" xr:uid="{00000000-0002-0000-0500-000003000000}">
      <formula1>"si,"</formula1>
    </dataValidation>
    <dataValidation type="list" allowBlank="1" showInputMessage="1" showErrorMessage="1" sqref="B19:C19 B40:C40 B61:C61 B82:C82 B103:C103 B124:C124 B145:C145 B166:C166 B187:C187 B208:C208 B229:C229" xr:uid="{00000000-0002-0000-0500-000004000000}">
      <formula1>$D$22:$D$43</formula1>
    </dataValidation>
    <dataValidation type="list" allowBlank="1" showInputMessage="1" showErrorMessage="1" sqref="I24:I34 I45:I55 I66:I76 I87:I97 I108:I118 I129:I139 I150:I160 I171:I181 I192:I202 I213:I223 I234:I244" xr:uid="{00000000-0002-0000-0500-000006000000}">
      <formula1>"classe I,classe A"</formula1>
    </dataValidation>
    <dataValidation type="list" allowBlank="1" showInputMessage="1" showErrorMessage="1" sqref="H45:H54" xr:uid="{2249C7EB-BA0D-4134-AE81-BDF5D3C9995D}">
      <formula1>"GNC,GNL,  Ibrido (Metano-elettr.)"</formula1>
    </dataValidation>
    <dataValidation type="date" operator="lessThanOrEqual" allowBlank="1" showInputMessage="1" showErrorMessage="1" promptTitle="Attenzione:" prompt="OGV entro il 31/12/2025" sqref="P18 P39 P60 P81 P102 P123 P144 P165 P186 P207 P228" xr:uid="{21CF1B44-3C89-491B-93C5-65D82D017A1C}">
      <formula1>46022</formula1>
    </dataValidation>
    <dataValidation type="list" allowBlank="1" showInputMessage="1" showErrorMessage="1" sqref="H34 H55 H76 H97 H118 H139 H160 H181 H202 H223 H244" xr:uid="{A26A1A52-8F79-49FE-9F6C-1995E959FE2A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</dataValidations>
  <pageMargins left="0.7" right="0.7" top="0.75" bottom="0.75" header="0.3" footer="0.3"/>
  <pageSetup paperSize="8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4" yWindow="515" count="2">
        <x14:dataValidation type="list" allowBlank="1" showInputMessage="1" showErrorMessage="1" prompt="Inserire OGV corrispondente al Piano di investimento esecutivo" xr:uid="{00000000-0002-0000-0500-000007000000}">
          <x14:formula1>
            <xm:f>'Urbano.Piano inv. forn'!$D$20:$D$39</xm:f>
          </x14:formula1>
          <xm:sqref>B18:C18 B228:C228 B207:C207 B186:C186 B165:C165 B144:C144 B123:C123 B102:C102 B81:C81 B60:C60 B39:C39</xm:sqref>
        </x14:dataValidation>
        <x14:dataValidation type="list" allowBlank="1" showInputMessage="1" showErrorMessage="1" prompt="Scegliere la Città Metropolitana beneficiaria dal menù a tendina_x000a__x000a_" xr:uid="{00000000-0002-0000-0500-000012000000}">
          <x14:formula1>
            <xm:f>'DATI EROGAZIONI'!$A$2:$A$15</xm:f>
          </x14:formula1>
          <xm:sqref>E6:J6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tabColor rgb="FFCCFFFF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4.7109375" style="86" customWidth="1"/>
    <col min="2" max="2" width="8" style="573" customWidth="1"/>
    <col min="3" max="3" width="17.8554687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2.42578125" style="72" customWidth="1"/>
    <col min="8" max="8" width="11.85546875" style="72" customWidth="1"/>
    <col min="9" max="9" width="11.7109375" style="573" bestFit="1" customWidth="1"/>
    <col min="10" max="10" width="24.14062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72" bestFit="1" customWidth="1"/>
    <col min="18" max="18" width="15.7109375" style="72" customWidth="1"/>
    <col min="19" max="19" width="13.42578125" style="642" customWidth="1"/>
    <col min="20" max="20" width="28.85546875" style="642" customWidth="1"/>
    <col min="21" max="21" width="8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21" thickBot="1" x14ac:dyDescent="0.3">
      <c r="A1" s="772" t="s">
        <v>0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4"/>
      <c r="U1" s="74"/>
      <c r="V1" s="74"/>
      <c r="W1" s="74"/>
      <c r="X1" s="74"/>
    </row>
    <row r="2" spans="1:24" ht="13.5" customHeight="1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640"/>
      <c r="T2" s="640"/>
      <c r="U2" s="476"/>
      <c r="V2" s="476"/>
      <c r="W2" s="476"/>
      <c r="X2" s="476"/>
    </row>
    <row r="3" spans="1:24" ht="18.75" thickBot="1" x14ac:dyDescent="0.3">
      <c r="A3" s="909" t="s">
        <v>329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1061"/>
      <c r="U3" s="75"/>
      <c r="V3" s="75"/>
      <c r="W3" s="75"/>
      <c r="X3" s="75"/>
    </row>
    <row r="4" spans="1:24" ht="10.5" customHeight="1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25"/>
      <c r="T4" s="25"/>
      <c r="U4" s="41"/>
      <c r="V4" s="41"/>
      <c r="W4" s="41"/>
      <c r="X4" s="41"/>
    </row>
    <row r="5" spans="1:24" ht="6" customHeight="1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641"/>
      <c r="T5" s="641"/>
      <c r="U5" s="26"/>
      <c r="V5" s="26"/>
      <c r="W5" s="26"/>
      <c r="X5" s="26"/>
    </row>
    <row r="6" spans="1:24" ht="26.25" customHeight="1" thickBot="1" x14ac:dyDescent="0.3">
      <c r="A6" s="814" t="s">
        <v>330</v>
      </c>
      <c r="B6" s="815"/>
      <c r="C6" s="815"/>
      <c r="D6" s="816"/>
      <c r="E6" s="817" t="s">
        <v>470</v>
      </c>
      <c r="F6" s="818"/>
      <c r="G6" s="818"/>
      <c r="H6" s="818"/>
      <c r="I6" s="818"/>
      <c r="J6" s="819"/>
      <c r="L6" s="899" t="s">
        <v>4</v>
      </c>
      <c r="M6" s="900"/>
      <c r="N6" s="900"/>
      <c r="O6" s="1081"/>
      <c r="P6" s="1082"/>
      <c r="Q6" s="1082"/>
      <c r="R6" s="1082"/>
      <c r="S6" s="1082"/>
      <c r="T6" s="1083"/>
      <c r="U6" s="329"/>
      <c r="V6" s="329"/>
      <c r="W6" s="329"/>
      <c r="X6" s="329"/>
    </row>
    <row r="7" spans="1:24" ht="15.75" thickBot="1" x14ac:dyDescent="0.3"/>
    <row r="8" spans="1:24" ht="26.25" customHeight="1" thickBot="1" x14ac:dyDescent="0.3">
      <c r="A8" s="1062" t="s">
        <v>374</v>
      </c>
      <c r="B8" s="1063"/>
      <c r="C8" s="1063"/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  <c r="O8" s="1063"/>
      <c r="P8" s="1063"/>
      <c r="Q8" s="1063"/>
      <c r="R8" s="1063"/>
      <c r="S8" s="1063"/>
      <c r="T8" s="1064"/>
      <c r="U8" s="266"/>
    </row>
    <row r="9" spans="1:24" ht="15.75" thickBot="1" x14ac:dyDescent="0.3"/>
    <row r="10" spans="1:24" x14ac:dyDescent="0.25">
      <c r="A10" s="1069" t="s">
        <v>332</v>
      </c>
      <c r="B10" s="1070"/>
      <c r="C10" s="1070"/>
      <c r="D10" s="1071"/>
      <c r="E10" s="1075">
        <f>N34+N55+N76+N97+N118+N139+N160+N181+N202+N223+N244</f>
        <v>0</v>
      </c>
      <c r="F10" s="1065"/>
      <c r="G10" s="1065"/>
      <c r="H10" s="1066"/>
      <c r="I10" s="72"/>
      <c r="J10" s="1046" t="s">
        <v>333</v>
      </c>
      <c r="K10" s="1044"/>
      <c r="L10" s="1044"/>
      <c r="M10" s="1044"/>
      <c r="N10" s="1077"/>
      <c r="O10" s="1065">
        <f>O34+O55+O76+O97+O118+O139+O160+O181+O202+O223+O244</f>
        <v>0</v>
      </c>
      <c r="P10" s="1066"/>
      <c r="R10" s="1084" t="s">
        <v>334</v>
      </c>
      <c r="S10" s="1085"/>
      <c r="T10" s="1088">
        <f>F34+F55+F76+F97+F118+F139+F160+F181+F202+F223+F244</f>
        <v>0</v>
      </c>
      <c r="U10" s="86"/>
      <c r="V10" s="614"/>
    </row>
    <row r="11" spans="1:24" ht="15.75" thickBot="1" x14ac:dyDescent="0.3">
      <c r="A11" s="1072"/>
      <c r="B11" s="1073"/>
      <c r="C11" s="1073"/>
      <c r="D11" s="1074"/>
      <c r="E11" s="1076"/>
      <c r="F11" s="1067"/>
      <c r="G11" s="1067"/>
      <c r="H11" s="1068"/>
      <c r="I11" s="72"/>
      <c r="J11" s="1078" t="s">
        <v>335</v>
      </c>
      <c r="K11" s="1079"/>
      <c r="L11" s="1079"/>
      <c r="M11" s="1079"/>
      <c r="N11" s="1080"/>
      <c r="O11" s="1067"/>
      <c r="P11" s="1068"/>
      <c r="R11" s="1086"/>
      <c r="S11" s="1087"/>
      <c r="T11" s="1089"/>
      <c r="U11" s="86"/>
      <c r="V11" s="614"/>
    </row>
    <row r="12" spans="1:24" x14ac:dyDescent="0.25">
      <c r="A12" s="1090" t="s">
        <v>523</v>
      </c>
      <c r="B12" s="1091"/>
      <c r="C12" s="1091"/>
      <c r="D12" s="1092"/>
      <c r="E12" s="1075">
        <f>N35+N56+N77+N98+N119+N140+N161+N182+N203+N224+N245</f>
        <v>0</v>
      </c>
      <c r="F12" s="1065"/>
      <c r="G12" s="1065"/>
      <c r="H12" s="1066"/>
      <c r="I12" s="72"/>
      <c r="J12" s="1096" t="s">
        <v>524</v>
      </c>
      <c r="K12" s="1097"/>
      <c r="L12" s="1097"/>
      <c r="M12" s="1097"/>
      <c r="N12" s="1098"/>
      <c r="O12" s="1065">
        <f>O35+O56+O77+O98+O119+O140+O161+O182+O203+O224+O245</f>
        <v>0</v>
      </c>
      <c r="P12" s="1066"/>
      <c r="R12" s="711"/>
      <c r="S12" s="711"/>
      <c r="T12" s="712"/>
      <c r="U12" s="86"/>
      <c r="V12" s="614"/>
    </row>
    <row r="13" spans="1:24" ht="15.75" thickBot="1" x14ac:dyDescent="0.3">
      <c r="A13" s="1093"/>
      <c r="B13" s="1094"/>
      <c r="C13" s="1094"/>
      <c r="D13" s="1095"/>
      <c r="E13" s="1076"/>
      <c r="F13" s="1067"/>
      <c r="G13" s="1067"/>
      <c r="H13" s="1068"/>
      <c r="I13" s="72"/>
      <c r="J13" s="1099" t="s">
        <v>335</v>
      </c>
      <c r="K13" s="1100"/>
      <c r="L13" s="1100"/>
      <c r="M13" s="1100"/>
      <c r="N13" s="1101"/>
      <c r="O13" s="1067"/>
      <c r="P13" s="1068"/>
      <c r="R13" s="711"/>
      <c r="S13" s="711"/>
      <c r="T13" s="712"/>
      <c r="U13" s="86"/>
      <c r="V13" s="614"/>
    </row>
    <row r="14" spans="1:24" x14ac:dyDescent="0.25">
      <c r="A14" s="1090" t="s">
        <v>529</v>
      </c>
      <c r="B14" s="1091"/>
      <c r="C14" s="1091"/>
      <c r="D14" s="1092"/>
      <c r="E14" s="1075">
        <f>N36+N57+N78+N99+N120+N141+N162+N183+N204+N225+N246</f>
        <v>0</v>
      </c>
      <c r="F14" s="1065"/>
      <c r="G14" s="1065"/>
      <c r="H14" s="1066"/>
      <c r="I14" s="72"/>
      <c r="J14" s="1096" t="s">
        <v>530</v>
      </c>
      <c r="K14" s="1097"/>
      <c r="L14" s="1097"/>
      <c r="M14" s="1097"/>
      <c r="N14" s="1098"/>
      <c r="O14" s="1065">
        <f>O36+O57+O78+O99+O120+O141+O162+O183+O204+O225+O246</f>
        <v>0</v>
      </c>
      <c r="P14" s="1066"/>
      <c r="R14" s="711"/>
      <c r="S14" s="711"/>
      <c r="T14" s="712"/>
      <c r="U14" s="86"/>
      <c r="V14" s="614"/>
    </row>
    <row r="15" spans="1:24" ht="15.75" thickBot="1" x14ac:dyDescent="0.3">
      <c r="A15" s="1093"/>
      <c r="B15" s="1094"/>
      <c r="C15" s="1094"/>
      <c r="D15" s="1095"/>
      <c r="E15" s="1076"/>
      <c r="F15" s="1067"/>
      <c r="G15" s="1067"/>
      <c r="H15" s="1068"/>
      <c r="I15" s="72"/>
      <c r="J15" s="1099" t="s">
        <v>335</v>
      </c>
      <c r="K15" s="1100"/>
      <c r="L15" s="1100"/>
      <c r="M15" s="1100"/>
      <c r="N15" s="1101"/>
      <c r="O15" s="1067"/>
      <c r="P15" s="1068"/>
      <c r="R15" s="711"/>
      <c r="S15" s="711"/>
      <c r="T15" s="712"/>
      <c r="U15" s="86"/>
      <c r="V15" s="614"/>
    </row>
    <row r="16" spans="1:24" ht="15.75" thickBot="1" x14ac:dyDescent="0.3"/>
    <row r="17" spans="1:22" ht="15.75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323"/>
      <c r="R17" s="323"/>
      <c r="S17" s="643"/>
      <c r="T17" s="643"/>
      <c r="U17" s="473"/>
    </row>
    <row r="18" spans="1:22" ht="28.5" thickBot="1" x14ac:dyDescent="0.3">
      <c r="A18" s="148" t="s">
        <v>9</v>
      </c>
      <c r="B18" s="1057" t="s">
        <v>134</v>
      </c>
      <c r="C18" s="1058"/>
      <c r="E18" s="1033" t="s">
        <v>336</v>
      </c>
      <c r="F18" s="1034"/>
      <c r="G18" s="1031">
        <f>VLOOKUP(B18,'EXTRAUrbano.Piano inv. forn '!$D$20:$AB$39,3,FALSE)</f>
        <v>0</v>
      </c>
      <c r="H18" s="1032"/>
      <c r="I18" s="72"/>
      <c r="J18" s="1033" t="s">
        <v>337</v>
      </c>
      <c r="K18" s="1034"/>
      <c r="L18" s="1031">
        <f>VLOOKUP(B18,'EXTRAUrbano.Piano inv. forn '!$D$20:$AB$39,4,FALSE)</f>
        <v>0</v>
      </c>
      <c r="M18" s="1032"/>
      <c r="O18" s="155" t="s">
        <v>338</v>
      </c>
      <c r="P18" s="616"/>
      <c r="R18" s="156" t="s">
        <v>339</v>
      </c>
      <c r="S18" s="1037"/>
      <c r="T18" s="1038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86"/>
      <c r="S19" s="644"/>
      <c r="U19" s="122"/>
      <c r="V19" s="614"/>
    </row>
    <row r="20" spans="1:22" ht="33.75" customHeight="1" thickBot="1" x14ac:dyDescent="0.3">
      <c r="A20" s="1054" t="s">
        <v>340</v>
      </c>
      <c r="B20" s="1055"/>
      <c r="C20" s="1055"/>
      <c r="D20" s="1056"/>
      <c r="E20" s="1039">
        <f>VLOOKUP(B18,'EXTRAUrbano.Piano inv. forn '!$D$20:$AB$39,17,FALSE)</f>
        <v>0</v>
      </c>
      <c r="F20" s="1040"/>
      <c r="G20" s="1040"/>
      <c r="H20" s="1041"/>
      <c r="I20" s="72"/>
      <c r="J20" s="1042" t="s">
        <v>61</v>
      </c>
      <c r="K20" s="1043"/>
      <c r="L20" s="1039">
        <f>VLOOKUP(B18,'EXTRAUrbano.Piano inv. forn '!$D$20:$AB$39,19,FALSE)</f>
        <v>0</v>
      </c>
      <c r="M20" s="1041"/>
      <c r="N20" s="110"/>
      <c r="O20" s="154" t="s">
        <v>341</v>
      </c>
      <c r="P20" s="127">
        <f>L20+E20</f>
        <v>0</v>
      </c>
      <c r="R20" s="156" t="s">
        <v>342</v>
      </c>
      <c r="S20" s="1037"/>
      <c r="T20" s="1038"/>
      <c r="U20" s="122"/>
      <c r="V20" s="614"/>
    </row>
    <row r="21" spans="1:22" ht="33.75" customHeight="1" thickBot="1" x14ac:dyDescent="0.3">
      <c r="A21" s="128"/>
      <c r="B21" s="129"/>
      <c r="C21" s="655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86"/>
      <c r="S21" s="645"/>
      <c r="T21" s="645"/>
      <c r="U21" s="122"/>
      <c r="V21" s="614"/>
    </row>
    <row r="22" spans="1:22" s="159" customFormat="1" ht="72" customHeight="1" x14ac:dyDescent="0.25">
      <c r="A22" s="1046" t="s">
        <v>343</v>
      </c>
      <c r="B22" s="1044" t="s">
        <v>344</v>
      </c>
      <c r="C22" s="1102" t="s">
        <v>345</v>
      </c>
      <c r="D22" s="149" t="s">
        <v>346</v>
      </c>
      <c r="E22" s="150" t="s">
        <v>347</v>
      </c>
      <c r="F22" s="149" t="s">
        <v>348</v>
      </c>
      <c r="G22" s="149" t="s">
        <v>349</v>
      </c>
      <c r="H22" s="151" t="s">
        <v>306</v>
      </c>
      <c r="I22" s="151" t="s">
        <v>350</v>
      </c>
      <c r="J22" s="151" t="s">
        <v>351</v>
      </c>
      <c r="K22" s="151" t="s">
        <v>352</v>
      </c>
      <c r="L22" s="151" t="s">
        <v>353</v>
      </c>
      <c r="M22" s="151" t="s">
        <v>354</v>
      </c>
      <c r="N22" s="151" t="s">
        <v>355</v>
      </c>
      <c r="O22" s="151" t="s">
        <v>356</v>
      </c>
      <c r="P22" s="151" t="s">
        <v>357</v>
      </c>
      <c r="Q22" s="151" t="s">
        <v>358</v>
      </c>
      <c r="R22" s="151" t="s">
        <v>359</v>
      </c>
      <c r="S22" s="151" t="s">
        <v>360</v>
      </c>
      <c r="T22" s="152" t="s">
        <v>361</v>
      </c>
      <c r="U22" s="617"/>
    </row>
    <row r="23" spans="1:22" s="159" customFormat="1" ht="28.5" customHeight="1" thickBot="1" x14ac:dyDescent="0.3">
      <c r="A23" s="1047"/>
      <c r="B23" s="1045"/>
      <c r="C23" s="1103"/>
      <c r="D23" s="153" t="s">
        <v>362</v>
      </c>
      <c r="E23" s="153" t="s">
        <v>375</v>
      </c>
      <c r="F23" s="153" t="s">
        <v>364</v>
      </c>
      <c r="G23" s="153" t="s">
        <v>364</v>
      </c>
      <c r="H23" s="153" t="s">
        <v>32</v>
      </c>
      <c r="I23" s="153" t="s">
        <v>133</v>
      </c>
      <c r="J23" s="153" t="s">
        <v>365</v>
      </c>
      <c r="K23" s="153" t="s">
        <v>366</v>
      </c>
      <c r="L23" s="153" t="s">
        <v>367</v>
      </c>
      <c r="M23" s="153" t="s">
        <v>366</v>
      </c>
      <c r="N23" s="153" t="s">
        <v>368</v>
      </c>
      <c r="O23" s="153" t="s">
        <v>335</v>
      </c>
      <c r="P23" s="153" t="s">
        <v>369</v>
      </c>
      <c r="Q23" s="153" t="s">
        <v>370</v>
      </c>
      <c r="R23" s="153" t="s">
        <v>371</v>
      </c>
      <c r="S23" s="153" t="s">
        <v>371</v>
      </c>
      <c r="T23" s="618"/>
      <c r="U23" s="617"/>
    </row>
    <row r="24" spans="1:22" ht="15" customHeight="1" x14ac:dyDescent="0.25">
      <c r="A24" s="1059" t="str">
        <f>B18</f>
        <v>Extra-urb.m.1</v>
      </c>
      <c r="B24" s="137">
        <v>1</v>
      </c>
      <c r="C24" s="190"/>
      <c r="D24" s="98"/>
      <c r="E24" s="98"/>
      <c r="F24" s="190"/>
      <c r="G24" s="619"/>
      <c r="H24" s="100"/>
      <c r="I24" s="620"/>
      <c r="J24" s="621"/>
      <c r="K24" s="622"/>
      <c r="L24" s="620"/>
      <c r="M24" s="622"/>
      <c r="N24" s="141"/>
      <c r="O24" s="141"/>
      <c r="P24" s="620"/>
      <c r="Q24" s="620"/>
      <c r="R24" s="620"/>
      <c r="S24" s="646"/>
      <c r="T24" s="647"/>
      <c r="U24" s="475"/>
    </row>
    <row r="25" spans="1:22" x14ac:dyDescent="0.25">
      <c r="A25" s="1059"/>
      <c r="B25" s="138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25" t="s">
        <v>372</v>
      </c>
      <c r="R25" s="625"/>
      <c r="S25" s="648"/>
      <c r="T25" s="649"/>
      <c r="U25" s="475"/>
    </row>
    <row r="26" spans="1:22" x14ac:dyDescent="0.25">
      <c r="A26" s="1059"/>
      <c r="B26" s="138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25"/>
      <c r="R26" s="625"/>
      <c r="S26" s="648"/>
      <c r="T26" s="649"/>
      <c r="U26" s="475"/>
    </row>
    <row r="27" spans="1:22" x14ac:dyDescent="0.25">
      <c r="A27" s="1059"/>
      <c r="B27" s="138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25"/>
      <c r="R27" s="625"/>
      <c r="S27" s="648"/>
      <c r="T27" s="649"/>
      <c r="U27" s="475"/>
    </row>
    <row r="28" spans="1:22" x14ac:dyDescent="0.25">
      <c r="A28" s="1059"/>
      <c r="B28" s="138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25"/>
      <c r="R28" s="625"/>
      <c r="S28" s="648"/>
      <c r="T28" s="649"/>
      <c r="U28" s="475"/>
    </row>
    <row r="29" spans="1:22" x14ac:dyDescent="0.25">
      <c r="A29" s="1059"/>
      <c r="B29" s="138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25"/>
      <c r="R29" s="625"/>
      <c r="S29" s="648"/>
      <c r="T29" s="649"/>
      <c r="U29" s="475"/>
    </row>
    <row r="30" spans="1:22" x14ac:dyDescent="0.25">
      <c r="A30" s="1059"/>
      <c r="B30" s="138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25"/>
      <c r="R30" s="625"/>
      <c r="S30" s="648"/>
      <c r="T30" s="649"/>
      <c r="U30" s="475"/>
    </row>
    <row r="31" spans="1:22" x14ac:dyDescent="0.25">
      <c r="A31" s="1059"/>
      <c r="B31" s="138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25"/>
      <c r="R31" s="625"/>
      <c r="S31" s="648"/>
      <c r="T31" s="649"/>
      <c r="U31" s="475"/>
    </row>
    <row r="32" spans="1:22" x14ac:dyDescent="0.25">
      <c r="A32" s="1059"/>
      <c r="B32" s="138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25"/>
      <c r="R32" s="625"/>
      <c r="S32" s="648"/>
      <c r="T32" s="649"/>
      <c r="U32" s="475"/>
    </row>
    <row r="33" spans="1:22" ht="15.75" thickBot="1" x14ac:dyDescent="0.3">
      <c r="A33" s="1060"/>
      <c r="B33" s="139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30"/>
      <c r="R33" s="630"/>
      <c r="S33" s="650"/>
      <c r="T33" s="651"/>
      <c r="U33" s="475"/>
    </row>
    <row r="34" spans="1:22" ht="25.5" thickBot="1" x14ac:dyDescent="0.3">
      <c r="A34" s="713"/>
      <c r="C34" s="714"/>
      <c r="D34" s="715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48" t="s">
        <v>527</v>
      </c>
      <c r="M34" s="1049"/>
      <c r="N34" s="718">
        <f>SUM(N24:N33)</f>
        <v>0</v>
      </c>
      <c r="O34" s="719">
        <f>SUM(O24:O33)</f>
        <v>0</v>
      </c>
      <c r="P34" s="614"/>
      <c r="R34" s="86"/>
      <c r="S34" s="90"/>
      <c r="T34" s="652"/>
      <c r="U34" s="637"/>
      <c r="V34" s="636"/>
    </row>
    <row r="35" spans="1:22" ht="24.75" customHeight="1" x14ac:dyDescent="0.25">
      <c r="A35" s="121"/>
      <c r="B35" s="86"/>
      <c r="C35" s="86"/>
      <c r="D35" s="86"/>
      <c r="H35" s="634"/>
      <c r="I35" s="634"/>
      <c r="J35" s="635"/>
      <c r="K35" s="634"/>
      <c r="L35" s="1050" t="s">
        <v>528</v>
      </c>
      <c r="M35" s="1051"/>
      <c r="N35" s="720">
        <f>SUMIF(M24:M33,"&lt;=31/12/2025",N24:N33)</f>
        <v>0</v>
      </c>
      <c r="O35" s="721">
        <f>SUMIF(M24:M33,"&lt;=31/12/2025",O24:O33)</f>
        <v>0</v>
      </c>
      <c r="P35" s="86"/>
      <c r="R35" s="86"/>
      <c r="S35" s="90"/>
      <c r="T35" s="652"/>
      <c r="U35" s="637"/>
      <c r="V35" s="636"/>
    </row>
    <row r="36" spans="1:22" ht="24.75" customHeight="1" thickBot="1" x14ac:dyDescent="0.3">
      <c r="A36" s="121"/>
      <c r="L36" s="1052" t="s">
        <v>565</v>
      </c>
      <c r="M36" s="1053"/>
      <c r="N36" s="722">
        <f>SUMIF(M24:M33,"&gt;31/12/2025",N24:N33)</f>
        <v>0</v>
      </c>
      <c r="O36" s="723">
        <f>SUMIF(M24:M33,"&gt;31/12/2025",O24:O33)</f>
        <v>0</v>
      </c>
      <c r="R36" s="86"/>
      <c r="S36" s="90"/>
      <c r="T36" s="652"/>
      <c r="U36" s="637"/>
      <c r="V36" s="636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557"/>
      <c r="R37" s="557"/>
      <c r="S37" s="653"/>
      <c r="T37" s="654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323"/>
      <c r="R38" s="323"/>
      <c r="S38" s="643"/>
      <c r="T38" s="643"/>
      <c r="U38" s="473"/>
    </row>
    <row r="39" spans="1:22" ht="28.5" thickBot="1" x14ac:dyDescent="0.3">
      <c r="A39" s="148" t="s">
        <v>9</v>
      </c>
      <c r="B39" s="1057" t="s">
        <v>134</v>
      </c>
      <c r="C39" s="1058"/>
      <c r="E39" s="1033" t="s">
        <v>336</v>
      </c>
      <c r="F39" s="1034"/>
      <c r="G39" s="1031">
        <f>VLOOKUP(B39,'EXTRAUrbano.Piano inv. forn '!$D$20:$AB$39,3,FALSE)</f>
        <v>0</v>
      </c>
      <c r="H39" s="1032"/>
      <c r="I39" s="72"/>
      <c r="J39" s="1033" t="s">
        <v>337</v>
      </c>
      <c r="K39" s="1034"/>
      <c r="L39" s="1031">
        <f>VLOOKUP(B39,'EXTRAUrbano.Piano inv. forn '!$D$20:$AB$39,4,FALSE)</f>
        <v>0</v>
      </c>
      <c r="M39" s="1032"/>
      <c r="O39" s="155" t="s">
        <v>338</v>
      </c>
      <c r="P39" s="616"/>
      <c r="R39" s="156" t="s">
        <v>339</v>
      </c>
      <c r="S39" s="1037"/>
      <c r="T39" s="1038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86"/>
      <c r="S40" s="644"/>
      <c r="U40" s="122"/>
    </row>
    <row r="41" spans="1:22" ht="28.5" customHeight="1" thickBot="1" x14ac:dyDescent="0.3">
      <c r="A41" s="1054" t="s">
        <v>340</v>
      </c>
      <c r="B41" s="1055"/>
      <c r="C41" s="1055"/>
      <c r="D41" s="1056"/>
      <c r="E41" s="1039">
        <f>VLOOKUP(B39,'EXTRAUrbano.Piano inv. forn '!$D$20:$AB$39,17,FALSE)</f>
        <v>0</v>
      </c>
      <c r="F41" s="1040"/>
      <c r="G41" s="1040"/>
      <c r="H41" s="1041"/>
      <c r="I41" s="72"/>
      <c r="J41" s="1042" t="s">
        <v>61</v>
      </c>
      <c r="K41" s="1043"/>
      <c r="L41" s="1039">
        <f>VLOOKUP(B39,'EXTRAUrbano.Piano inv. forn '!$D$20:$AB$39,19,FALSE)</f>
        <v>0</v>
      </c>
      <c r="M41" s="1041"/>
      <c r="N41" s="110"/>
      <c r="O41" s="154" t="s">
        <v>341</v>
      </c>
      <c r="P41" s="127">
        <f>L41+E41</f>
        <v>0</v>
      </c>
      <c r="R41" s="156" t="s">
        <v>342</v>
      </c>
      <c r="S41" s="1037"/>
      <c r="T41" s="1038"/>
      <c r="U41" s="122"/>
    </row>
    <row r="42" spans="1:22" ht="15.75" thickBot="1" x14ac:dyDescent="0.3">
      <c r="A42" s="121"/>
      <c r="U42" s="475"/>
    </row>
    <row r="43" spans="1:22" ht="79.5" customHeight="1" x14ac:dyDescent="0.25">
      <c r="A43" s="1046" t="s">
        <v>343</v>
      </c>
      <c r="B43" s="1044" t="s">
        <v>344</v>
      </c>
      <c r="C43" s="1102" t="s">
        <v>345</v>
      </c>
      <c r="D43" s="149" t="s">
        <v>346</v>
      </c>
      <c r="E43" s="150" t="s">
        <v>347</v>
      </c>
      <c r="F43" s="149" t="s">
        <v>348</v>
      </c>
      <c r="G43" s="149" t="s">
        <v>349</v>
      </c>
      <c r="H43" s="151" t="s">
        <v>306</v>
      </c>
      <c r="I43" s="151" t="s">
        <v>350</v>
      </c>
      <c r="J43" s="151" t="s">
        <v>351</v>
      </c>
      <c r="K43" s="151" t="s">
        <v>352</v>
      </c>
      <c r="L43" s="151" t="s">
        <v>353</v>
      </c>
      <c r="M43" s="151" t="s">
        <v>354</v>
      </c>
      <c r="N43" s="151" t="s">
        <v>355</v>
      </c>
      <c r="O43" s="151" t="s">
        <v>356</v>
      </c>
      <c r="P43" s="151" t="s">
        <v>357</v>
      </c>
      <c r="Q43" s="151" t="s">
        <v>358</v>
      </c>
      <c r="R43" s="151" t="s">
        <v>359</v>
      </c>
      <c r="S43" s="151" t="s">
        <v>360</v>
      </c>
      <c r="T43" s="1035" t="s">
        <v>361</v>
      </c>
      <c r="U43" s="617"/>
    </row>
    <row r="44" spans="1:22" ht="24.75" thickBot="1" x14ac:dyDescent="0.3">
      <c r="A44" s="1047"/>
      <c r="B44" s="1045"/>
      <c r="C44" s="1103"/>
      <c r="D44" s="153" t="s">
        <v>362</v>
      </c>
      <c r="E44" s="153" t="s">
        <v>375</v>
      </c>
      <c r="F44" s="153" t="s">
        <v>364</v>
      </c>
      <c r="G44" s="153" t="s">
        <v>364</v>
      </c>
      <c r="H44" s="153" t="s">
        <v>32</v>
      </c>
      <c r="I44" s="153" t="s">
        <v>133</v>
      </c>
      <c r="J44" s="153" t="s">
        <v>365</v>
      </c>
      <c r="K44" s="153" t="s">
        <v>366</v>
      </c>
      <c r="L44" s="153" t="s">
        <v>367</v>
      </c>
      <c r="M44" s="153" t="s">
        <v>366</v>
      </c>
      <c r="N44" s="153" t="s">
        <v>368</v>
      </c>
      <c r="O44" s="153" t="s">
        <v>335</v>
      </c>
      <c r="P44" s="153" t="s">
        <v>369</v>
      </c>
      <c r="Q44" s="153" t="s">
        <v>370</v>
      </c>
      <c r="R44" s="153" t="s">
        <v>371</v>
      </c>
      <c r="S44" s="153" t="s">
        <v>371</v>
      </c>
      <c r="T44" s="1036"/>
      <c r="U44" s="617"/>
    </row>
    <row r="45" spans="1:22" x14ac:dyDescent="0.25">
      <c r="A45" s="1059" t="str">
        <f>B39</f>
        <v>Extra-urb.m.1</v>
      </c>
      <c r="B45" s="137">
        <v>1</v>
      </c>
      <c r="C45" s="190"/>
      <c r="D45" s="98"/>
      <c r="E45" s="98"/>
      <c r="F45" s="190"/>
      <c r="G45" s="619"/>
      <c r="H45" s="100"/>
      <c r="I45" s="620"/>
      <c r="J45" s="621"/>
      <c r="K45" s="622"/>
      <c r="L45" s="620"/>
      <c r="M45" s="622"/>
      <c r="N45" s="141"/>
      <c r="O45" s="141"/>
      <c r="P45" s="620"/>
      <c r="Q45" s="620"/>
      <c r="R45" s="620"/>
      <c r="S45" s="646"/>
      <c r="T45" s="647"/>
      <c r="U45" s="475"/>
    </row>
    <row r="46" spans="1:22" x14ac:dyDescent="0.25">
      <c r="A46" s="1059"/>
      <c r="B46" s="138">
        <v>2</v>
      </c>
      <c r="C46" s="95"/>
      <c r="D46" s="85"/>
      <c r="E46" s="85"/>
      <c r="F46" s="95"/>
      <c r="G46" s="624"/>
      <c r="H46" s="95"/>
      <c r="I46" s="625"/>
      <c r="J46" s="626"/>
      <c r="K46" s="627"/>
      <c r="L46" s="625"/>
      <c r="M46" s="627"/>
      <c r="N46" s="132"/>
      <c r="O46" s="132"/>
      <c r="P46" s="625"/>
      <c r="Q46" s="625" t="s">
        <v>372</v>
      </c>
      <c r="R46" s="625"/>
      <c r="S46" s="648"/>
      <c r="T46" s="649"/>
      <c r="U46" s="475"/>
    </row>
    <row r="47" spans="1:22" x14ac:dyDescent="0.25">
      <c r="A47" s="1059"/>
      <c r="B47" s="138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25"/>
      <c r="R47" s="625"/>
      <c r="S47" s="648"/>
      <c r="T47" s="649"/>
      <c r="U47" s="475"/>
    </row>
    <row r="48" spans="1:22" x14ac:dyDescent="0.25">
      <c r="A48" s="1059"/>
      <c r="B48" s="138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25"/>
      <c r="R48" s="625"/>
      <c r="S48" s="648"/>
      <c r="T48" s="649"/>
      <c r="U48" s="475"/>
    </row>
    <row r="49" spans="1:21" x14ac:dyDescent="0.25">
      <c r="A49" s="1059"/>
      <c r="B49" s="138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25"/>
      <c r="R49" s="625"/>
      <c r="S49" s="648"/>
      <c r="T49" s="649"/>
      <c r="U49" s="475"/>
    </row>
    <row r="50" spans="1:21" x14ac:dyDescent="0.25">
      <c r="A50" s="1059"/>
      <c r="B50" s="138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25"/>
      <c r="R50" s="625"/>
      <c r="S50" s="648"/>
      <c r="T50" s="649"/>
      <c r="U50" s="475"/>
    </row>
    <row r="51" spans="1:21" x14ac:dyDescent="0.25">
      <c r="A51" s="1059"/>
      <c r="B51" s="138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25"/>
      <c r="R51" s="625"/>
      <c r="S51" s="648"/>
      <c r="T51" s="649"/>
      <c r="U51" s="475"/>
    </row>
    <row r="52" spans="1:21" x14ac:dyDescent="0.25">
      <c r="A52" s="1059"/>
      <c r="B52" s="138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25"/>
      <c r="R52" s="625"/>
      <c r="S52" s="648"/>
      <c r="T52" s="649"/>
      <c r="U52" s="475"/>
    </row>
    <row r="53" spans="1:21" x14ac:dyDescent="0.25">
      <c r="A53" s="1059"/>
      <c r="B53" s="138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25"/>
      <c r="R53" s="625"/>
      <c r="S53" s="648"/>
      <c r="T53" s="649"/>
      <c r="U53" s="475"/>
    </row>
    <row r="54" spans="1:21" ht="15.75" thickBot="1" x14ac:dyDescent="0.3">
      <c r="A54" s="1060"/>
      <c r="B54" s="139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30"/>
      <c r="R54" s="630"/>
      <c r="S54" s="650"/>
      <c r="T54" s="651"/>
      <c r="U54" s="475"/>
    </row>
    <row r="55" spans="1:21" ht="25.5" thickBot="1" x14ac:dyDescent="0.3">
      <c r="A55" s="713"/>
      <c r="C55" s="714"/>
      <c r="D55" s="715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48" t="s">
        <v>527</v>
      </c>
      <c r="M55" s="1049"/>
      <c r="N55" s="718">
        <f>SUM(N45:N54)</f>
        <v>0</v>
      </c>
      <c r="O55" s="719">
        <f>SUM(O45:O54)</f>
        <v>0</v>
      </c>
      <c r="P55" s="614"/>
      <c r="R55" s="86"/>
      <c r="S55" s="90"/>
      <c r="T55" s="652"/>
      <c r="U55" s="637"/>
    </row>
    <row r="56" spans="1:21" ht="24" customHeight="1" x14ac:dyDescent="0.25">
      <c r="A56" s="121"/>
      <c r="B56" s="86"/>
      <c r="C56" s="86"/>
      <c r="D56" s="86"/>
      <c r="H56" s="634"/>
      <c r="I56" s="634"/>
      <c r="J56" s="635"/>
      <c r="K56" s="634"/>
      <c r="L56" s="1050" t="s">
        <v>528</v>
      </c>
      <c r="M56" s="1051"/>
      <c r="N56" s="720">
        <f>SUMIF(M45:M54,"&lt;=31/12/2025",N45:N54)</f>
        <v>0</v>
      </c>
      <c r="O56" s="721">
        <f>SUMIF(M45:M54,"&lt;=31/12/2025",O45:O54)</f>
        <v>0</v>
      </c>
      <c r="P56" s="86"/>
      <c r="R56" s="86"/>
      <c r="S56" s="90"/>
      <c r="T56" s="652"/>
      <c r="U56" s="637"/>
    </row>
    <row r="57" spans="1:21" ht="24" customHeight="1" thickBot="1" x14ac:dyDescent="0.3">
      <c r="A57" s="121"/>
      <c r="L57" s="1052" t="s">
        <v>565</v>
      </c>
      <c r="M57" s="1053"/>
      <c r="N57" s="722">
        <f>SUMIF(M45:M54,"&gt;31/12/2025",N45:N54)</f>
        <v>0</v>
      </c>
      <c r="O57" s="723">
        <f>SUMIF(M45:M54,"&gt;31/12/2025",O45:O54)</f>
        <v>0</v>
      </c>
      <c r="R57" s="86"/>
      <c r="S57" s="90"/>
      <c r="T57" s="652"/>
      <c r="U57" s="637"/>
    </row>
    <row r="58" spans="1:21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557"/>
      <c r="R58" s="557"/>
      <c r="S58" s="653"/>
      <c r="T58" s="654"/>
      <c r="U58" s="563"/>
    </row>
    <row r="59" spans="1:21" ht="15.75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323"/>
      <c r="R59" s="323"/>
      <c r="S59" s="643"/>
      <c r="T59" s="643"/>
      <c r="U59" s="473"/>
    </row>
    <row r="60" spans="1:21" ht="28.5" thickBot="1" x14ac:dyDescent="0.3">
      <c r="A60" s="148" t="s">
        <v>9</v>
      </c>
      <c r="B60" s="1057" t="s">
        <v>134</v>
      </c>
      <c r="C60" s="1058"/>
      <c r="E60" s="1033" t="s">
        <v>336</v>
      </c>
      <c r="F60" s="1034"/>
      <c r="G60" s="1031">
        <f>VLOOKUP(B60,'EXTRAUrbano.Piano inv. forn '!$D$20:$AB$39,3,FALSE)</f>
        <v>0</v>
      </c>
      <c r="H60" s="1032"/>
      <c r="I60" s="72"/>
      <c r="J60" s="1033" t="s">
        <v>337</v>
      </c>
      <c r="K60" s="1034"/>
      <c r="L60" s="1031">
        <f>VLOOKUP(B60,'EXTRAUrbano.Piano inv. forn '!$D$20:$AB$39,4,FALSE)</f>
        <v>0</v>
      </c>
      <c r="M60" s="1032"/>
      <c r="O60" s="155" t="s">
        <v>338</v>
      </c>
      <c r="P60" s="616"/>
      <c r="R60" s="156" t="s">
        <v>339</v>
      </c>
      <c r="S60" s="1037"/>
      <c r="T60" s="1038"/>
      <c r="U60" s="475"/>
    </row>
    <row r="61" spans="1:21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86"/>
      <c r="S61" s="644"/>
      <c r="U61" s="122"/>
    </row>
    <row r="62" spans="1:21" ht="28.5" customHeight="1" thickBot="1" x14ac:dyDescent="0.3">
      <c r="A62" s="1054" t="s">
        <v>340</v>
      </c>
      <c r="B62" s="1055"/>
      <c r="C62" s="1055"/>
      <c r="D62" s="1056"/>
      <c r="E62" s="1039">
        <f>VLOOKUP(B60,'EXTRAUrbano.Piano inv. forn '!$D$20:$AB$39,17,FALSE)</f>
        <v>0</v>
      </c>
      <c r="F62" s="1040"/>
      <c r="G62" s="1040"/>
      <c r="H62" s="1041"/>
      <c r="I62" s="72"/>
      <c r="J62" s="1042" t="s">
        <v>61</v>
      </c>
      <c r="K62" s="1043"/>
      <c r="L62" s="1039">
        <f>VLOOKUP(B60,'EXTRAUrbano.Piano inv. forn '!$D$20:$AB$39,19,FALSE)</f>
        <v>0</v>
      </c>
      <c r="M62" s="1041"/>
      <c r="N62" s="110"/>
      <c r="O62" s="154" t="s">
        <v>341</v>
      </c>
      <c r="P62" s="127">
        <f>L62+E62</f>
        <v>0</v>
      </c>
      <c r="R62" s="156" t="s">
        <v>342</v>
      </c>
      <c r="S62" s="1037"/>
      <c r="T62" s="1038"/>
      <c r="U62" s="122"/>
    </row>
    <row r="63" spans="1:21" ht="15.75" thickBot="1" x14ac:dyDescent="0.3">
      <c r="A63" s="121"/>
      <c r="U63" s="475"/>
    </row>
    <row r="64" spans="1:21" ht="60" x14ac:dyDescent="0.25">
      <c r="A64" s="1046" t="s">
        <v>343</v>
      </c>
      <c r="B64" s="1044" t="s">
        <v>344</v>
      </c>
      <c r="C64" s="1102" t="s">
        <v>345</v>
      </c>
      <c r="D64" s="149" t="s">
        <v>346</v>
      </c>
      <c r="E64" s="150" t="s">
        <v>347</v>
      </c>
      <c r="F64" s="149" t="s">
        <v>348</v>
      </c>
      <c r="G64" s="149" t="s">
        <v>349</v>
      </c>
      <c r="H64" s="151" t="s">
        <v>306</v>
      </c>
      <c r="I64" s="151" t="s">
        <v>350</v>
      </c>
      <c r="J64" s="151" t="s">
        <v>351</v>
      </c>
      <c r="K64" s="151" t="s">
        <v>352</v>
      </c>
      <c r="L64" s="151" t="s">
        <v>353</v>
      </c>
      <c r="M64" s="151" t="s">
        <v>354</v>
      </c>
      <c r="N64" s="151" t="s">
        <v>355</v>
      </c>
      <c r="O64" s="151" t="s">
        <v>356</v>
      </c>
      <c r="P64" s="151" t="s">
        <v>357</v>
      </c>
      <c r="Q64" s="151" t="s">
        <v>358</v>
      </c>
      <c r="R64" s="151" t="s">
        <v>359</v>
      </c>
      <c r="S64" s="151" t="s">
        <v>360</v>
      </c>
      <c r="T64" s="1035" t="s">
        <v>361</v>
      </c>
      <c r="U64" s="617"/>
    </row>
    <row r="65" spans="1:21" ht="24.75" thickBot="1" x14ac:dyDescent="0.3">
      <c r="A65" s="1047"/>
      <c r="B65" s="1045"/>
      <c r="C65" s="1103"/>
      <c r="D65" s="153" t="s">
        <v>362</v>
      </c>
      <c r="E65" s="153" t="s">
        <v>375</v>
      </c>
      <c r="F65" s="153" t="s">
        <v>364</v>
      </c>
      <c r="G65" s="153" t="s">
        <v>364</v>
      </c>
      <c r="H65" s="153" t="s">
        <v>32</v>
      </c>
      <c r="I65" s="153" t="s">
        <v>133</v>
      </c>
      <c r="J65" s="153" t="s">
        <v>365</v>
      </c>
      <c r="K65" s="153" t="s">
        <v>366</v>
      </c>
      <c r="L65" s="153" t="s">
        <v>367</v>
      </c>
      <c r="M65" s="153" t="s">
        <v>366</v>
      </c>
      <c r="N65" s="153" t="s">
        <v>368</v>
      </c>
      <c r="O65" s="153" t="s">
        <v>335</v>
      </c>
      <c r="P65" s="153" t="s">
        <v>369</v>
      </c>
      <c r="Q65" s="153" t="s">
        <v>370</v>
      </c>
      <c r="R65" s="153" t="s">
        <v>371</v>
      </c>
      <c r="S65" s="153" t="s">
        <v>371</v>
      </c>
      <c r="T65" s="1036"/>
      <c r="U65" s="617"/>
    </row>
    <row r="66" spans="1:21" x14ac:dyDescent="0.25">
      <c r="A66" s="1059" t="str">
        <f>B60</f>
        <v>Extra-urb.m.1</v>
      </c>
      <c r="B66" s="137">
        <v>1</v>
      </c>
      <c r="C66" s="190"/>
      <c r="D66" s="98"/>
      <c r="E66" s="98"/>
      <c r="F66" s="190"/>
      <c r="G66" s="619"/>
      <c r="H66" s="100"/>
      <c r="I66" s="620"/>
      <c r="J66" s="621"/>
      <c r="K66" s="622"/>
      <c r="L66" s="620"/>
      <c r="M66" s="622"/>
      <c r="N66" s="141"/>
      <c r="O66" s="141"/>
      <c r="P66" s="620"/>
      <c r="Q66" s="620"/>
      <c r="R66" s="620"/>
      <c r="S66" s="646"/>
      <c r="T66" s="647"/>
      <c r="U66" s="475"/>
    </row>
    <row r="67" spans="1:21" x14ac:dyDescent="0.25">
      <c r="A67" s="1059"/>
      <c r="B67" s="138">
        <v>2</v>
      </c>
      <c r="C67" s="95"/>
      <c r="D67" s="85"/>
      <c r="E67" s="85"/>
      <c r="F67" s="95"/>
      <c r="G67" s="624"/>
      <c r="H67" s="95"/>
      <c r="I67" s="625"/>
      <c r="J67" s="626"/>
      <c r="K67" s="627"/>
      <c r="L67" s="625"/>
      <c r="M67" s="627"/>
      <c r="N67" s="132"/>
      <c r="O67" s="132"/>
      <c r="P67" s="625"/>
      <c r="Q67" s="625" t="s">
        <v>372</v>
      </c>
      <c r="R67" s="625"/>
      <c r="S67" s="648"/>
      <c r="T67" s="649"/>
      <c r="U67" s="475"/>
    </row>
    <row r="68" spans="1:21" x14ac:dyDescent="0.25">
      <c r="A68" s="1059"/>
      <c r="B68" s="138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25"/>
      <c r="R68" s="625"/>
      <c r="S68" s="648"/>
      <c r="T68" s="649"/>
      <c r="U68" s="475"/>
    </row>
    <row r="69" spans="1:21" x14ac:dyDescent="0.25">
      <c r="A69" s="1059"/>
      <c r="B69" s="138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25"/>
      <c r="R69" s="625"/>
      <c r="S69" s="648"/>
      <c r="T69" s="649"/>
      <c r="U69" s="475"/>
    </row>
    <row r="70" spans="1:21" x14ac:dyDescent="0.25">
      <c r="A70" s="1059"/>
      <c r="B70" s="138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25"/>
      <c r="R70" s="625"/>
      <c r="S70" s="648"/>
      <c r="T70" s="649"/>
      <c r="U70" s="475"/>
    </row>
    <row r="71" spans="1:21" x14ac:dyDescent="0.25">
      <c r="A71" s="1059"/>
      <c r="B71" s="138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25"/>
      <c r="R71" s="625"/>
      <c r="S71" s="648"/>
      <c r="T71" s="649"/>
      <c r="U71" s="475"/>
    </row>
    <row r="72" spans="1:21" x14ac:dyDescent="0.25">
      <c r="A72" s="1059"/>
      <c r="B72" s="138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25"/>
      <c r="R72" s="625"/>
      <c r="S72" s="648"/>
      <c r="T72" s="649"/>
      <c r="U72" s="475"/>
    </row>
    <row r="73" spans="1:21" x14ac:dyDescent="0.25">
      <c r="A73" s="1059"/>
      <c r="B73" s="138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25"/>
      <c r="R73" s="625"/>
      <c r="S73" s="648"/>
      <c r="T73" s="649"/>
      <c r="U73" s="475"/>
    </row>
    <row r="74" spans="1:21" x14ac:dyDescent="0.25">
      <c r="A74" s="1059"/>
      <c r="B74" s="138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25"/>
      <c r="R74" s="625"/>
      <c r="S74" s="648"/>
      <c r="T74" s="649"/>
      <c r="U74" s="475"/>
    </row>
    <row r="75" spans="1:21" ht="15.75" thickBot="1" x14ac:dyDescent="0.3">
      <c r="A75" s="1060"/>
      <c r="B75" s="139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30"/>
      <c r="R75" s="630"/>
      <c r="S75" s="650"/>
      <c r="T75" s="651"/>
      <c r="U75" s="475"/>
    </row>
    <row r="76" spans="1:21" ht="25.5" thickBot="1" x14ac:dyDescent="0.3">
      <c r="A76" s="713"/>
      <c r="C76" s="714"/>
      <c r="D76" s="715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48" t="s">
        <v>527</v>
      </c>
      <c r="M76" s="1049"/>
      <c r="N76" s="718">
        <f>SUM(N66:N75)</f>
        <v>0</v>
      </c>
      <c r="O76" s="719">
        <f>SUM(O66:O75)</f>
        <v>0</v>
      </c>
      <c r="P76" s="614"/>
      <c r="R76" s="86"/>
      <c r="S76" s="90"/>
      <c r="T76" s="652"/>
      <c r="U76" s="637"/>
    </row>
    <row r="77" spans="1:21" ht="27" customHeight="1" x14ac:dyDescent="0.25">
      <c r="A77" s="121"/>
      <c r="B77" s="86"/>
      <c r="C77" s="86"/>
      <c r="D77" s="86"/>
      <c r="H77" s="634"/>
      <c r="I77" s="634"/>
      <c r="J77" s="635"/>
      <c r="K77" s="634"/>
      <c r="L77" s="1050" t="s">
        <v>528</v>
      </c>
      <c r="M77" s="1051"/>
      <c r="N77" s="720">
        <f>SUMIF(M66:M75,"&lt;=31/12/2025",N66:N75)</f>
        <v>0</v>
      </c>
      <c r="O77" s="721">
        <f>SUMIF(M66:M75,"&lt;=31/12/2025",O66:O75)</f>
        <v>0</v>
      </c>
      <c r="P77" s="86"/>
      <c r="R77" s="86"/>
      <c r="S77" s="90"/>
      <c r="T77" s="652"/>
      <c r="U77" s="637"/>
    </row>
    <row r="78" spans="1:21" ht="27" customHeight="1" thickBot="1" x14ac:dyDescent="0.3">
      <c r="A78" s="121"/>
      <c r="L78" s="1052" t="s">
        <v>565</v>
      </c>
      <c r="M78" s="1053"/>
      <c r="N78" s="722">
        <f>SUMIF(M66:M75,"&gt;31/12/2025",N66:N75)</f>
        <v>0</v>
      </c>
      <c r="O78" s="723">
        <f>SUMIF(M66:M75,"&gt;31/12/2025",O66:O75)</f>
        <v>0</v>
      </c>
      <c r="R78" s="86"/>
      <c r="S78" s="90"/>
      <c r="T78" s="652"/>
      <c r="U78" s="637"/>
    </row>
    <row r="79" spans="1:21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557"/>
      <c r="R79" s="557"/>
      <c r="S79" s="653"/>
      <c r="T79" s="654"/>
      <c r="U79" s="563"/>
    </row>
    <row r="80" spans="1:21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323"/>
      <c r="R80" s="323"/>
      <c r="S80" s="643"/>
      <c r="T80" s="643"/>
      <c r="U80" s="473"/>
    </row>
    <row r="81" spans="1:21" ht="28.5" thickBot="1" x14ac:dyDescent="0.3">
      <c r="A81" s="148" t="s">
        <v>9</v>
      </c>
      <c r="B81" s="1057" t="s">
        <v>134</v>
      </c>
      <c r="C81" s="1058"/>
      <c r="E81" s="1033" t="s">
        <v>336</v>
      </c>
      <c r="F81" s="1034"/>
      <c r="G81" s="1031">
        <f>VLOOKUP(B81,'EXTRAUrbano.Piano inv. forn '!$D$20:$AB$39,3,FALSE)</f>
        <v>0</v>
      </c>
      <c r="H81" s="1032"/>
      <c r="I81" s="72"/>
      <c r="J81" s="1033" t="s">
        <v>337</v>
      </c>
      <c r="K81" s="1034"/>
      <c r="L81" s="1031">
        <f>VLOOKUP(B81,'EXTRAUrbano.Piano inv. forn '!$D$20:$AB$39,4,FALSE)</f>
        <v>0</v>
      </c>
      <c r="M81" s="1032"/>
      <c r="O81" s="155" t="s">
        <v>338</v>
      </c>
      <c r="P81" s="616"/>
      <c r="R81" s="156" t="s">
        <v>339</v>
      </c>
      <c r="S81" s="1037"/>
      <c r="T81" s="1038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86"/>
      <c r="S82" s="644"/>
      <c r="U82" s="122"/>
    </row>
    <row r="83" spans="1:21" ht="28.5" customHeight="1" thickBot="1" x14ac:dyDescent="0.3">
      <c r="A83" s="1054" t="s">
        <v>340</v>
      </c>
      <c r="B83" s="1055"/>
      <c r="C83" s="1055"/>
      <c r="D83" s="1056"/>
      <c r="E83" s="1039">
        <f>VLOOKUP(B81,'EXTRAUrbano.Piano inv. forn '!$D$20:$AB$39,17,FALSE)</f>
        <v>0</v>
      </c>
      <c r="F83" s="1040"/>
      <c r="G83" s="1040"/>
      <c r="H83" s="1041"/>
      <c r="I83" s="72"/>
      <c r="J83" s="1042" t="s">
        <v>61</v>
      </c>
      <c r="K83" s="1043"/>
      <c r="L83" s="1039">
        <f>VLOOKUP(B81,'EXTRAUrbano.Piano inv. forn '!$D$20:$AB$39,19,FALSE)</f>
        <v>0</v>
      </c>
      <c r="M83" s="1041"/>
      <c r="N83" s="110"/>
      <c r="O83" s="154" t="s">
        <v>341</v>
      </c>
      <c r="P83" s="127">
        <f>L83+E83</f>
        <v>0</v>
      </c>
      <c r="R83" s="156" t="s">
        <v>342</v>
      </c>
      <c r="S83" s="1037"/>
      <c r="T83" s="1038"/>
      <c r="U83" s="122"/>
    </row>
    <row r="84" spans="1:21" ht="15.75" thickBot="1" x14ac:dyDescent="0.3">
      <c r="A84" s="121"/>
      <c r="U84" s="475"/>
    </row>
    <row r="85" spans="1:21" ht="60" x14ac:dyDescent="0.25">
      <c r="A85" s="1046" t="s">
        <v>343</v>
      </c>
      <c r="B85" s="1044" t="s">
        <v>344</v>
      </c>
      <c r="C85" s="1102" t="s">
        <v>345</v>
      </c>
      <c r="D85" s="149" t="s">
        <v>346</v>
      </c>
      <c r="E85" s="150" t="s">
        <v>347</v>
      </c>
      <c r="F85" s="149" t="s">
        <v>348</v>
      </c>
      <c r="G85" s="149" t="s">
        <v>349</v>
      </c>
      <c r="H85" s="151" t="s">
        <v>306</v>
      </c>
      <c r="I85" s="151" t="s">
        <v>350</v>
      </c>
      <c r="J85" s="151" t="s">
        <v>351</v>
      </c>
      <c r="K85" s="151" t="s">
        <v>352</v>
      </c>
      <c r="L85" s="151" t="s">
        <v>353</v>
      </c>
      <c r="M85" s="151" t="s">
        <v>354</v>
      </c>
      <c r="N85" s="151" t="s">
        <v>355</v>
      </c>
      <c r="O85" s="151" t="s">
        <v>356</v>
      </c>
      <c r="P85" s="151" t="s">
        <v>357</v>
      </c>
      <c r="Q85" s="151" t="s">
        <v>358</v>
      </c>
      <c r="R85" s="151" t="s">
        <v>359</v>
      </c>
      <c r="S85" s="151" t="s">
        <v>360</v>
      </c>
      <c r="T85" s="1035" t="s">
        <v>361</v>
      </c>
      <c r="U85" s="617"/>
    </row>
    <row r="86" spans="1:21" ht="24.75" thickBot="1" x14ac:dyDescent="0.3">
      <c r="A86" s="1047"/>
      <c r="B86" s="1045"/>
      <c r="C86" s="1103"/>
      <c r="D86" s="153" t="s">
        <v>362</v>
      </c>
      <c r="E86" s="153" t="s">
        <v>375</v>
      </c>
      <c r="F86" s="153" t="s">
        <v>364</v>
      </c>
      <c r="G86" s="153" t="s">
        <v>364</v>
      </c>
      <c r="H86" s="153" t="s">
        <v>32</v>
      </c>
      <c r="I86" s="153" t="s">
        <v>133</v>
      </c>
      <c r="J86" s="153" t="s">
        <v>365</v>
      </c>
      <c r="K86" s="153" t="s">
        <v>366</v>
      </c>
      <c r="L86" s="153" t="s">
        <v>367</v>
      </c>
      <c r="M86" s="153" t="s">
        <v>366</v>
      </c>
      <c r="N86" s="153" t="s">
        <v>368</v>
      </c>
      <c r="O86" s="153" t="s">
        <v>335</v>
      </c>
      <c r="P86" s="153" t="s">
        <v>369</v>
      </c>
      <c r="Q86" s="153" t="s">
        <v>370</v>
      </c>
      <c r="R86" s="153" t="s">
        <v>371</v>
      </c>
      <c r="S86" s="153" t="s">
        <v>371</v>
      </c>
      <c r="T86" s="1036"/>
      <c r="U86" s="617"/>
    </row>
    <row r="87" spans="1:21" x14ac:dyDescent="0.25">
      <c r="A87" s="1059" t="str">
        <f>B81</f>
        <v>Extra-urb.m.1</v>
      </c>
      <c r="B87" s="137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20"/>
      <c r="R87" s="620"/>
      <c r="S87" s="646"/>
      <c r="T87" s="647"/>
      <c r="U87" s="475"/>
    </row>
    <row r="88" spans="1:21" x14ac:dyDescent="0.25">
      <c r="A88" s="1059"/>
      <c r="B88" s="138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25" t="s">
        <v>372</v>
      </c>
      <c r="R88" s="625"/>
      <c r="S88" s="648"/>
      <c r="T88" s="649"/>
      <c r="U88" s="475"/>
    </row>
    <row r="89" spans="1:21" x14ac:dyDescent="0.25">
      <c r="A89" s="1059"/>
      <c r="B89" s="138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25"/>
      <c r="R89" s="625"/>
      <c r="S89" s="648"/>
      <c r="T89" s="649"/>
      <c r="U89" s="475"/>
    </row>
    <row r="90" spans="1:21" x14ac:dyDescent="0.25">
      <c r="A90" s="1059"/>
      <c r="B90" s="138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25"/>
      <c r="R90" s="625"/>
      <c r="S90" s="648"/>
      <c r="T90" s="649"/>
      <c r="U90" s="475"/>
    </row>
    <row r="91" spans="1:21" x14ac:dyDescent="0.25">
      <c r="A91" s="1059"/>
      <c r="B91" s="138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25"/>
      <c r="R91" s="625"/>
      <c r="S91" s="648"/>
      <c r="T91" s="649"/>
      <c r="U91" s="475"/>
    </row>
    <row r="92" spans="1:21" x14ac:dyDescent="0.25">
      <c r="A92" s="1059"/>
      <c r="B92" s="138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25"/>
      <c r="R92" s="625"/>
      <c r="S92" s="648"/>
      <c r="T92" s="649"/>
      <c r="U92" s="475"/>
    </row>
    <row r="93" spans="1:21" x14ac:dyDescent="0.25">
      <c r="A93" s="1059"/>
      <c r="B93" s="138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25"/>
      <c r="R93" s="625"/>
      <c r="S93" s="648"/>
      <c r="T93" s="649"/>
      <c r="U93" s="475"/>
    </row>
    <row r="94" spans="1:21" x14ac:dyDescent="0.25">
      <c r="A94" s="1059"/>
      <c r="B94" s="138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25"/>
      <c r="R94" s="625"/>
      <c r="S94" s="648"/>
      <c r="T94" s="649"/>
      <c r="U94" s="475"/>
    </row>
    <row r="95" spans="1:21" x14ac:dyDescent="0.25">
      <c r="A95" s="1059"/>
      <c r="B95" s="138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25"/>
      <c r="R95" s="625"/>
      <c r="S95" s="648"/>
      <c r="T95" s="649"/>
      <c r="U95" s="475"/>
    </row>
    <row r="96" spans="1:21" ht="15.75" thickBot="1" x14ac:dyDescent="0.3">
      <c r="A96" s="1060"/>
      <c r="B96" s="139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30"/>
      <c r="R96" s="630"/>
      <c r="S96" s="650"/>
      <c r="T96" s="651"/>
      <c r="U96" s="475"/>
    </row>
    <row r="97" spans="1:21" ht="25.5" thickBot="1" x14ac:dyDescent="0.3">
      <c r="A97" s="713"/>
      <c r="C97" s="714"/>
      <c r="D97" s="715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48" t="s">
        <v>527</v>
      </c>
      <c r="M97" s="1049"/>
      <c r="N97" s="718">
        <f>SUM(N87:N96)</f>
        <v>0</v>
      </c>
      <c r="O97" s="719">
        <f>SUM(O87:O96)</f>
        <v>0</v>
      </c>
      <c r="P97" s="614"/>
      <c r="R97" s="86"/>
      <c r="S97" s="90"/>
      <c r="T97" s="652"/>
      <c r="U97" s="637"/>
    </row>
    <row r="98" spans="1:21" ht="26.25" customHeight="1" x14ac:dyDescent="0.25">
      <c r="A98" s="121"/>
      <c r="B98" s="86"/>
      <c r="C98" s="86"/>
      <c r="D98" s="86"/>
      <c r="H98" s="634"/>
      <c r="I98" s="634"/>
      <c r="J98" s="635"/>
      <c r="K98" s="634"/>
      <c r="L98" s="1050" t="s">
        <v>528</v>
      </c>
      <c r="M98" s="1051"/>
      <c r="N98" s="720">
        <f>SUMIF(M87:M96,"&lt;=31/12/2025",N87:N96)</f>
        <v>0</v>
      </c>
      <c r="O98" s="721">
        <f>SUMIF(M87:M96,"&lt;=31/12/2025",O87:O96)</f>
        <v>0</v>
      </c>
      <c r="P98" s="86"/>
      <c r="R98" s="86"/>
      <c r="S98" s="90"/>
      <c r="T98" s="652"/>
      <c r="U98" s="637"/>
    </row>
    <row r="99" spans="1:21" ht="26.25" customHeight="1" thickBot="1" x14ac:dyDescent="0.3">
      <c r="A99" s="121"/>
      <c r="L99" s="1052" t="s">
        <v>565</v>
      </c>
      <c r="M99" s="1053"/>
      <c r="N99" s="722">
        <f>SUMIF(M87:M96,"&gt;31/12/2025",N87:N96)</f>
        <v>0</v>
      </c>
      <c r="O99" s="723">
        <f>SUMIF(M87:M96,"&gt;31/12/2025",O87:O96)</f>
        <v>0</v>
      </c>
      <c r="R99" s="86"/>
      <c r="S99" s="90"/>
      <c r="T99" s="652"/>
      <c r="U99" s="637"/>
    </row>
    <row r="100" spans="1:21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557"/>
      <c r="R100" s="557"/>
      <c r="S100" s="653"/>
      <c r="T100" s="654"/>
      <c r="U100" s="563"/>
    </row>
    <row r="101" spans="1:21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323"/>
      <c r="R101" s="323"/>
      <c r="S101" s="643"/>
      <c r="T101" s="643"/>
      <c r="U101" s="473"/>
    </row>
    <row r="102" spans="1:21" ht="28.5" thickBot="1" x14ac:dyDescent="0.3">
      <c r="A102" s="148" t="s">
        <v>9</v>
      </c>
      <c r="B102" s="1057" t="s">
        <v>134</v>
      </c>
      <c r="C102" s="1058"/>
      <c r="E102" s="1033" t="s">
        <v>336</v>
      </c>
      <c r="F102" s="1034"/>
      <c r="G102" s="1031">
        <f>VLOOKUP(B102,'EXTRAUrbano.Piano inv. forn '!$D$20:$AB$39,3,FALSE)</f>
        <v>0</v>
      </c>
      <c r="H102" s="1032"/>
      <c r="I102" s="72"/>
      <c r="J102" s="1033" t="s">
        <v>337</v>
      </c>
      <c r="K102" s="1034"/>
      <c r="L102" s="1031">
        <f>VLOOKUP(B102,'EXTRAUrbano.Piano inv. forn '!$D$20:$AB$39,4,FALSE)</f>
        <v>0</v>
      </c>
      <c r="M102" s="1032"/>
      <c r="O102" s="155" t="s">
        <v>338</v>
      </c>
      <c r="P102" s="616"/>
      <c r="R102" s="156" t="s">
        <v>339</v>
      </c>
      <c r="S102" s="1037"/>
      <c r="T102" s="1038"/>
      <c r="U102" s="475"/>
    </row>
    <row r="103" spans="1:21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86"/>
      <c r="S103" s="644"/>
      <c r="U103" s="122"/>
    </row>
    <row r="104" spans="1:21" ht="28.5" customHeight="1" thickBot="1" x14ac:dyDescent="0.3">
      <c r="A104" s="1054" t="s">
        <v>340</v>
      </c>
      <c r="B104" s="1055"/>
      <c r="C104" s="1055"/>
      <c r="D104" s="1056"/>
      <c r="E104" s="1039">
        <f>VLOOKUP(B102,'EXTRAUrbano.Piano inv. forn '!$D$20:$AB$39,17,FALSE)</f>
        <v>0</v>
      </c>
      <c r="F104" s="1040"/>
      <c r="G104" s="1040"/>
      <c r="H104" s="1041"/>
      <c r="I104" s="72"/>
      <c r="J104" s="1042" t="s">
        <v>61</v>
      </c>
      <c r="K104" s="1043"/>
      <c r="L104" s="1039">
        <f>VLOOKUP(B102,'EXTRAUrbano.Piano inv. forn '!$D$20:$AB$39,19,FALSE)</f>
        <v>0</v>
      </c>
      <c r="M104" s="1041"/>
      <c r="N104" s="110"/>
      <c r="O104" s="154" t="s">
        <v>341</v>
      </c>
      <c r="P104" s="127">
        <f>L104+E104</f>
        <v>0</v>
      </c>
      <c r="R104" s="156" t="s">
        <v>342</v>
      </c>
      <c r="S104" s="1037"/>
      <c r="T104" s="1038"/>
      <c r="U104" s="122"/>
    </row>
    <row r="105" spans="1:21" ht="15.75" thickBot="1" x14ac:dyDescent="0.3">
      <c r="A105" s="121"/>
      <c r="U105" s="475"/>
    </row>
    <row r="106" spans="1:21" ht="60" x14ac:dyDescent="0.25">
      <c r="A106" s="1046" t="s">
        <v>343</v>
      </c>
      <c r="B106" s="1044" t="s">
        <v>344</v>
      </c>
      <c r="C106" s="1102" t="s">
        <v>345</v>
      </c>
      <c r="D106" s="149" t="s">
        <v>346</v>
      </c>
      <c r="E106" s="150" t="s">
        <v>347</v>
      </c>
      <c r="F106" s="149" t="s">
        <v>348</v>
      </c>
      <c r="G106" s="149" t="s">
        <v>349</v>
      </c>
      <c r="H106" s="151" t="s">
        <v>306</v>
      </c>
      <c r="I106" s="151" t="s">
        <v>350</v>
      </c>
      <c r="J106" s="151" t="s">
        <v>351</v>
      </c>
      <c r="K106" s="151" t="s">
        <v>352</v>
      </c>
      <c r="L106" s="151" t="s">
        <v>353</v>
      </c>
      <c r="M106" s="151" t="s">
        <v>354</v>
      </c>
      <c r="N106" s="151" t="s">
        <v>355</v>
      </c>
      <c r="O106" s="151" t="s">
        <v>356</v>
      </c>
      <c r="P106" s="151" t="s">
        <v>357</v>
      </c>
      <c r="Q106" s="151" t="s">
        <v>358</v>
      </c>
      <c r="R106" s="151" t="s">
        <v>359</v>
      </c>
      <c r="S106" s="151" t="s">
        <v>360</v>
      </c>
      <c r="T106" s="1035" t="s">
        <v>361</v>
      </c>
      <c r="U106" s="617"/>
    </row>
    <row r="107" spans="1:21" ht="24.75" thickBot="1" x14ac:dyDescent="0.3">
      <c r="A107" s="1047"/>
      <c r="B107" s="1045"/>
      <c r="C107" s="1103"/>
      <c r="D107" s="153" t="s">
        <v>362</v>
      </c>
      <c r="E107" s="153" t="s">
        <v>375</v>
      </c>
      <c r="F107" s="153" t="s">
        <v>364</v>
      </c>
      <c r="G107" s="153" t="s">
        <v>364</v>
      </c>
      <c r="H107" s="153" t="s">
        <v>32</v>
      </c>
      <c r="I107" s="153" t="s">
        <v>133</v>
      </c>
      <c r="J107" s="153" t="s">
        <v>365</v>
      </c>
      <c r="K107" s="153" t="s">
        <v>366</v>
      </c>
      <c r="L107" s="153" t="s">
        <v>367</v>
      </c>
      <c r="M107" s="153" t="s">
        <v>366</v>
      </c>
      <c r="N107" s="153" t="s">
        <v>368</v>
      </c>
      <c r="O107" s="153" t="s">
        <v>335</v>
      </c>
      <c r="P107" s="153" t="s">
        <v>369</v>
      </c>
      <c r="Q107" s="153" t="s">
        <v>370</v>
      </c>
      <c r="R107" s="153" t="s">
        <v>371</v>
      </c>
      <c r="S107" s="153" t="s">
        <v>371</v>
      </c>
      <c r="T107" s="1036"/>
      <c r="U107" s="617"/>
    </row>
    <row r="108" spans="1:21" x14ac:dyDescent="0.25">
      <c r="A108" s="1059" t="str">
        <f>B102</f>
        <v>Extra-urb.m.1</v>
      </c>
      <c r="B108" s="137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20"/>
      <c r="R108" s="620"/>
      <c r="S108" s="646"/>
      <c r="T108" s="647"/>
      <c r="U108" s="475"/>
    </row>
    <row r="109" spans="1:21" x14ac:dyDescent="0.25">
      <c r="A109" s="1059"/>
      <c r="B109" s="138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25" t="s">
        <v>372</v>
      </c>
      <c r="R109" s="625"/>
      <c r="S109" s="648"/>
      <c r="T109" s="649"/>
      <c r="U109" s="475"/>
    </row>
    <row r="110" spans="1:21" x14ac:dyDescent="0.25">
      <c r="A110" s="1059"/>
      <c r="B110" s="138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25"/>
      <c r="R110" s="625"/>
      <c r="S110" s="648"/>
      <c r="T110" s="649"/>
      <c r="U110" s="475"/>
    </row>
    <row r="111" spans="1:21" x14ac:dyDescent="0.25">
      <c r="A111" s="1059"/>
      <c r="B111" s="138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25"/>
      <c r="R111" s="625"/>
      <c r="S111" s="648"/>
      <c r="T111" s="649"/>
      <c r="U111" s="475"/>
    </row>
    <row r="112" spans="1:21" x14ac:dyDescent="0.25">
      <c r="A112" s="1059"/>
      <c r="B112" s="138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25"/>
      <c r="R112" s="625"/>
      <c r="S112" s="648"/>
      <c r="T112" s="649"/>
      <c r="U112" s="475"/>
    </row>
    <row r="113" spans="1:21" x14ac:dyDescent="0.25">
      <c r="A113" s="1059"/>
      <c r="B113" s="138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25"/>
      <c r="R113" s="625"/>
      <c r="S113" s="648"/>
      <c r="T113" s="649"/>
      <c r="U113" s="475"/>
    </row>
    <row r="114" spans="1:21" x14ac:dyDescent="0.25">
      <c r="A114" s="1059"/>
      <c r="B114" s="138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25"/>
      <c r="R114" s="625"/>
      <c r="S114" s="648"/>
      <c r="T114" s="649"/>
      <c r="U114" s="475"/>
    </row>
    <row r="115" spans="1:21" x14ac:dyDescent="0.25">
      <c r="A115" s="1059"/>
      <c r="B115" s="138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25"/>
      <c r="R115" s="625"/>
      <c r="S115" s="648"/>
      <c r="T115" s="649"/>
      <c r="U115" s="475"/>
    </row>
    <row r="116" spans="1:21" x14ac:dyDescent="0.25">
      <c r="A116" s="1059"/>
      <c r="B116" s="138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25"/>
      <c r="R116" s="625"/>
      <c r="S116" s="648"/>
      <c r="T116" s="649"/>
      <c r="U116" s="475"/>
    </row>
    <row r="117" spans="1:21" ht="15.75" thickBot="1" x14ac:dyDescent="0.3">
      <c r="A117" s="1060"/>
      <c r="B117" s="139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30"/>
      <c r="R117" s="630"/>
      <c r="S117" s="650"/>
      <c r="T117" s="651"/>
      <c r="U117" s="475"/>
    </row>
    <row r="118" spans="1:21" ht="25.5" thickBot="1" x14ac:dyDescent="0.3">
      <c r="A118" s="713"/>
      <c r="C118" s="714"/>
      <c r="D118" s="715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48" t="s">
        <v>527</v>
      </c>
      <c r="M118" s="1049"/>
      <c r="N118" s="718">
        <f>SUM(N108:N117)</f>
        <v>0</v>
      </c>
      <c r="O118" s="719">
        <f>SUM(O108:O117)</f>
        <v>0</v>
      </c>
      <c r="P118" s="614"/>
      <c r="R118" s="86"/>
      <c r="S118" s="90"/>
      <c r="T118" s="652"/>
      <c r="U118" s="637"/>
    </row>
    <row r="119" spans="1:21" ht="30.75" customHeight="1" x14ac:dyDescent="0.25">
      <c r="A119" s="121"/>
      <c r="B119" s="86"/>
      <c r="C119" s="86"/>
      <c r="D119" s="86"/>
      <c r="H119" s="634"/>
      <c r="I119" s="634"/>
      <c r="J119" s="635"/>
      <c r="K119" s="634"/>
      <c r="L119" s="1050" t="s">
        <v>528</v>
      </c>
      <c r="M119" s="1051"/>
      <c r="N119" s="720">
        <f>SUMIF(M108:M117,"&lt;=31/12/2025",N108:N117)</f>
        <v>0</v>
      </c>
      <c r="O119" s="721">
        <f>SUMIF(M108:M117,"&lt;=31/12/2025",O108:O117)</f>
        <v>0</v>
      </c>
      <c r="P119" s="86"/>
      <c r="R119" s="86"/>
      <c r="S119" s="90"/>
      <c r="T119" s="652"/>
      <c r="U119" s="637"/>
    </row>
    <row r="120" spans="1:21" ht="30.75" customHeight="1" thickBot="1" x14ac:dyDescent="0.3">
      <c r="A120" s="121"/>
      <c r="L120" s="1052" t="s">
        <v>565</v>
      </c>
      <c r="M120" s="1053"/>
      <c r="N120" s="722">
        <f>SUMIF(M108:M117,"&gt;31/12/2025",N108:N117)</f>
        <v>0</v>
      </c>
      <c r="O120" s="723">
        <f>SUMIF(M108:M117,"&gt;31/12/2025",O108:O117)</f>
        <v>0</v>
      </c>
      <c r="R120" s="86"/>
      <c r="S120" s="90"/>
      <c r="T120" s="652"/>
      <c r="U120" s="637"/>
    </row>
    <row r="121" spans="1:21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557"/>
      <c r="R121" s="557"/>
      <c r="S121" s="653"/>
      <c r="T121" s="654"/>
      <c r="U121" s="563"/>
    </row>
    <row r="122" spans="1:21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323"/>
      <c r="R122" s="323"/>
      <c r="S122" s="643"/>
      <c r="T122" s="643"/>
      <c r="U122" s="473"/>
    </row>
    <row r="123" spans="1:21" ht="28.5" thickBot="1" x14ac:dyDescent="0.3">
      <c r="A123" s="148" t="s">
        <v>9</v>
      </c>
      <c r="B123" s="1057" t="s">
        <v>134</v>
      </c>
      <c r="C123" s="1058"/>
      <c r="E123" s="1033" t="s">
        <v>336</v>
      </c>
      <c r="F123" s="1034"/>
      <c r="G123" s="1031">
        <f>VLOOKUP(B123,'EXTRAUrbano.Piano inv. forn '!$D$20:$AB$39,3,FALSE)</f>
        <v>0</v>
      </c>
      <c r="H123" s="1032"/>
      <c r="I123" s="72"/>
      <c r="J123" s="1033" t="s">
        <v>337</v>
      </c>
      <c r="K123" s="1034"/>
      <c r="L123" s="1031">
        <f>VLOOKUP(B123,'EXTRAUrbano.Piano inv. forn '!$D$20:$AB$39,4,FALSE)</f>
        <v>0</v>
      </c>
      <c r="M123" s="1032"/>
      <c r="O123" s="155" t="s">
        <v>338</v>
      </c>
      <c r="P123" s="616"/>
      <c r="R123" s="156" t="s">
        <v>339</v>
      </c>
      <c r="S123" s="1037"/>
      <c r="T123" s="1038"/>
      <c r="U123" s="475"/>
    </row>
    <row r="124" spans="1:21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86"/>
      <c r="S124" s="644"/>
      <c r="U124" s="122"/>
    </row>
    <row r="125" spans="1:21" ht="28.5" customHeight="1" thickBot="1" x14ac:dyDescent="0.3">
      <c r="A125" s="1054" t="s">
        <v>340</v>
      </c>
      <c r="B125" s="1055"/>
      <c r="C125" s="1055"/>
      <c r="D125" s="1056"/>
      <c r="E125" s="1039">
        <f>VLOOKUP(B123,'EXTRAUrbano.Piano inv. forn '!$D$20:$AB$39,17,FALSE)</f>
        <v>0</v>
      </c>
      <c r="F125" s="1040"/>
      <c r="G125" s="1040"/>
      <c r="H125" s="1041"/>
      <c r="I125" s="72"/>
      <c r="J125" s="1042" t="s">
        <v>61</v>
      </c>
      <c r="K125" s="1043"/>
      <c r="L125" s="1039">
        <f>VLOOKUP(B123,'EXTRAUrbano.Piano inv. forn '!$D$20:$AB$39,19,FALSE)</f>
        <v>0</v>
      </c>
      <c r="M125" s="1041"/>
      <c r="N125" s="110"/>
      <c r="O125" s="154" t="s">
        <v>341</v>
      </c>
      <c r="P125" s="127">
        <f>L125+E125</f>
        <v>0</v>
      </c>
      <c r="R125" s="156" t="s">
        <v>342</v>
      </c>
      <c r="S125" s="1037"/>
      <c r="T125" s="1038"/>
      <c r="U125" s="122"/>
    </row>
    <row r="126" spans="1:21" ht="15.75" thickBot="1" x14ac:dyDescent="0.3">
      <c r="A126" s="121"/>
      <c r="U126" s="475"/>
    </row>
    <row r="127" spans="1:21" ht="60" x14ac:dyDescent="0.25">
      <c r="A127" s="1046" t="s">
        <v>343</v>
      </c>
      <c r="B127" s="1044" t="s">
        <v>344</v>
      </c>
      <c r="C127" s="1102" t="s">
        <v>345</v>
      </c>
      <c r="D127" s="149" t="s">
        <v>346</v>
      </c>
      <c r="E127" s="150" t="s">
        <v>347</v>
      </c>
      <c r="F127" s="149" t="s">
        <v>348</v>
      </c>
      <c r="G127" s="149" t="s">
        <v>349</v>
      </c>
      <c r="H127" s="151" t="s">
        <v>306</v>
      </c>
      <c r="I127" s="151" t="s">
        <v>350</v>
      </c>
      <c r="J127" s="151" t="s">
        <v>351</v>
      </c>
      <c r="K127" s="151" t="s">
        <v>352</v>
      </c>
      <c r="L127" s="151" t="s">
        <v>353</v>
      </c>
      <c r="M127" s="151" t="s">
        <v>354</v>
      </c>
      <c r="N127" s="151" t="s">
        <v>355</v>
      </c>
      <c r="O127" s="151" t="s">
        <v>356</v>
      </c>
      <c r="P127" s="151" t="s">
        <v>357</v>
      </c>
      <c r="Q127" s="151" t="s">
        <v>358</v>
      </c>
      <c r="R127" s="151" t="s">
        <v>359</v>
      </c>
      <c r="S127" s="151" t="s">
        <v>360</v>
      </c>
      <c r="T127" s="1035" t="s">
        <v>361</v>
      </c>
      <c r="U127" s="617"/>
    </row>
    <row r="128" spans="1:21" ht="24.75" thickBot="1" x14ac:dyDescent="0.3">
      <c r="A128" s="1047"/>
      <c r="B128" s="1045"/>
      <c r="C128" s="1103"/>
      <c r="D128" s="153" t="s">
        <v>362</v>
      </c>
      <c r="E128" s="153" t="s">
        <v>375</v>
      </c>
      <c r="F128" s="153" t="s">
        <v>364</v>
      </c>
      <c r="G128" s="153" t="s">
        <v>364</v>
      </c>
      <c r="H128" s="153" t="s">
        <v>32</v>
      </c>
      <c r="I128" s="153" t="s">
        <v>133</v>
      </c>
      <c r="J128" s="153" t="s">
        <v>365</v>
      </c>
      <c r="K128" s="153" t="s">
        <v>366</v>
      </c>
      <c r="L128" s="153" t="s">
        <v>367</v>
      </c>
      <c r="M128" s="153" t="s">
        <v>366</v>
      </c>
      <c r="N128" s="153" t="s">
        <v>368</v>
      </c>
      <c r="O128" s="153" t="s">
        <v>335</v>
      </c>
      <c r="P128" s="153" t="s">
        <v>369</v>
      </c>
      <c r="Q128" s="153" t="s">
        <v>370</v>
      </c>
      <c r="R128" s="153" t="s">
        <v>371</v>
      </c>
      <c r="S128" s="153" t="s">
        <v>371</v>
      </c>
      <c r="T128" s="1036"/>
      <c r="U128" s="617"/>
    </row>
    <row r="129" spans="1:21" x14ac:dyDescent="0.25">
      <c r="A129" s="1059" t="str">
        <f>B123</f>
        <v>Extra-urb.m.1</v>
      </c>
      <c r="B129" s="137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20"/>
      <c r="R129" s="620"/>
      <c r="S129" s="646"/>
      <c r="T129" s="647"/>
      <c r="U129" s="475"/>
    </row>
    <row r="130" spans="1:21" x14ac:dyDescent="0.25">
      <c r="A130" s="1059"/>
      <c r="B130" s="138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25" t="s">
        <v>372</v>
      </c>
      <c r="R130" s="625"/>
      <c r="S130" s="648"/>
      <c r="T130" s="649"/>
      <c r="U130" s="475"/>
    </row>
    <row r="131" spans="1:21" x14ac:dyDescent="0.25">
      <c r="A131" s="1059"/>
      <c r="B131" s="138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25"/>
      <c r="R131" s="625"/>
      <c r="S131" s="648"/>
      <c r="T131" s="649"/>
      <c r="U131" s="475"/>
    </row>
    <row r="132" spans="1:21" x14ac:dyDescent="0.25">
      <c r="A132" s="1059"/>
      <c r="B132" s="138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25"/>
      <c r="R132" s="625"/>
      <c r="S132" s="648"/>
      <c r="T132" s="649"/>
      <c r="U132" s="475"/>
    </row>
    <row r="133" spans="1:21" x14ac:dyDescent="0.25">
      <c r="A133" s="1059"/>
      <c r="B133" s="138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25"/>
      <c r="R133" s="625"/>
      <c r="S133" s="648"/>
      <c r="T133" s="649"/>
      <c r="U133" s="475"/>
    </row>
    <row r="134" spans="1:21" x14ac:dyDescent="0.25">
      <c r="A134" s="1059"/>
      <c r="B134" s="138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25"/>
      <c r="R134" s="625"/>
      <c r="S134" s="648"/>
      <c r="T134" s="649"/>
      <c r="U134" s="475"/>
    </row>
    <row r="135" spans="1:21" x14ac:dyDescent="0.25">
      <c r="A135" s="1059"/>
      <c r="B135" s="138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25"/>
      <c r="R135" s="625"/>
      <c r="S135" s="648"/>
      <c r="T135" s="649"/>
      <c r="U135" s="475"/>
    </row>
    <row r="136" spans="1:21" x14ac:dyDescent="0.25">
      <c r="A136" s="1059"/>
      <c r="B136" s="138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25"/>
      <c r="R136" s="625"/>
      <c r="S136" s="648"/>
      <c r="T136" s="649"/>
      <c r="U136" s="475"/>
    </row>
    <row r="137" spans="1:21" x14ac:dyDescent="0.25">
      <c r="A137" s="1059"/>
      <c r="B137" s="138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25"/>
      <c r="R137" s="625"/>
      <c r="S137" s="648"/>
      <c r="T137" s="649"/>
      <c r="U137" s="475"/>
    </row>
    <row r="138" spans="1:21" ht="15.75" thickBot="1" x14ac:dyDescent="0.3">
      <c r="A138" s="1060"/>
      <c r="B138" s="139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30"/>
      <c r="R138" s="630"/>
      <c r="S138" s="650"/>
      <c r="T138" s="651"/>
      <c r="U138" s="475"/>
    </row>
    <row r="139" spans="1:21" ht="25.5" thickBot="1" x14ac:dyDescent="0.3">
      <c r="A139" s="713"/>
      <c r="C139" s="714"/>
      <c r="D139" s="715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48" t="s">
        <v>527</v>
      </c>
      <c r="M139" s="1049"/>
      <c r="N139" s="718">
        <f>SUM(N129:N138)</f>
        <v>0</v>
      </c>
      <c r="O139" s="719">
        <f>SUM(O129:O138)</f>
        <v>0</v>
      </c>
      <c r="P139" s="614"/>
      <c r="R139" s="86"/>
      <c r="S139" s="90"/>
      <c r="T139" s="652"/>
      <c r="U139" s="637"/>
    </row>
    <row r="140" spans="1:21" ht="26.25" customHeight="1" x14ac:dyDescent="0.25">
      <c r="A140" s="121"/>
      <c r="B140" s="86"/>
      <c r="C140" s="86"/>
      <c r="D140" s="86"/>
      <c r="H140" s="634"/>
      <c r="I140" s="634"/>
      <c r="J140" s="635"/>
      <c r="K140" s="634"/>
      <c r="L140" s="1050" t="s">
        <v>528</v>
      </c>
      <c r="M140" s="1051"/>
      <c r="N140" s="720">
        <f>SUMIF(M129:M138,"&lt;=31/12/2025",N129:N138)</f>
        <v>0</v>
      </c>
      <c r="O140" s="721">
        <f>SUMIF(M129:M138,"&lt;=31/12/2025",O129:O138)</f>
        <v>0</v>
      </c>
      <c r="P140" s="86"/>
      <c r="R140" s="86"/>
      <c r="S140" s="90"/>
      <c r="T140" s="652"/>
      <c r="U140" s="637"/>
    </row>
    <row r="141" spans="1:21" ht="26.25" customHeight="1" thickBot="1" x14ac:dyDescent="0.3">
      <c r="A141" s="121"/>
      <c r="L141" s="1052" t="s">
        <v>565</v>
      </c>
      <c r="M141" s="1053"/>
      <c r="N141" s="722">
        <f>SUMIF(M129:M138,"&gt;31/12/2025",N129:N138)</f>
        <v>0</v>
      </c>
      <c r="O141" s="723">
        <f>SUMIF(M129:M138,"&gt;31/12/2025",O129:O138)</f>
        <v>0</v>
      </c>
      <c r="R141" s="86"/>
      <c r="S141" s="90"/>
      <c r="T141" s="652"/>
      <c r="U141" s="637"/>
    </row>
    <row r="142" spans="1:21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557"/>
      <c r="R142" s="557"/>
      <c r="S142" s="653"/>
      <c r="T142" s="654"/>
      <c r="U142" s="563"/>
    </row>
    <row r="143" spans="1:21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323"/>
      <c r="R143" s="323"/>
      <c r="S143" s="643"/>
      <c r="T143" s="643"/>
      <c r="U143" s="473"/>
    </row>
    <row r="144" spans="1:21" ht="28.5" thickBot="1" x14ac:dyDescent="0.3">
      <c r="A144" s="148" t="s">
        <v>9</v>
      </c>
      <c r="B144" s="1057" t="s">
        <v>134</v>
      </c>
      <c r="C144" s="1058"/>
      <c r="E144" s="1033" t="s">
        <v>336</v>
      </c>
      <c r="F144" s="1034"/>
      <c r="G144" s="1031">
        <f>VLOOKUP(B144,'EXTRAUrbano.Piano inv. forn '!$D$20:$AB$39,3,FALSE)</f>
        <v>0</v>
      </c>
      <c r="H144" s="1032"/>
      <c r="I144" s="72"/>
      <c r="J144" s="1033" t="s">
        <v>337</v>
      </c>
      <c r="K144" s="1034"/>
      <c r="L144" s="1031">
        <f>VLOOKUP(B144,'EXTRAUrbano.Piano inv. forn '!$D$20:$AB$39,4,FALSE)</f>
        <v>0</v>
      </c>
      <c r="M144" s="1032"/>
      <c r="O144" s="155" t="s">
        <v>338</v>
      </c>
      <c r="P144" s="616"/>
      <c r="R144" s="156" t="s">
        <v>339</v>
      </c>
      <c r="S144" s="1037"/>
      <c r="T144" s="1038"/>
      <c r="U144" s="475"/>
    </row>
    <row r="145" spans="1:21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86"/>
      <c r="S145" s="644"/>
      <c r="U145" s="122"/>
    </row>
    <row r="146" spans="1:21" ht="28.5" customHeight="1" thickBot="1" x14ac:dyDescent="0.3">
      <c r="A146" s="1054" t="s">
        <v>340</v>
      </c>
      <c r="B146" s="1055"/>
      <c r="C146" s="1055"/>
      <c r="D146" s="1056"/>
      <c r="E146" s="1039">
        <f>VLOOKUP(B144,'EXTRAUrbano.Piano inv. forn '!$D$20:$AB$39,17,FALSE)</f>
        <v>0</v>
      </c>
      <c r="F146" s="1040"/>
      <c r="G146" s="1040"/>
      <c r="H146" s="1041"/>
      <c r="I146" s="72"/>
      <c r="J146" s="1042" t="s">
        <v>61</v>
      </c>
      <c r="K146" s="1043"/>
      <c r="L146" s="1039">
        <f>VLOOKUP(B144,'EXTRAUrbano.Piano inv. forn '!$D$20:$AB$39,19,FALSE)</f>
        <v>0</v>
      </c>
      <c r="M146" s="1041"/>
      <c r="N146" s="110"/>
      <c r="O146" s="154" t="s">
        <v>341</v>
      </c>
      <c r="P146" s="127">
        <f>L146+E146</f>
        <v>0</v>
      </c>
      <c r="R146" s="156" t="s">
        <v>342</v>
      </c>
      <c r="S146" s="1037"/>
      <c r="T146" s="1038"/>
      <c r="U146" s="122"/>
    </row>
    <row r="147" spans="1:21" ht="15.75" thickBot="1" x14ac:dyDescent="0.3">
      <c r="A147" s="121"/>
      <c r="U147" s="475"/>
    </row>
    <row r="148" spans="1:21" ht="60" x14ac:dyDescent="0.25">
      <c r="A148" s="1046" t="s">
        <v>343</v>
      </c>
      <c r="B148" s="1044" t="s">
        <v>344</v>
      </c>
      <c r="C148" s="1102" t="s">
        <v>345</v>
      </c>
      <c r="D148" s="149" t="s">
        <v>346</v>
      </c>
      <c r="E148" s="150" t="s">
        <v>347</v>
      </c>
      <c r="F148" s="149" t="s">
        <v>348</v>
      </c>
      <c r="G148" s="149" t="s">
        <v>349</v>
      </c>
      <c r="H148" s="151" t="s">
        <v>306</v>
      </c>
      <c r="I148" s="151" t="s">
        <v>350</v>
      </c>
      <c r="J148" s="151" t="s">
        <v>351</v>
      </c>
      <c r="K148" s="151" t="s">
        <v>352</v>
      </c>
      <c r="L148" s="151" t="s">
        <v>353</v>
      </c>
      <c r="M148" s="151" t="s">
        <v>354</v>
      </c>
      <c r="N148" s="151" t="s">
        <v>355</v>
      </c>
      <c r="O148" s="151" t="s">
        <v>356</v>
      </c>
      <c r="P148" s="151" t="s">
        <v>357</v>
      </c>
      <c r="Q148" s="151" t="s">
        <v>358</v>
      </c>
      <c r="R148" s="151" t="s">
        <v>359</v>
      </c>
      <c r="S148" s="151" t="s">
        <v>360</v>
      </c>
      <c r="T148" s="1035" t="s">
        <v>361</v>
      </c>
      <c r="U148" s="617"/>
    </row>
    <row r="149" spans="1:21" ht="24.75" thickBot="1" x14ac:dyDescent="0.3">
      <c r="A149" s="1047"/>
      <c r="B149" s="1045"/>
      <c r="C149" s="1103"/>
      <c r="D149" s="153" t="s">
        <v>362</v>
      </c>
      <c r="E149" s="153" t="s">
        <v>375</v>
      </c>
      <c r="F149" s="153" t="s">
        <v>364</v>
      </c>
      <c r="G149" s="153" t="s">
        <v>364</v>
      </c>
      <c r="H149" s="153" t="s">
        <v>32</v>
      </c>
      <c r="I149" s="153" t="s">
        <v>133</v>
      </c>
      <c r="J149" s="153" t="s">
        <v>365</v>
      </c>
      <c r="K149" s="153" t="s">
        <v>366</v>
      </c>
      <c r="L149" s="153" t="s">
        <v>367</v>
      </c>
      <c r="M149" s="153" t="s">
        <v>366</v>
      </c>
      <c r="N149" s="153" t="s">
        <v>368</v>
      </c>
      <c r="O149" s="153" t="s">
        <v>335</v>
      </c>
      <c r="P149" s="153" t="s">
        <v>369</v>
      </c>
      <c r="Q149" s="153" t="s">
        <v>370</v>
      </c>
      <c r="R149" s="153" t="s">
        <v>371</v>
      </c>
      <c r="S149" s="153" t="s">
        <v>371</v>
      </c>
      <c r="T149" s="1036"/>
      <c r="U149" s="617"/>
    </row>
    <row r="150" spans="1:21" x14ac:dyDescent="0.25">
      <c r="A150" s="1059" t="str">
        <f>B144</f>
        <v>Extra-urb.m.1</v>
      </c>
      <c r="B150" s="137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20"/>
      <c r="R150" s="620"/>
      <c r="S150" s="646"/>
      <c r="T150" s="647"/>
      <c r="U150" s="475"/>
    </row>
    <row r="151" spans="1:21" x14ac:dyDescent="0.25">
      <c r="A151" s="1059"/>
      <c r="B151" s="138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25" t="s">
        <v>372</v>
      </c>
      <c r="R151" s="625"/>
      <c r="S151" s="648"/>
      <c r="T151" s="649"/>
      <c r="U151" s="475"/>
    </row>
    <row r="152" spans="1:21" x14ac:dyDescent="0.25">
      <c r="A152" s="1059"/>
      <c r="B152" s="138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25"/>
      <c r="R152" s="625"/>
      <c r="S152" s="648"/>
      <c r="T152" s="649"/>
      <c r="U152" s="475"/>
    </row>
    <row r="153" spans="1:21" x14ac:dyDescent="0.25">
      <c r="A153" s="1059"/>
      <c r="B153" s="138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25"/>
      <c r="R153" s="625"/>
      <c r="S153" s="648"/>
      <c r="T153" s="649"/>
      <c r="U153" s="475"/>
    </row>
    <row r="154" spans="1:21" x14ac:dyDescent="0.25">
      <c r="A154" s="1059"/>
      <c r="B154" s="138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25"/>
      <c r="R154" s="625"/>
      <c r="S154" s="648"/>
      <c r="T154" s="649"/>
      <c r="U154" s="475"/>
    </row>
    <row r="155" spans="1:21" x14ac:dyDescent="0.25">
      <c r="A155" s="1059"/>
      <c r="B155" s="138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25"/>
      <c r="R155" s="625"/>
      <c r="S155" s="648"/>
      <c r="T155" s="649"/>
      <c r="U155" s="475"/>
    </row>
    <row r="156" spans="1:21" x14ac:dyDescent="0.25">
      <c r="A156" s="1059"/>
      <c r="B156" s="138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25"/>
      <c r="R156" s="625"/>
      <c r="S156" s="648"/>
      <c r="T156" s="649"/>
      <c r="U156" s="475"/>
    </row>
    <row r="157" spans="1:21" x14ac:dyDescent="0.25">
      <c r="A157" s="1059"/>
      <c r="B157" s="138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25"/>
      <c r="R157" s="625"/>
      <c r="S157" s="648"/>
      <c r="T157" s="649"/>
      <c r="U157" s="475"/>
    </row>
    <row r="158" spans="1:21" x14ac:dyDescent="0.25">
      <c r="A158" s="1059"/>
      <c r="B158" s="138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25"/>
      <c r="R158" s="625"/>
      <c r="S158" s="648"/>
      <c r="T158" s="649"/>
      <c r="U158" s="475"/>
    </row>
    <row r="159" spans="1:21" ht="15.75" thickBot="1" x14ac:dyDescent="0.3">
      <c r="A159" s="1060"/>
      <c r="B159" s="139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30"/>
      <c r="R159" s="630"/>
      <c r="S159" s="650"/>
      <c r="T159" s="651"/>
      <c r="U159" s="475"/>
    </row>
    <row r="160" spans="1:21" ht="25.5" thickBot="1" x14ac:dyDescent="0.3">
      <c r="A160" s="713"/>
      <c r="C160" s="714"/>
      <c r="D160" s="715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48" t="s">
        <v>527</v>
      </c>
      <c r="M160" s="1049"/>
      <c r="N160" s="718">
        <f>SUM(N150:N159)</f>
        <v>0</v>
      </c>
      <c r="O160" s="719">
        <f>SUM(O150:O159)</f>
        <v>0</v>
      </c>
      <c r="P160" s="614"/>
      <c r="R160" s="86"/>
      <c r="S160" s="90"/>
      <c r="T160" s="652"/>
      <c r="U160" s="637"/>
    </row>
    <row r="161" spans="1:21" ht="35.25" customHeight="1" x14ac:dyDescent="0.25">
      <c r="A161" s="121"/>
      <c r="B161" s="86"/>
      <c r="C161" s="86"/>
      <c r="D161" s="86"/>
      <c r="H161" s="634"/>
      <c r="I161" s="634"/>
      <c r="J161" s="635"/>
      <c r="K161" s="634"/>
      <c r="L161" s="1050" t="s">
        <v>528</v>
      </c>
      <c r="M161" s="1051"/>
      <c r="N161" s="720">
        <f>SUMIF(M150:M159,"&lt;=31/12/2025",N150:N159)</f>
        <v>0</v>
      </c>
      <c r="O161" s="721">
        <f>SUMIF(M150:M159,"&lt;=31/12/2025",O150:O159)</f>
        <v>0</v>
      </c>
      <c r="P161" s="86"/>
      <c r="R161" s="86"/>
      <c r="S161" s="90"/>
      <c r="T161" s="652"/>
      <c r="U161" s="637"/>
    </row>
    <row r="162" spans="1:21" ht="35.25" customHeight="1" thickBot="1" x14ac:dyDescent="0.3">
      <c r="A162" s="121"/>
      <c r="L162" s="1052" t="s">
        <v>565</v>
      </c>
      <c r="M162" s="1053"/>
      <c r="N162" s="722">
        <f>SUMIF(M150:M159,"&gt;31/12/2025",N150:N159)</f>
        <v>0</v>
      </c>
      <c r="O162" s="723">
        <f>SUMIF(M150:M159,"&gt;31/12/2025",O150:O159)</f>
        <v>0</v>
      </c>
      <c r="R162" s="86"/>
      <c r="S162" s="90"/>
      <c r="T162" s="652"/>
      <c r="U162" s="637"/>
    </row>
    <row r="163" spans="1:21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557"/>
      <c r="R163" s="557"/>
      <c r="S163" s="653"/>
      <c r="T163" s="654"/>
      <c r="U163" s="563"/>
    </row>
    <row r="164" spans="1:21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323"/>
      <c r="R164" s="323"/>
      <c r="S164" s="643"/>
      <c r="T164" s="643"/>
      <c r="U164" s="473"/>
    </row>
    <row r="165" spans="1:21" ht="28.5" thickBot="1" x14ac:dyDescent="0.3">
      <c r="A165" s="148" t="s">
        <v>9</v>
      </c>
      <c r="B165" s="1057" t="s">
        <v>134</v>
      </c>
      <c r="C165" s="1058"/>
      <c r="E165" s="1033" t="s">
        <v>336</v>
      </c>
      <c r="F165" s="1034"/>
      <c r="G165" s="1031">
        <f>VLOOKUP(B165,'EXTRAUrbano.Piano inv. forn '!$D$20:$AB$39,3,FALSE)</f>
        <v>0</v>
      </c>
      <c r="H165" s="1032"/>
      <c r="I165" s="72"/>
      <c r="J165" s="1033" t="s">
        <v>337</v>
      </c>
      <c r="K165" s="1034"/>
      <c r="L165" s="1031">
        <f>VLOOKUP(B165,'EXTRAUrbano.Piano inv. forn '!$D$20:$AB$39,4,FALSE)</f>
        <v>0</v>
      </c>
      <c r="M165" s="1032"/>
      <c r="O165" s="155" t="s">
        <v>338</v>
      </c>
      <c r="P165" s="616"/>
      <c r="R165" s="156" t="s">
        <v>339</v>
      </c>
      <c r="S165" s="1037"/>
      <c r="T165" s="1038"/>
      <c r="U165" s="475"/>
    </row>
    <row r="166" spans="1:21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86"/>
      <c r="S166" s="644"/>
      <c r="U166" s="122"/>
    </row>
    <row r="167" spans="1:21" ht="28.5" customHeight="1" thickBot="1" x14ac:dyDescent="0.3">
      <c r="A167" s="1054" t="s">
        <v>340</v>
      </c>
      <c r="B167" s="1055"/>
      <c r="C167" s="1055"/>
      <c r="D167" s="1056"/>
      <c r="E167" s="1039">
        <f>VLOOKUP(B165,'EXTRAUrbano.Piano inv. forn '!$D$20:$AB$39,17,FALSE)</f>
        <v>0</v>
      </c>
      <c r="F167" s="1040"/>
      <c r="G167" s="1040"/>
      <c r="H167" s="1041"/>
      <c r="I167" s="72"/>
      <c r="J167" s="1042" t="s">
        <v>61</v>
      </c>
      <c r="K167" s="1043"/>
      <c r="L167" s="1039">
        <f>VLOOKUP(B165,'EXTRAUrbano.Piano inv. forn '!$D$20:$AB$39,19,FALSE)</f>
        <v>0</v>
      </c>
      <c r="M167" s="1041"/>
      <c r="N167" s="110"/>
      <c r="O167" s="154" t="s">
        <v>341</v>
      </c>
      <c r="P167" s="127">
        <f>L167+E167</f>
        <v>0</v>
      </c>
      <c r="R167" s="156" t="s">
        <v>342</v>
      </c>
      <c r="S167" s="1037"/>
      <c r="T167" s="1038"/>
      <c r="U167" s="122"/>
    </row>
    <row r="168" spans="1:21" ht="15.75" thickBot="1" x14ac:dyDescent="0.3">
      <c r="A168" s="121"/>
      <c r="U168" s="475"/>
    </row>
    <row r="169" spans="1:21" ht="60" x14ac:dyDescent="0.25">
      <c r="A169" s="1046" t="s">
        <v>343</v>
      </c>
      <c r="B169" s="1044" t="s">
        <v>344</v>
      </c>
      <c r="C169" s="1102" t="s">
        <v>345</v>
      </c>
      <c r="D169" s="149" t="s">
        <v>346</v>
      </c>
      <c r="E169" s="150" t="s">
        <v>347</v>
      </c>
      <c r="F169" s="149" t="s">
        <v>348</v>
      </c>
      <c r="G169" s="149" t="s">
        <v>349</v>
      </c>
      <c r="H169" s="151" t="s">
        <v>306</v>
      </c>
      <c r="I169" s="151" t="s">
        <v>350</v>
      </c>
      <c r="J169" s="151" t="s">
        <v>351</v>
      </c>
      <c r="K169" s="151" t="s">
        <v>352</v>
      </c>
      <c r="L169" s="151" t="s">
        <v>353</v>
      </c>
      <c r="M169" s="151" t="s">
        <v>354</v>
      </c>
      <c r="N169" s="151" t="s">
        <v>355</v>
      </c>
      <c r="O169" s="151" t="s">
        <v>356</v>
      </c>
      <c r="P169" s="151" t="s">
        <v>357</v>
      </c>
      <c r="Q169" s="151" t="s">
        <v>358</v>
      </c>
      <c r="R169" s="151" t="s">
        <v>359</v>
      </c>
      <c r="S169" s="151" t="s">
        <v>360</v>
      </c>
      <c r="T169" s="1035" t="s">
        <v>361</v>
      </c>
      <c r="U169" s="617"/>
    </row>
    <row r="170" spans="1:21" ht="24.75" thickBot="1" x14ac:dyDescent="0.3">
      <c r="A170" s="1047"/>
      <c r="B170" s="1045"/>
      <c r="C170" s="1103"/>
      <c r="D170" s="153" t="s">
        <v>362</v>
      </c>
      <c r="E170" s="153" t="s">
        <v>375</v>
      </c>
      <c r="F170" s="153" t="s">
        <v>364</v>
      </c>
      <c r="G170" s="153" t="s">
        <v>364</v>
      </c>
      <c r="H170" s="153" t="s">
        <v>32</v>
      </c>
      <c r="I170" s="153" t="s">
        <v>133</v>
      </c>
      <c r="J170" s="153" t="s">
        <v>365</v>
      </c>
      <c r="K170" s="153" t="s">
        <v>366</v>
      </c>
      <c r="L170" s="153" t="s">
        <v>367</v>
      </c>
      <c r="M170" s="153" t="s">
        <v>366</v>
      </c>
      <c r="N170" s="153" t="s">
        <v>368</v>
      </c>
      <c r="O170" s="153" t="s">
        <v>335</v>
      </c>
      <c r="P170" s="153" t="s">
        <v>369</v>
      </c>
      <c r="Q170" s="153" t="s">
        <v>370</v>
      </c>
      <c r="R170" s="153" t="s">
        <v>371</v>
      </c>
      <c r="S170" s="153" t="s">
        <v>371</v>
      </c>
      <c r="T170" s="1036"/>
      <c r="U170" s="617"/>
    </row>
    <row r="171" spans="1:21" x14ac:dyDescent="0.25">
      <c r="A171" s="1059" t="str">
        <f>B165</f>
        <v>Extra-urb.m.1</v>
      </c>
      <c r="B171" s="137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20"/>
      <c r="R171" s="620"/>
      <c r="S171" s="646"/>
      <c r="T171" s="647"/>
      <c r="U171" s="475"/>
    </row>
    <row r="172" spans="1:21" x14ac:dyDescent="0.25">
      <c r="A172" s="1059"/>
      <c r="B172" s="138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25" t="s">
        <v>372</v>
      </c>
      <c r="R172" s="625"/>
      <c r="S172" s="648"/>
      <c r="T172" s="649"/>
      <c r="U172" s="475"/>
    </row>
    <row r="173" spans="1:21" x14ac:dyDescent="0.25">
      <c r="A173" s="1059"/>
      <c r="B173" s="138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25"/>
      <c r="R173" s="625"/>
      <c r="S173" s="648"/>
      <c r="T173" s="649"/>
      <c r="U173" s="475"/>
    </row>
    <row r="174" spans="1:21" x14ac:dyDescent="0.25">
      <c r="A174" s="1059"/>
      <c r="B174" s="138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25"/>
      <c r="R174" s="625"/>
      <c r="S174" s="648"/>
      <c r="T174" s="649"/>
      <c r="U174" s="475"/>
    </row>
    <row r="175" spans="1:21" x14ac:dyDescent="0.25">
      <c r="A175" s="1059"/>
      <c r="B175" s="138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25"/>
      <c r="R175" s="625"/>
      <c r="S175" s="648"/>
      <c r="T175" s="649"/>
      <c r="U175" s="475"/>
    </row>
    <row r="176" spans="1:21" x14ac:dyDescent="0.25">
      <c r="A176" s="1059"/>
      <c r="B176" s="138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25"/>
      <c r="R176" s="625"/>
      <c r="S176" s="648"/>
      <c r="T176" s="649"/>
      <c r="U176" s="475"/>
    </row>
    <row r="177" spans="1:21" x14ac:dyDescent="0.25">
      <c r="A177" s="1059"/>
      <c r="B177" s="138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25"/>
      <c r="R177" s="625"/>
      <c r="S177" s="648"/>
      <c r="T177" s="649"/>
      <c r="U177" s="475"/>
    </row>
    <row r="178" spans="1:21" x14ac:dyDescent="0.25">
      <c r="A178" s="1059"/>
      <c r="B178" s="138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25"/>
      <c r="R178" s="625"/>
      <c r="S178" s="648"/>
      <c r="T178" s="649"/>
      <c r="U178" s="475"/>
    </row>
    <row r="179" spans="1:21" x14ac:dyDescent="0.25">
      <c r="A179" s="1059"/>
      <c r="B179" s="138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25"/>
      <c r="R179" s="625"/>
      <c r="S179" s="648"/>
      <c r="T179" s="649"/>
      <c r="U179" s="475"/>
    </row>
    <row r="180" spans="1:21" ht="15.75" thickBot="1" x14ac:dyDescent="0.3">
      <c r="A180" s="1060"/>
      <c r="B180" s="139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30"/>
      <c r="R180" s="630"/>
      <c r="S180" s="650"/>
      <c r="T180" s="651"/>
      <c r="U180" s="475"/>
    </row>
    <row r="181" spans="1:21" ht="25.5" thickBot="1" x14ac:dyDescent="0.3">
      <c r="A181" s="713"/>
      <c r="C181" s="714"/>
      <c r="D181" s="715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48" t="s">
        <v>527</v>
      </c>
      <c r="M181" s="1049"/>
      <c r="N181" s="718">
        <f>SUM(N171:N180)</f>
        <v>0</v>
      </c>
      <c r="O181" s="719">
        <f>SUM(O171:O180)</f>
        <v>0</v>
      </c>
      <c r="P181" s="614"/>
      <c r="R181" s="86"/>
      <c r="S181" s="90"/>
      <c r="T181" s="652"/>
      <c r="U181" s="637"/>
    </row>
    <row r="182" spans="1:21" ht="20.25" customHeight="1" x14ac:dyDescent="0.25">
      <c r="A182" s="121"/>
      <c r="B182" s="86"/>
      <c r="C182" s="86"/>
      <c r="D182" s="86"/>
      <c r="H182" s="634"/>
      <c r="I182" s="634"/>
      <c r="J182" s="635"/>
      <c r="K182" s="634"/>
      <c r="L182" s="1050" t="s">
        <v>528</v>
      </c>
      <c r="M182" s="1051"/>
      <c r="N182" s="720">
        <f>SUMIF(M171:M180,"&lt;=31/12/2025",N171:N180)</f>
        <v>0</v>
      </c>
      <c r="O182" s="721">
        <f>SUMIF(M171:M180,"&lt;=31/12/2025",O171:O180)</f>
        <v>0</v>
      </c>
      <c r="P182" s="86"/>
      <c r="R182" s="86"/>
      <c r="S182" s="90"/>
      <c r="T182" s="652"/>
      <c r="U182" s="637"/>
    </row>
    <row r="183" spans="1:21" ht="20.25" customHeight="1" thickBot="1" x14ac:dyDescent="0.3">
      <c r="A183" s="121"/>
      <c r="L183" s="1052" t="s">
        <v>565</v>
      </c>
      <c r="M183" s="1053"/>
      <c r="N183" s="722">
        <f>SUMIF(M171:M180,"&gt;31/12/2025",N171:N180)</f>
        <v>0</v>
      </c>
      <c r="O183" s="723">
        <f>SUMIF(M171:M180,"&gt;31/12/2025",O171:O180)</f>
        <v>0</v>
      </c>
      <c r="R183" s="86"/>
      <c r="S183" s="90"/>
      <c r="T183" s="652"/>
      <c r="U183" s="637"/>
    </row>
    <row r="184" spans="1:21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557"/>
      <c r="R184" s="557"/>
      <c r="S184" s="653"/>
      <c r="T184" s="654"/>
      <c r="U184" s="563"/>
    </row>
    <row r="185" spans="1:21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323"/>
      <c r="R185" s="323"/>
      <c r="S185" s="643"/>
      <c r="T185" s="643"/>
      <c r="U185" s="473"/>
    </row>
    <row r="186" spans="1:21" ht="28.5" thickBot="1" x14ac:dyDescent="0.3">
      <c r="A186" s="148" t="s">
        <v>9</v>
      </c>
      <c r="B186" s="1057" t="s">
        <v>134</v>
      </c>
      <c r="C186" s="1058"/>
      <c r="E186" s="1033" t="s">
        <v>336</v>
      </c>
      <c r="F186" s="1034"/>
      <c r="G186" s="1031">
        <f>VLOOKUP(B186,'EXTRAUrbano.Piano inv. forn '!$D$20:$AB$39,3,FALSE)</f>
        <v>0</v>
      </c>
      <c r="H186" s="1032"/>
      <c r="I186" s="72"/>
      <c r="J186" s="1033" t="s">
        <v>337</v>
      </c>
      <c r="K186" s="1034"/>
      <c r="L186" s="1031">
        <f>VLOOKUP(B186,'EXTRAUrbano.Piano inv. forn '!$D$20:$AB$39,4,FALSE)</f>
        <v>0</v>
      </c>
      <c r="M186" s="1032"/>
      <c r="O186" s="155" t="s">
        <v>338</v>
      </c>
      <c r="P186" s="616"/>
      <c r="R186" s="156" t="s">
        <v>339</v>
      </c>
      <c r="S186" s="1037"/>
      <c r="T186" s="1038"/>
      <c r="U186" s="475"/>
    </row>
    <row r="187" spans="1:21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86"/>
      <c r="S187" s="644"/>
      <c r="U187" s="122"/>
    </row>
    <row r="188" spans="1:21" ht="28.5" customHeight="1" thickBot="1" x14ac:dyDescent="0.3">
      <c r="A188" s="1054" t="s">
        <v>340</v>
      </c>
      <c r="B188" s="1055"/>
      <c r="C188" s="1055"/>
      <c r="D188" s="1056"/>
      <c r="E188" s="1039">
        <f>VLOOKUP(B186,'EXTRAUrbano.Piano inv. forn '!$D$20:$AB$39,17,FALSE)</f>
        <v>0</v>
      </c>
      <c r="F188" s="1040"/>
      <c r="G188" s="1040"/>
      <c r="H188" s="1041"/>
      <c r="I188" s="72"/>
      <c r="J188" s="1042" t="s">
        <v>61</v>
      </c>
      <c r="K188" s="1043"/>
      <c r="L188" s="1039">
        <f>VLOOKUP(B186,'EXTRAUrbano.Piano inv. forn '!$D$20:$AB$39,19,FALSE)</f>
        <v>0</v>
      </c>
      <c r="M188" s="1041"/>
      <c r="N188" s="110"/>
      <c r="O188" s="154" t="s">
        <v>341</v>
      </c>
      <c r="P188" s="127">
        <f>L188+E188</f>
        <v>0</v>
      </c>
      <c r="R188" s="156" t="s">
        <v>342</v>
      </c>
      <c r="S188" s="1037"/>
      <c r="T188" s="1038"/>
      <c r="U188" s="122"/>
    </row>
    <row r="189" spans="1:21" ht="15.75" thickBot="1" x14ac:dyDescent="0.3">
      <c r="A189" s="121"/>
      <c r="U189" s="475"/>
    </row>
    <row r="190" spans="1:21" ht="60" x14ac:dyDescent="0.25">
      <c r="A190" s="1046" t="s">
        <v>343</v>
      </c>
      <c r="B190" s="1044" t="s">
        <v>344</v>
      </c>
      <c r="C190" s="1102" t="s">
        <v>345</v>
      </c>
      <c r="D190" s="149" t="s">
        <v>346</v>
      </c>
      <c r="E190" s="150" t="s">
        <v>347</v>
      </c>
      <c r="F190" s="149" t="s">
        <v>348</v>
      </c>
      <c r="G190" s="149" t="s">
        <v>349</v>
      </c>
      <c r="H190" s="151" t="s">
        <v>306</v>
      </c>
      <c r="I190" s="151" t="s">
        <v>350</v>
      </c>
      <c r="J190" s="151" t="s">
        <v>351</v>
      </c>
      <c r="K190" s="151" t="s">
        <v>352</v>
      </c>
      <c r="L190" s="151" t="s">
        <v>353</v>
      </c>
      <c r="M190" s="151" t="s">
        <v>354</v>
      </c>
      <c r="N190" s="151" t="s">
        <v>355</v>
      </c>
      <c r="O190" s="151" t="s">
        <v>356</v>
      </c>
      <c r="P190" s="151" t="s">
        <v>357</v>
      </c>
      <c r="Q190" s="151" t="s">
        <v>358</v>
      </c>
      <c r="R190" s="151" t="s">
        <v>359</v>
      </c>
      <c r="S190" s="151" t="s">
        <v>360</v>
      </c>
      <c r="T190" s="1035" t="s">
        <v>361</v>
      </c>
      <c r="U190" s="617"/>
    </row>
    <row r="191" spans="1:21" ht="24.75" thickBot="1" x14ac:dyDescent="0.3">
      <c r="A191" s="1047"/>
      <c r="B191" s="1045"/>
      <c r="C191" s="1103"/>
      <c r="D191" s="153" t="s">
        <v>362</v>
      </c>
      <c r="E191" s="153" t="s">
        <v>375</v>
      </c>
      <c r="F191" s="153" t="s">
        <v>364</v>
      </c>
      <c r="G191" s="153" t="s">
        <v>364</v>
      </c>
      <c r="H191" s="153" t="s">
        <v>32</v>
      </c>
      <c r="I191" s="153" t="s">
        <v>133</v>
      </c>
      <c r="J191" s="153" t="s">
        <v>365</v>
      </c>
      <c r="K191" s="153" t="s">
        <v>366</v>
      </c>
      <c r="L191" s="153" t="s">
        <v>367</v>
      </c>
      <c r="M191" s="153" t="s">
        <v>366</v>
      </c>
      <c r="N191" s="153" t="s">
        <v>368</v>
      </c>
      <c r="O191" s="153" t="s">
        <v>335</v>
      </c>
      <c r="P191" s="153" t="s">
        <v>369</v>
      </c>
      <c r="Q191" s="153" t="s">
        <v>370</v>
      </c>
      <c r="R191" s="153" t="s">
        <v>371</v>
      </c>
      <c r="S191" s="153" t="s">
        <v>371</v>
      </c>
      <c r="T191" s="1036"/>
      <c r="U191" s="617"/>
    </row>
    <row r="192" spans="1:21" x14ac:dyDescent="0.25">
      <c r="A192" s="1059" t="str">
        <f>B186</f>
        <v>Extra-urb.m.1</v>
      </c>
      <c r="B192" s="137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20"/>
      <c r="R192" s="620"/>
      <c r="S192" s="646"/>
      <c r="T192" s="647"/>
      <c r="U192" s="475"/>
    </row>
    <row r="193" spans="1:21" x14ac:dyDescent="0.25">
      <c r="A193" s="1059"/>
      <c r="B193" s="138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25" t="s">
        <v>372</v>
      </c>
      <c r="R193" s="625"/>
      <c r="S193" s="648"/>
      <c r="T193" s="649"/>
      <c r="U193" s="475"/>
    </row>
    <row r="194" spans="1:21" x14ac:dyDescent="0.25">
      <c r="A194" s="1059"/>
      <c r="B194" s="138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25"/>
      <c r="R194" s="625"/>
      <c r="S194" s="648"/>
      <c r="T194" s="649"/>
      <c r="U194" s="475"/>
    </row>
    <row r="195" spans="1:21" x14ac:dyDescent="0.25">
      <c r="A195" s="1059"/>
      <c r="B195" s="138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25"/>
      <c r="R195" s="625"/>
      <c r="S195" s="648"/>
      <c r="T195" s="649"/>
      <c r="U195" s="475"/>
    </row>
    <row r="196" spans="1:21" x14ac:dyDescent="0.25">
      <c r="A196" s="1059"/>
      <c r="B196" s="138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25"/>
      <c r="R196" s="625"/>
      <c r="S196" s="648"/>
      <c r="T196" s="649"/>
      <c r="U196" s="475"/>
    </row>
    <row r="197" spans="1:21" x14ac:dyDescent="0.25">
      <c r="A197" s="1059"/>
      <c r="B197" s="138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25"/>
      <c r="R197" s="625"/>
      <c r="S197" s="648"/>
      <c r="T197" s="649"/>
      <c r="U197" s="475"/>
    </row>
    <row r="198" spans="1:21" x14ac:dyDescent="0.25">
      <c r="A198" s="1059"/>
      <c r="B198" s="138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25"/>
      <c r="R198" s="625"/>
      <c r="S198" s="648"/>
      <c r="T198" s="649"/>
      <c r="U198" s="475"/>
    </row>
    <row r="199" spans="1:21" x14ac:dyDescent="0.25">
      <c r="A199" s="1059"/>
      <c r="B199" s="138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25"/>
      <c r="R199" s="625"/>
      <c r="S199" s="648"/>
      <c r="T199" s="649"/>
      <c r="U199" s="475"/>
    </row>
    <row r="200" spans="1:21" x14ac:dyDescent="0.25">
      <c r="A200" s="1059"/>
      <c r="B200" s="138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25"/>
      <c r="R200" s="625"/>
      <c r="S200" s="648"/>
      <c r="T200" s="649"/>
      <c r="U200" s="475"/>
    </row>
    <row r="201" spans="1:21" ht="15.75" thickBot="1" x14ac:dyDescent="0.3">
      <c r="A201" s="1060"/>
      <c r="B201" s="139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30"/>
      <c r="R201" s="630"/>
      <c r="S201" s="650"/>
      <c r="T201" s="651"/>
      <c r="U201" s="475"/>
    </row>
    <row r="202" spans="1:21" ht="25.5" thickBot="1" x14ac:dyDescent="0.3">
      <c r="A202" s="713"/>
      <c r="C202" s="714"/>
      <c r="D202" s="715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48" t="s">
        <v>527</v>
      </c>
      <c r="M202" s="1049"/>
      <c r="N202" s="718">
        <f>SUM(N192:N201)</f>
        <v>0</v>
      </c>
      <c r="O202" s="719">
        <f>SUM(O192:O201)</f>
        <v>0</v>
      </c>
      <c r="P202" s="614"/>
      <c r="R202" s="86"/>
      <c r="S202" s="90"/>
      <c r="T202" s="652"/>
      <c r="U202" s="637"/>
    </row>
    <row r="203" spans="1:21" ht="25.5" customHeight="1" x14ac:dyDescent="0.25">
      <c r="A203" s="121"/>
      <c r="B203" s="86"/>
      <c r="C203" s="86"/>
      <c r="D203" s="86"/>
      <c r="H203" s="634"/>
      <c r="I203" s="634"/>
      <c r="J203" s="635"/>
      <c r="K203" s="634"/>
      <c r="L203" s="1050" t="s">
        <v>528</v>
      </c>
      <c r="M203" s="1051"/>
      <c r="N203" s="720">
        <f>SUMIF(M192:M201,"&lt;=31/12/2025",N192:N201)</f>
        <v>0</v>
      </c>
      <c r="O203" s="721">
        <f>SUMIF(M192:M201,"&lt;=31/12/2025",O192:O201)</f>
        <v>0</v>
      </c>
      <c r="P203" s="86"/>
      <c r="R203" s="86"/>
      <c r="S203" s="90"/>
      <c r="T203" s="652"/>
      <c r="U203" s="637"/>
    </row>
    <row r="204" spans="1:21" ht="25.5" customHeight="1" thickBot="1" x14ac:dyDescent="0.3">
      <c r="A204" s="121"/>
      <c r="L204" s="1052" t="s">
        <v>565</v>
      </c>
      <c r="M204" s="1053"/>
      <c r="N204" s="722">
        <f>SUMIF(M192:M201,"&gt;31/12/2025",N192:N201)</f>
        <v>0</v>
      </c>
      <c r="O204" s="723">
        <f>SUMIF(M192:M201,"&gt;31/12/2025",O192:O201)</f>
        <v>0</v>
      </c>
      <c r="R204" s="86"/>
      <c r="S204" s="90"/>
      <c r="T204" s="652"/>
      <c r="U204" s="637"/>
    </row>
    <row r="205" spans="1:21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557"/>
      <c r="R205" s="557"/>
      <c r="S205" s="653"/>
      <c r="T205" s="654"/>
      <c r="U205" s="563"/>
    </row>
    <row r="206" spans="1:21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323"/>
      <c r="R206" s="323"/>
      <c r="S206" s="643"/>
      <c r="T206" s="643"/>
      <c r="U206" s="473"/>
    </row>
    <row r="207" spans="1:21" ht="28.5" thickBot="1" x14ac:dyDescent="0.3">
      <c r="A207" s="148" t="s">
        <v>9</v>
      </c>
      <c r="B207" s="1057" t="s">
        <v>134</v>
      </c>
      <c r="C207" s="1058"/>
      <c r="E207" s="1033" t="s">
        <v>336</v>
      </c>
      <c r="F207" s="1034"/>
      <c r="G207" s="1031">
        <f>VLOOKUP(B207,'EXTRAUrbano.Piano inv. forn '!$D$20:$AB$39,3,FALSE)</f>
        <v>0</v>
      </c>
      <c r="H207" s="1032"/>
      <c r="I207" s="72"/>
      <c r="J207" s="1033" t="s">
        <v>337</v>
      </c>
      <c r="K207" s="1034"/>
      <c r="L207" s="1031">
        <f>VLOOKUP(B207,'EXTRAUrbano.Piano inv. forn '!$D$20:$AB$39,4,FALSE)</f>
        <v>0</v>
      </c>
      <c r="M207" s="1032"/>
      <c r="O207" s="155" t="s">
        <v>338</v>
      </c>
      <c r="P207" s="616"/>
      <c r="R207" s="156" t="s">
        <v>339</v>
      </c>
      <c r="S207" s="1037"/>
      <c r="T207" s="1038"/>
      <c r="U207" s="475"/>
    </row>
    <row r="208" spans="1:21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86"/>
      <c r="S208" s="644"/>
      <c r="U208" s="122"/>
    </row>
    <row r="209" spans="1:21" ht="28.5" customHeight="1" thickBot="1" x14ac:dyDescent="0.3">
      <c r="A209" s="1054" t="s">
        <v>340</v>
      </c>
      <c r="B209" s="1055"/>
      <c r="C209" s="1055"/>
      <c r="D209" s="1056"/>
      <c r="E209" s="1039">
        <f>VLOOKUP(B207,'EXTRAUrbano.Piano inv. forn '!$D$20:$AB$39,17,FALSE)</f>
        <v>0</v>
      </c>
      <c r="F209" s="1040"/>
      <c r="G209" s="1040"/>
      <c r="H209" s="1041"/>
      <c r="I209" s="72"/>
      <c r="J209" s="1042" t="s">
        <v>61</v>
      </c>
      <c r="K209" s="1043"/>
      <c r="L209" s="1039">
        <f>VLOOKUP(B207,'EXTRAUrbano.Piano inv. forn '!$D$20:$AB$39,19,FALSE)</f>
        <v>0</v>
      </c>
      <c r="M209" s="1041"/>
      <c r="N209" s="110"/>
      <c r="O209" s="154" t="s">
        <v>341</v>
      </c>
      <c r="P209" s="127">
        <f>L209+E209</f>
        <v>0</v>
      </c>
      <c r="R209" s="156" t="s">
        <v>342</v>
      </c>
      <c r="S209" s="1037"/>
      <c r="T209" s="1038"/>
      <c r="U209" s="122"/>
    </row>
    <row r="210" spans="1:21" ht="15.75" thickBot="1" x14ac:dyDescent="0.3">
      <c r="A210" s="121"/>
      <c r="U210" s="475"/>
    </row>
    <row r="211" spans="1:21" ht="60" x14ac:dyDescent="0.25">
      <c r="A211" s="1046" t="s">
        <v>343</v>
      </c>
      <c r="B211" s="1044" t="s">
        <v>344</v>
      </c>
      <c r="C211" s="1102" t="s">
        <v>345</v>
      </c>
      <c r="D211" s="149" t="s">
        <v>346</v>
      </c>
      <c r="E211" s="150" t="s">
        <v>347</v>
      </c>
      <c r="F211" s="149" t="s">
        <v>348</v>
      </c>
      <c r="G211" s="149" t="s">
        <v>349</v>
      </c>
      <c r="H211" s="151" t="s">
        <v>306</v>
      </c>
      <c r="I211" s="151" t="s">
        <v>350</v>
      </c>
      <c r="J211" s="151" t="s">
        <v>351</v>
      </c>
      <c r="K211" s="151" t="s">
        <v>352</v>
      </c>
      <c r="L211" s="151" t="s">
        <v>353</v>
      </c>
      <c r="M211" s="151" t="s">
        <v>354</v>
      </c>
      <c r="N211" s="151" t="s">
        <v>355</v>
      </c>
      <c r="O211" s="151" t="s">
        <v>356</v>
      </c>
      <c r="P211" s="151" t="s">
        <v>357</v>
      </c>
      <c r="Q211" s="151" t="s">
        <v>358</v>
      </c>
      <c r="R211" s="151" t="s">
        <v>359</v>
      </c>
      <c r="S211" s="151" t="s">
        <v>360</v>
      </c>
      <c r="T211" s="1035" t="s">
        <v>361</v>
      </c>
      <c r="U211" s="617"/>
    </row>
    <row r="212" spans="1:21" ht="24.75" thickBot="1" x14ac:dyDescent="0.3">
      <c r="A212" s="1047"/>
      <c r="B212" s="1045"/>
      <c r="C212" s="1103"/>
      <c r="D212" s="153" t="s">
        <v>362</v>
      </c>
      <c r="E212" s="153" t="s">
        <v>375</v>
      </c>
      <c r="F212" s="153" t="s">
        <v>364</v>
      </c>
      <c r="G212" s="153" t="s">
        <v>364</v>
      </c>
      <c r="H212" s="153" t="s">
        <v>32</v>
      </c>
      <c r="I212" s="153" t="s">
        <v>133</v>
      </c>
      <c r="J212" s="153" t="s">
        <v>365</v>
      </c>
      <c r="K212" s="153" t="s">
        <v>366</v>
      </c>
      <c r="L212" s="153" t="s">
        <v>367</v>
      </c>
      <c r="M212" s="153" t="s">
        <v>366</v>
      </c>
      <c r="N212" s="153" t="s">
        <v>368</v>
      </c>
      <c r="O212" s="153" t="s">
        <v>335</v>
      </c>
      <c r="P212" s="153" t="s">
        <v>369</v>
      </c>
      <c r="Q212" s="153" t="s">
        <v>370</v>
      </c>
      <c r="R212" s="153" t="s">
        <v>371</v>
      </c>
      <c r="S212" s="153" t="s">
        <v>371</v>
      </c>
      <c r="T212" s="1036"/>
      <c r="U212" s="617"/>
    </row>
    <row r="213" spans="1:21" x14ac:dyDescent="0.25">
      <c r="A213" s="1059" t="str">
        <f>B207</f>
        <v>Extra-urb.m.1</v>
      </c>
      <c r="B213" s="137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20"/>
      <c r="R213" s="620"/>
      <c r="S213" s="646"/>
      <c r="T213" s="647"/>
      <c r="U213" s="475"/>
    </row>
    <row r="214" spans="1:21" x14ac:dyDescent="0.25">
      <c r="A214" s="1059"/>
      <c r="B214" s="138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25" t="s">
        <v>372</v>
      </c>
      <c r="R214" s="625"/>
      <c r="S214" s="648"/>
      <c r="T214" s="649"/>
      <c r="U214" s="475"/>
    </row>
    <row r="215" spans="1:21" x14ac:dyDescent="0.25">
      <c r="A215" s="1059"/>
      <c r="B215" s="138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25"/>
      <c r="R215" s="625"/>
      <c r="S215" s="648"/>
      <c r="T215" s="649"/>
      <c r="U215" s="475"/>
    </row>
    <row r="216" spans="1:21" x14ac:dyDescent="0.25">
      <c r="A216" s="1059"/>
      <c r="B216" s="138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25"/>
      <c r="R216" s="625"/>
      <c r="S216" s="648"/>
      <c r="T216" s="649"/>
      <c r="U216" s="475"/>
    </row>
    <row r="217" spans="1:21" x14ac:dyDescent="0.25">
      <c r="A217" s="1059"/>
      <c r="B217" s="138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25"/>
      <c r="R217" s="625"/>
      <c r="S217" s="648"/>
      <c r="T217" s="649"/>
      <c r="U217" s="475"/>
    </row>
    <row r="218" spans="1:21" x14ac:dyDescent="0.25">
      <c r="A218" s="1059"/>
      <c r="B218" s="138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25"/>
      <c r="R218" s="625"/>
      <c r="S218" s="648"/>
      <c r="T218" s="649"/>
      <c r="U218" s="475"/>
    </row>
    <row r="219" spans="1:21" x14ac:dyDescent="0.25">
      <c r="A219" s="1059"/>
      <c r="B219" s="138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25"/>
      <c r="R219" s="625"/>
      <c r="S219" s="648"/>
      <c r="T219" s="649"/>
      <c r="U219" s="475"/>
    </row>
    <row r="220" spans="1:21" x14ac:dyDescent="0.25">
      <c r="A220" s="1059"/>
      <c r="B220" s="138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25"/>
      <c r="R220" s="625"/>
      <c r="S220" s="648"/>
      <c r="T220" s="649"/>
      <c r="U220" s="475"/>
    </row>
    <row r="221" spans="1:21" x14ac:dyDescent="0.25">
      <c r="A221" s="1059"/>
      <c r="B221" s="138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25"/>
      <c r="R221" s="625"/>
      <c r="S221" s="648"/>
      <c r="T221" s="649"/>
      <c r="U221" s="475"/>
    </row>
    <row r="222" spans="1:21" ht="15.75" thickBot="1" x14ac:dyDescent="0.3">
      <c r="A222" s="1060"/>
      <c r="B222" s="139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30"/>
      <c r="R222" s="630"/>
      <c r="S222" s="650"/>
      <c r="T222" s="651"/>
      <c r="U222" s="475"/>
    </row>
    <row r="223" spans="1:21" ht="25.5" thickBot="1" x14ac:dyDescent="0.3">
      <c r="A223" s="713"/>
      <c r="C223" s="714"/>
      <c r="D223" s="715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48" t="s">
        <v>527</v>
      </c>
      <c r="M223" s="1049"/>
      <c r="N223" s="718">
        <f>SUM(N213:N222)</f>
        <v>0</v>
      </c>
      <c r="O223" s="719">
        <f>SUM(O213:O222)</f>
        <v>0</v>
      </c>
      <c r="P223" s="614"/>
      <c r="R223" s="86"/>
      <c r="S223" s="90"/>
      <c r="T223" s="652"/>
      <c r="U223" s="637"/>
    </row>
    <row r="224" spans="1:21" ht="27" customHeight="1" x14ac:dyDescent="0.25">
      <c r="A224" s="121"/>
      <c r="B224" s="86"/>
      <c r="C224" s="86"/>
      <c r="D224" s="86"/>
      <c r="H224" s="634"/>
      <c r="I224" s="634"/>
      <c r="J224" s="635"/>
      <c r="K224" s="634"/>
      <c r="L224" s="1050" t="s">
        <v>528</v>
      </c>
      <c r="M224" s="1051"/>
      <c r="N224" s="720">
        <f>SUMIF(M213:M222,"&lt;=31/12/2025",N213:N222)</f>
        <v>0</v>
      </c>
      <c r="O224" s="721">
        <f>SUMIF(M213:M222,"&lt;=31/12/2025",O213:O222)</f>
        <v>0</v>
      </c>
      <c r="P224" s="86"/>
      <c r="R224" s="86"/>
      <c r="S224" s="90"/>
      <c r="T224" s="652"/>
      <c r="U224" s="637"/>
    </row>
    <row r="225" spans="1:21" ht="27" customHeight="1" thickBot="1" x14ac:dyDescent="0.3">
      <c r="A225" s="121"/>
      <c r="L225" s="1052" t="s">
        <v>565</v>
      </c>
      <c r="M225" s="1053"/>
      <c r="N225" s="722">
        <f>SUMIF(M213:M222,"&gt;31/12/2025",N213:N222)</f>
        <v>0</v>
      </c>
      <c r="O225" s="723">
        <f>SUMIF(M213:M222,"&gt;31/12/2025",O213:O222)</f>
        <v>0</v>
      </c>
      <c r="R225" s="86"/>
      <c r="S225" s="90"/>
      <c r="T225" s="652"/>
      <c r="U225" s="637"/>
    </row>
    <row r="226" spans="1:21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557"/>
      <c r="R226" s="557"/>
      <c r="S226" s="653"/>
      <c r="T226" s="654"/>
      <c r="U226" s="563"/>
    </row>
    <row r="227" spans="1:21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323"/>
      <c r="R227" s="323"/>
      <c r="S227" s="643"/>
      <c r="T227" s="643"/>
      <c r="U227" s="473"/>
    </row>
    <row r="228" spans="1:21" ht="28.5" thickBot="1" x14ac:dyDescent="0.3">
      <c r="A228" s="148" t="s">
        <v>9</v>
      </c>
      <c r="B228" s="1057" t="s">
        <v>134</v>
      </c>
      <c r="C228" s="1058"/>
      <c r="E228" s="1033" t="s">
        <v>336</v>
      </c>
      <c r="F228" s="1034"/>
      <c r="G228" s="1031">
        <f>VLOOKUP(B228,'EXTRAUrbano.Piano inv. forn '!$D$20:$AB$39,3,FALSE)</f>
        <v>0</v>
      </c>
      <c r="H228" s="1032"/>
      <c r="I228" s="72"/>
      <c r="J228" s="1033" t="s">
        <v>337</v>
      </c>
      <c r="K228" s="1034"/>
      <c r="L228" s="1031">
        <f>VLOOKUP(B228,'EXTRAUrbano.Piano inv. forn '!$D$20:$AB$39,4,FALSE)</f>
        <v>0</v>
      </c>
      <c r="M228" s="1032"/>
      <c r="O228" s="155" t="s">
        <v>338</v>
      </c>
      <c r="P228" s="616"/>
      <c r="R228" s="156" t="s">
        <v>339</v>
      </c>
      <c r="S228" s="1037"/>
      <c r="T228" s="1038"/>
      <c r="U228" s="475"/>
    </row>
    <row r="229" spans="1:21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86"/>
      <c r="S229" s="644"/>
      <c r="U229" s="122"/>
    </row>
    <row r="230" spans="1:21" ht="28.5" customHeight="1" thickBot="1" x14ac:dyDescent="0.3">
      <c r="A230" s="1054" t="s">
        <v>340</v>
      </c>
      <c r="B230" s="1055"/>
      <c r="C230" s="1055"/>
      <c r="D230" s="1056"/>
      <c r="E230" s="1039">
        <f>VLOOKUP(B228,'EXTRAUrbano.Piano inv. forn '!$D$20:$AB$39,17,FALSE)</f>
        <v>0</v>
      </c>
      <c r="F230" s="1040"/>
      <c r="G230" s="1040"/>
      <c r="H230" s="1041"/>
      <c r="I230" s="72"/>
      <c r="J230" s="1042" t="s">
        <v>61</v>
      </c>
      <c r="K230" s="1043"/>
      <c r="L230" s="1039">
        <f>VLOOKUP(B228,'EXTRAUrbano.Piano inv. forn '!$D$20:$AB$39,19,FALSE)</f>
        <v>0</v>
      </c>
      <c r="M230" s="1041"/>
      <c r="N230" s="110"/>
      <c r="O230" s="154" t="s">
        <v>341</v>
      </c>
      <c r="P230" s="127">
        <f>L230+E230</f>
        <v>0</v>
      </c>
      <c r="R230" s="156" t="s">
        <v>342</v>
      </c>
      <c r="S230" s="1037"/>
      <c r="T230" s="1038"/>
      <c r="U230" s="122"/>
    </row>
    <row r="231" spans="1:21" ht="15.75" thickBot="1" x14ac:dyDescent="0.3">
      <c r="A231" s="121"/>
      <c r="U231" s="475"/>
    </row>
    <row r="232" spans="1:21" ht="60" x14ac:dyDescent="0.25">
      <c r="A232" s="1046" t="s">
        <v>343</v>
      </c>
      <c r="B232" s="1044" t="s">
        <v>344</v>
      </c>
      <c r="C232" s="1102" t="s">
        <v>345</v>
      </c>
      <c r="D232" s="149" t="s">
        <v>346</v>
      </c>
      <c r="E232" s="150" t="s">
        <v>347</v>
      </c>
      <c r="F232" s="149" t="s">
        <v>348</v>
      </c>
      <c r="G232" s="149" t="s">
        <v>349</v>
      </c>
      <c r="H232" s="151" t="s">
        <v>306</v>
      </c>
      <c r="I232" s="151" t="s">
        <v>350</v>
      </c>
      <c r="J232" s="151" t="s">
        <v>351</v>
      </c>
      <c r="K232" s="151" t="s">
        <v>352</v>
      </c>
      <c r="L232" s="151" t="s">
        <v>353</v>
      </c>
      <c r="M232" s="151" t="s">
        <v>354</v>
      </c>
      <c r="N232" s="151" t="s">
        <v>355</v>
      </c>
      <c r="O232" s="151" t="s">
        <v>356</v>
      </c>
      <c r="P232" s="151" t="s">
        <v>357</v>
      </c>
      <c r="Q232" s="151" t="s">
        <v>358</v>
      </c>
      <c r="R232" s="151" t="s">
        <v>359</v>
      </c>
      <c r="S232" s="151" t="s">
        <v>360</v>
      </c>
      <c r="T232" s="1035" t="s">
        <v>361</v>
      </c>
      <c r="U232" s="617"/>
    </row>
    <row r="233" spans="1:21" ht="24.75" thickBot="1" x14ac:dyDescent="0.3">
      <c r="A233" s="1047"/>
      <c r="B233" s="1045"/>
      <c r="C233" s="1103"/>
      <c r="D233" s="153" t="s">
        <v>362</v>
      </c>
      <c r="E233" s="153" t="s">
        <v>375</v>
      </c>
      <c r="F233" s="153" t="s">
        <v>364</v>
      </c>
      <c r="G233" s="153" t="s">
        <v>364</v>
      </c>
      <c r="H233" s="153" t="s">
        <v>32</v>
      </c>
      <c r="I233" s="153" t="s">
        <v>133</v>
      </c>
      <c r="J233" s="153" t="s">
        <v>365</v>
      </c>
      <c r="K233" s="153" t="s">
        <v>366</v>
      </c>
      <c r="L233" s="153" t="s">
        <v>367</v>
      </c>
      <c r="M233" s="153" t="s">
        <v>366</v>
      </c>
      <c r="N233" s="153" t="s">
        <v>368</v>
      </c>
      <c r="O233" s="153" t="s">
        <v>335</v>
      </c>
      <c r="P233" s="153" t="s">
        <v>369</v>
      </c>
      <c r="Q233" s="153" t="s">
        <v>370</v>
      </c>
      <c r="R233" s="153" t="s">
        <v>371</v>
      </c>
      <c r="S233" s="153" t="s">
        <v>371</v>
      </c>
      <c r="T233" s="1036"/>
      <c r="U233" s="617"/>
    </row>
    <row r="234" spans="1:21" x14ac:dyDescent="0.25">
      <c r="A234" s="1059" t="str">
        <f>B228</f>
        <v>Extra-urb.m.1</v>
      </c>
      <c r="B234" s="137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20"/>
      <c r="R234" s="620"/>
      <c r="S234" s="646"/>
      <c r="T234" s="647"/>
      <c r="U234" s="475"/>
    </row>
    <row r="235" spans="1:21" x14ac:dyDescent="0.25">
      <c r="A235" s="1059"/>
      <c r="B235" s="138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25" t="s">
        <v>372</v>
      </c>
      <c r="R235" s="625"/>
      <c r="S235" s="648"/>
      <c r="T235" s="649"/>
      <c r="U235" s="475"/>
    </row>
    <row r="236" spans="1:21" x14ac:dyDescent="0.25">
      <c r="A236" s="1059"/>
      <c r="B236" s="138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25"/>
      <c r="R236" s="625"/>
      <c r="S236" s="648"/>
      <c r="T236" s="649"/>
      <c r="U236" s="475"/>
    </row>
    <row r="237" spans="1:21" x14ac:dyDescent="0.25">
      <c r="A237" s="1059"/>
      <c r="B237" s="138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25"/>
      <c r="R237" s="625"/>
      <c r="S237" s="648"/>
      <c r="T237" s="649"/>
      <c r="U237" s="475"/>
    </row>
    <row r="238" spans="1:21" x14ac:dyDescent="0.25">
      <c r="A238" s="1059"/>
      <c r="B238" s="138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25"/>
      <c r="R238" s="625"/>
      <c r="S238" s="648"/>
      <c r="T238" s="649"/>
      <c r="U238" s="475"/>
    </row>
    <row r="239" spans="1:21" x14ac:dyDescent="0.25">
      <c r="A239" s="1059"/>
      <c r="B239" s="138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25"/>
      <c r="R239" s="625"/>
      <c r="S239" s="648"/>
      <c r="T239" s="649"/>
      <c r="U239" s="475"/>
    </row>
    <row r="240" spans="1:21" x14ac:dyDescent="0.25">
      <c r="A240" s="1059"/>
      <c r="B240" s="138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25"/>
      <c r="R240" s="625"/>
      <c r="S240" s="648"/>
      <c r="T240" s="649"/>
      <c r="U240" s="475"/>
    </row>
    <row r="241" spans="1:21" x14ac:dyDescent="0.25">
      <c r="A241" s="1059"/>
      <c r="B241" s="138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25"/>
      <c r="R241" s="625"/>
      <c r="S241" s="648"/>
      <c r="T241" s="649"/>
      <c r="U241" s="475"/>
    </row>
    <row r="242" spans="1:21" x14ac:dyDescent="0.25">
      <c r="A242" s="1059"/>
      <c r="B242" s="138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25"/>
      <c r="R242" s="625"/>
      <c r="S242" s="648"/>
      <c r="T242" s="649"/>
      <c r="U242" s="475"/>
    </row>
    <row r="243" spans="1:21" ht="15.75" thickBot="1" x14ac:dyDescent="0.3">
      <c r="A243" s="1060"/>
      <c r="B243" s="139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30"/>
      <c r="R243" s="630"/>
      <c r="S243" s="650"/>
      <c r="T243" s="651"/>
      <c r="U243" s="475"/>
    </row>
    <row r="244" spans="1:21" ht="25.5" thickBot="1" x14ac:dyDescent="0.3">
      <c r="A244" s="713"/>
      <c r="C244" s="714"/>
      <c r="D244" s="715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48" t="s">
        <v>527</v>
      </c>
      <c r="M244" s="1049"/>
      <c r="N244" s="718">
        <f>SUM(N234:N243)</f>
        <v>0</v>
      </c>
      <c r="O244" s="719">
        <f>SUM(O234:O243)</f>
        <v>0</v>
      </c>
      <c r="P244" s="614"/>
      <c r="R244" s="86"/>
      <c r="S244" s="90"/>
      <c r="T244" s="652"/>
      <c r="U244" s="637"/>
    </row>
    <row r="245" spans="1:21" ht="27.75" customHeight="1" x14ac:dyDescent="0.25">
      <c r="A245" s="121"/>
      <c r="B245" s="86"/>
      <c r="C245" s="86"/>
      <c r="D245" s="86"/>
      <c r="H245" s="634"/>
      <c r="I245" s="634"/>
      <c r="J245" s="635"/>
      <c r="K245" s="634"/>
      <c r="L245" s="1050" t="s">
        <v>528</v>
      </c>
      <c r="M245" s="1051"/>
      <c r="N245" s="720">
        <f>SUMIF(M234:M243,"&lt;=31/12/2025",N234:N243)</f>
        <v>0</v>
      </c>
      <c r="O245" s="721">
        <f>SUMIF(M234:M243,"&lt;=31/12/2025",O234:O243)</f>
        <v>0</v>
      </c>
      <c r="P245" s="86"/>
      <c r="R245" s="86"/>
      <c r="S245" s="90"/>
      <c r="T245" s="652"/>
      <c r="U245" s="637"/>
    </row>
    <row r="246" spans="1:21" ht="27.75" customHeight="1" thickBot="1" x14ac:dyDescent="0.3">
      <c r="A246" s="121"/>
      <c r="L246" s="1052" t="s">
        <v>565</v>
      </c>
      <c r="M246" s="1053"/>
      <c r="N246" s="722">
        <f>SUMIF(M234:M243,"&gt;31/12/2025",N234:N243)</f>
        <v>0</v>
      </c>
      <c r="O246" s="723">
        <f>SUMIF(M234:M243,"&gt;31/12/2025",O234:O243)</f>
        <v>0</v>
      </c>
      <c r="R246" s="86"/>
      <c r="S246" s="90"/>
      <c r="T246" s="652"/>
      <c r="U246" s="637"/>
    </row>
    <row r="247" spans="1:21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557"/>
      <c r="R247" s="557"/>
      <c r="S247" s="653"/>
      <c r="T247" s="654"/>
      <c r="U247" s="563"/>
    </row>
  </sheetData>
  <sheetProtection algorithmName="SHA-512" hashValue="MgbLrQ1vpDDNKJ+h8kvJa+3icluDAdQ/8BOZwJTSW73LtM+SSNG65wZls8WQcYkjiCDY0SM69f6JMMLEf/JsYQ==" saltValue="zpGVfLRBC3N2i8fxLRtnzw==" spinCount="100000" sheet="1" objects="1" scenarios="1"/>
  <mergeCells count="232">
    <mergeCell ref="L244:M244"/>
    <mergeCell ref="L245:M245"/>
    <mergeCell ref="L246:M246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A20:D20"/>
    <mergeCell ref="E20:H20"/>
    <mergeCell ref="J20:K20"/>
    <mergeCell ref="L20:M20"/>
    <mergeCell ref="A211:A212"/>
    <mergeCell ref="B211:B212"/>
    <mergeCell ref="C211:C212"/>
    <mergeCell ref="A232:A233"/>
    <mergeCell ref="B232:B233"/>
    <mergeCell ref="C232:C233"/>
    <mergeCell ref="A8:T8"/>
    <mergeCell ref="A10:D11"/>
    <mergeCell ref="E10:H11"/>
    <mergeCell ref="J10:N10"/>
    <mergeCell ref="O10:P11"/>
    <mergeCell ref="J11:N11"/>
    <mergeCell ref="A1:T1"/>
    <mergeCell ref="A3:T3"/>
    <mergeCell ref="A6:D6"/>
    <mergeCell ref="E6:J6"/>
    <mergeCell ref="L6:N6"/>
    <mergeCell ref="O6:T6"/>
    <mergeCell ref="R10:S11"/>
    <mergeCell ref="T10:T11"/>
    <mergeCell ref="S20:T20"/>
    <mergeCell ref="A22:A23"/>
    <mergeCell ref="B22:B23"/>
    <mergeCell ref="C22:C23"/>
    <mergeCell ref="B18:C18"/>
    <mergeCell ref="E18:F18"/>
    <mergeCell ref="G18:H18"/>
    <mergeCell ref="J18:K18"/>
    <mergeCell ref="L18:M18"/>
    <mergeCell ref="S18:T18"/>
    <mergeCell ref="S39:T39"/>
    <mergeCell ref="A41:D41"/>
    <mergeCell ref="E41:H41"/>
    <mergeCell ref="J41:K41"/>
    <mergeCell ref="L41:M41"/>
    <mergeCell ref="S41:T41"/>
    <mergeCell ref="A24:A33"/>
    <mergeCell ref="B39:C39"/>
    <mergeCell ref="E39:F39"/>
    <mergeCell ref="G39:H39"/>
    <mergeCell ref="J39:K39"/>
    <mergeCell ref="L39:M39"/>
    <mergeCell ref="L34:M34"/>
    <mergeCell ref="L35:M35"/>
    <mergeCell ref="L36:M36"/>
    <mergeCell ref="S60:T60"/>
    <mergeCell ref="A62:D62"/>
    <mergeCell ref="E62:H62"/>
    <mergeCell ref="J62:K62"/>
    <mergeCell ref="L62:M62"/>
    <mergeCell ref="S62:T62"/>
    <mergeCell ref="A43:A44"/>
    <mergeCell ref="B43:B44"/>
    <mergeCell ref="C43:C44"/>
    <mergeCell ref="T43:T44"/>
    <mergeCell ref="A45:A54"/>
    <mergeCell ref="B60:C60"/>
    <mergeCell ref="E60:F60"/>
    <mergeCell ref="G60:H60"/>
    <mergeCell ref="J60:K60"/>
    <mergeCell ref="L60:M60"/>
    <mergeCell ref="L55:M55"/>
    <mergeCell ref="L56:M56"/>
    <mergeCell ref="L57:M57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T64:T65"/>
    <mergeCell ref="A66:A75"/>
    <mergeCell ref="B81:C81"/>
    <mergeCell ref="E81:F81"/>
    <mergeCell ref="G81:H81"/>
    <mergeCell ref="J81:K81"/>
    <mergeCell ref="L81:M81"/>
    <mergeCell ref="L76:M76"/>
    <mergeCell ref="L77:M77"/>
    <mergeCell ref="L78:M78"/>
    <mergeCell ref="S102:T102"/>
    <mergeCell ref="A104:D104"/>
    <mergeCell ref="E104:H104"/>
    <mergeCell ref="J104:K104"/>
    <mergeCell ref="L104:M104"/>
    <mergeCell ref="S104:T104"/>
    <mergeCell ref="A85:A86"/>
    <mergeCell ref="B85:B86"/>
    <mergeCell ref="C85:C86"/>
    <mergeCell ref="T85:T86"/>
    <mergeCell ref="A87:A96"/>
    <mergeCell ref="B102:C102"/>
    <mergeCell ref="E102:F102"/>
    <mergeCell ref="G102:H102"/>
    <mergeCell ref="J102:K102"/>
    <mergeCell ref="L102:M102"/>
    <mergeCell ref="L97:M97"/>
    <mergeCell ref="L98:M98"/>
    <mergeCell ref="L99:M99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T106:T107"/>
    <mergeCell ref="A108:A117"/>
    <mergeCell ref="B123:C123"/>
    <mergeCell ref="E123:F123"/>
    <mergeCell ref="G123:H123"/>
    <mergeCell ref="J123:K123"/>
    <mergeCell ref="L123:M123"/>
    <mergeCell ref="L118:M118"/>
    <mergeCell ref="L119:M119"/>
    <mergeCell ref="L120:M120"/>
    <mergeCell ref="S144:T144"/>
    <mergeCell ref="A146:D146"/>
    <mergeCell ref="E146:H146"/>
    <mergeCell ref="J146:K146"/>
    <mergeCell ref="L146:M146"/>
    <mergeCell ref="S146:T146"/>
    <mergeCell ref="A127:A128"/>
    <mergeCell ref="B127:B128"/>
    <mergeCell ref="C127:C128"/>
    <mergeCell ref="T127:T128"/>
    <mergeCell ref="A129:A138"/>
    <mergeCell ref="B144:C144"/>
    <mergeCell ref="E144:F144"/>
    <mergeCell ref="G144:H144"/>
    <mergeCell ref="J144:K144"/>
    <mergeCell ref="L144:M144"/>
    <mergeCell ref="L139:M139"/>
    <mergeCell ref="L140:M140"/>
    <mergeCell ref="L141:M141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T148:T149"/>
    <mergeCell ref="A150:A159"/>
    <mergeCell ref="B165:C165"/>
    <mergeCell ref="E165:F165"/>
    <mergeCell ref="G165:H165"/>
    <mergeCell ref="J165:K165"/>
    <mergeCell ref="L165:M165"/>
    <mergeCell ref="L160:M160"/>
    <mergeCell ref="L161:M161"/>
    <mergeCell ref="L162:M162"/>
    <mergeCell ref="S186:T186"/>
    <mergeCell ref="A188:D188"/>
    <mergeCell ref="E188:H188"/>
    <mergeCell ref="J188:K188"/>
    <mergeCell ref="L188:M188"/>
    <mergeCell ref="S188:T188"/>
    <mergeCell ref="A169:A170"/>
    <mergeCell ref="B169:B170"/>
    <mergeCell ref="C169:C170"/>
    <mergeCell ref="T169:T170"/>
    <mergeCell ref="A171:A180"/>
    <mergeCell ref="B186:C186"/>
    <mergeCell ref="E186:F186"/>
    <mergeCell ref="G186:H186"/>
    <mergeCell ref="J186:K186"/>
    <mergeCell ref="L186:M186"/>
    <mergeCell ref="L181:M181"/>
    <mergeCell ref="L182:M182"/>
    <mergeCell ref="L183:M183"/>
    <mergeCell ref="S207:T207"/>
    <mergeCell ref="A209:D209"/>
    <mergeCell ref="E209:H209"/>
    <mergeCell ref="J209:K209"/>
    <mergeCell ref="L209:M209"/>
    <mergeCell ref="S209:T209"/>
    <mergeCell ref="A190:A191"/>
    <mergeCell ref="B190:B191"/>
    <mergeCell ref="C190:C191"/>
    <mergeCell ref="T190:T191"/>
    <mergeCell ref="A192:A201"/>
    <mergeCell ref="B207:C207"/>
    <mergeCell ref="E207:F207"/>
    <mergeCell ref="G207:H207"/>
    <mergeCell ref="J207:K207"/>
    <mergeCell ref="L207:M207"/>
    <mergeCell ref="L202:M202"/>
    <mergeCell ref="L203:M203"/>
    <mergeCell ref="L204:M204"/>
    <mergeCell ref="T232:T233"/>
    <mergeCell ref="A234:A243"/>
    <mergeCell ref="S228:T228"/>
    <mergeCell ref="A230:D230"/>
    <mergeCell ref="E230:H230"/>
    <mergeCell ref="J230:K230"/>
    <mergeCell ref="L230:M230"/>
    <mergeCell ref="S230:T230"/>
    <mergeCell ref="T211:T212"/>
    <mergeCell ref="A213:A222"/>
    <mergeCell ref="B228:C228"/>
    <mergeCell ref="E228:F228"/>
    <mergeCell ref="G228:H228"/>
    <mergeCell ref="J228:K228"/>
    <mergeCell ref="L228:M228"/>
    <mergeCell ref="L223:M223"/>
    <mergeCell ref="L224:M224"/>
    <mergeCell ref="L225:M225"/>
  </mergeCells>
  <dataValidations count="10">
    <dataValidation type="list" allowBlank="1" showInputMessage="1" showErrorMessage="1" sqref="R45:S54 R66:S75 R87:S96 R108:S117 R129:S138 R150:S159 R171:S180 R192:S201 R213:S222 R234:S243 R24:S33" xr:uid="{00000000-0002-0000-0600-000000000000}">
      <formula1>"si,"</formula1>
    </dataValidation>
    <dataValidation type="list" allowBlank="1" showInputMessage="1" showErrorMessage="1" sqref="B19:C19 B208:C208 B40:C40 B61:C61 B82:C82 B103:C103 B124:C124 B145:C145 B166:C166 B187:C187 B229:C229" xr:uid="{00000000-0002-0000-0600-000001000000}">
      <formula1>$D$22:$D$43</formula1>
    </dataValidation>
    <dataValidation type="list" allowBlank="1" showInputMessage="1" showErrorMessage="1" sqref="H24:H33 H45:H54 H66:H75 H87:H96 H108:H117 H129:H138 H150:H159 H171:H180 H192:H201 H213:H222 H234:H243" xr:uid="{00000000-0002-0000-0600-000002000000}">
      <formula1>"GNC,GNL,  Ibrido (Metano-elettr.)"</formula1>
    </dataValidation>
    <dataValidation allowBlank="1" showInputMessage="1" showErrorMessage="1" prompt="Inserire il riferimento corretto da piano di investimento (es.m1,e.1. ecc.)_x000a_" sqref="A22:A23 A43:A44 A64:A65 A85:A86 A106:A107 A127:A128 A148:A149 A169:A170 A190:A191 A211:A212 A232:A233" xr:uid="{00000000-0002-0000-0600-000003000000}"/>
    <dataValidation type="list" allowBlank="1" showInputMessage="1" showErrorMessage="1" sqref="E24:E33 E45:E54 E66:E75 E87:E96 E108:E117 E129:E138 E150:E159 E171:E180 E192:E201 E213:E222 E234:E243" xr:uid="{00000000-0002-0000-0600-000004000000}">
      <formula1>"extraurbano,"</formula1>
    </dataValidation>
    <dataValidation type="list" allowBlank="1" showInputMessage="1" showErrorMessage="1" sqref="I24:I33 I45:I54 I66:I75 I87:I96 I108:I117 I129:I138 I150:I159 I171:I180 I192:I201 I213:I222 I234:I243" xr:uid="{00000000-0002-0000-0600-000005000000}">
      <formula1>"classe II, classe A"</formula1>
    </dataValidation>
    <dataValidation type="date" operator="lessThanOrEqual" allowBlank="1" showInputMessage="1" showErrorMessage="1" promptTitle="Attenzione:" prompt="OGV entro il 31/12/2025" sqref="P18 P39 P60 P81 P102 P123 P144 P165 P186 P207 P228" xr:uid="{9E0A118D-D5C4-4846-9C9C-986250085556}">
      <formula1>46022</formula1>
    </dataValidation>
    <dataValidation type="list" allowBlank="1" showInputMessage="1" showErrorMessage="1" sqref="H34 H55 H76 H97 H118 H139 H160 H181 H202 H223 H244" xr:uid="{020D8FA4-E3E8-4C7A-9701-92F5C65AC14C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I34 I55 I76 I97 I118 I139 I160 I181 I202 I223 I244" xr:uid="{CC3EB5DF-BADA-416C-B21F-F7D1DE82B500}">
      <formula1>"classe I,classe A"</formula1>
    </dataValidation>
    <dataValidation type="list" allowBlank="1" showInputMessage="1" showErrorMessage="1" sqref="E34 E55 E76 E97 E118 E139 E160 E181 E202 E223 E244" xr:uid="{21C63E0C-94D8-4BD7-A1CE-1F4616C4FC90}">
      <formula1>"urbano,suburbano"</formula1>
    </dataValidation>
  </dataValidations>
  <pageMargins left="0.7" right="0.7" top="0.75" bottom="0.75" header="0.3" footer="0.3"/>
  <pageSetup paperSize="8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la Città Metropolitana beneficiaria dal menù a tendina_x000a__x000a_" xr:uid="{00000000-0002-0000-0600-000006000000}">
          <x14:formula1>
            <xm:f>'DATI EROGAZIONI'!$A$2:$A$15</xm:f>
          </x14:formula1>
          <xm:sqref>E6:J6</xm:sqref>
        </x14:dataValidation>
        <x14:dataValidation type="list" allowBlank="1" showInputMessage="1" showErrorMessage="1" prompt="Inserire OGV corrispondente al Piano di investimento esecutivo" xr:uid="{00000000-0002-0000-0600-000007000000}">
          <x14:formula1>
            <xm:f>'EXTRAUrbano.Piano inv. forn '!$D$20:$D$39</xm:f>
          </x14:formula1>
          <xm:sqref>B18:C18 B207:C207 B39:C39 B60:C60 B81:C81 B102:C102 B123:C123 B144:C144 B165:C165 B186:C186 B228:C228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>
    <tabColor rgb="FF99FFCC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0" style="86" customWidth="1"/>
    <col min="2" max="2" width="7.140625" style="573" customWidth="1"/>
    <col min="3" max="3" width="18.2851562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2" style="72" customWidth="1"/>
    <col min="8" max="8" width="11.85546875" style="72" customWidth="1"/>
    <col min="9" max="9" width="11.7109375" style="573" bestFit="1" customWidth="1"/>
    <col min="10" max="10" width="24.710937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72" bestFit="1" customWidth="1"/>
    <col min="18" max="18" width="15.5703125" style="72" customWidth="1"/>
    <col min="19" max="19" width="13.42578125" style="72" customWidth="1"/>
    <col min="20" max="20" width="18.7109375" style="72" customWidth="1"/>
    <col min="21" max="21" width="6.140625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27.75" customHeight="1" thickBot="1" x14ac:dyDescent="0.3">
      <c r="A1" s="772" t="s">
        <v>0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4"/>
      <c r="U1" s="74"/>
      <c r="V1" s="74"/>
      <c r="W1" s="74"/>
      <c r="X1" s="74"/>
    </row>
    <row r="2" spans="1:24" ht="23.25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</row>
    <row r="3" spans="1:24" ht="25.5" customHeight="1" thickBot="1" x14ac:dyDescent="0.3">
      <c r="A3" s="909" t="s">
        <v>376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1061"/>
      <c r="U3" s="331"/>
      <c r="V3" s="75"/>
      <c r="W3" s="75"/>
      <c r="X3" s="75"/>
    </row>
    <row r="4" spans="1:24" ht="18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27.75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6.25" customHeight="1" thickBot="1" x14ac:dyDescent="0.3">
      <c r="A6" s="814" t="s">
        <v>330</v>
      </c>
      <c r="B6" s="815"/>
      <c r="C6" s="815"/>
      <c r="D6" s="816"/>
      <c r="E6" s="817" t="s">
        <v>377</v>
      </c>
      <c r="F6" s="818"/>
      <c r="G6" s="818"/>
      <c r="H6" s="818"/>
      <c r="I6" s="818"/>
      <c r="J6" s="819"/>
      <c r="L6" s="899" t="s">
        <v>4</v>
      </c>
      <c r="M6" s="900"/>
      <c r="N6" s="900"/>
      <c r="O6" s="1081"/>
      <c r="P6" s="1082"/>
      <c r="Q6" s="1082"/>
      <c r="R6" s="1082"/>
      <c r="S6" s="1082"/>
      <c r="T6" s="1083"/>
      <c r="U6" s="330"/>
      <c r="V6" s="329"/>
      <c r="W6" s="329"/>
      <c r="X6" s="329"/>
    </row>
    <row r="7" spans="1:24" ht="15.75" thickBot="1" x14ac:dyDescent="0.3"/>
    <row r="8" spans="1:24" ht="26.25" customHeight="1" thickBot="1" x14ac:dyDescent="0.3">
      <c r="A8" s="1142" t="s">
        <v>378</v>
      </c>
      <c r="B8" s="1143"/>
      <c r="C8" s="1143"/>
      <c r="D8" s="1143"/>
      <c r="E8" s="1143"/>
      <c r="F8" s="1143"/>
      <c r="G8" s="1143"/>
      <c r="H8" s="1143"/>
      <c r="I8" s="1143"/>
      <c r="J8" s="1143"/>
      <c r="K8" s="1143"/>
      <c r="L8" s="1143"/>
      <c r="M8" s="1143"/>
      <c r="N8" s="1143"/>
      <c r="O8" s="1143"/>
      <c r="P8" s="1143"/>
      <c r="Q8" s="1143"/>
      <c r="R8" s="1143"/>
      <c r="S8" s="1143"/>
      <c r="T8" s="1144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4" ht="15" customHeight="1" x14ac:dyDescent="0.25">
      <c r="A10" s="1130" t="s">
        <v>538</v>
      </c>
      <c r="B10" s="1131"/>
      <c r="C10" s="1131"/>
      <c r="D10" s="1132"/>
      <c r="E10" s="1136">
        <f>N34+N55+N76+N97+N118+N139+N160+N181+N202+N223+N244</f>
        <v>0</v>
      </c>
      <c r="F10" s="1137"/>
      <c r="G10" s="1137"/>
      <c r="H10" s="1138"/>
      <c r="I10" s="72"/>
      <c r="J10" s="1106" t="s">
        <v>379</v>
      </c>
      <c r="K10" s="1108"/>
      <c r="L10" s="1108"/>
      <c r="M10" s="1108"/>
      <c r="N10" s="1108"/>
      <c r="O10" s="1065">
        <f>O34+O55+O76+O97+O118+O139+O160+O181+O202+O223+O244</f>
        <v>0</v>
      </c>
      <c r="P10" s="1066"/>
      <c r="R10" s="1145" t="s">
        <v>334</v>
      </c>
      <c r="S10" s="1146"/>
      <c r="T10" s="1149">
        <f>F34+F55+F76+F97+F118+F139+F160+F181+F202+F223+F244</f>
        <v>0</v>
      </c>
    </row>
    <row r="11" spans="1:24" ht="15.75" thickBot="1" x14ac:dyDescent="0.3">
      <c r="A11" s="1133"/>
      <c r="B11" s="1134"/>
      <c r="C11" s="1134"/>
      <c r="D11" s="1135"/>
      <c r="E11" s="1139"/>
      <c r="F11" s="1140"/>
      <c r="G11" s="1140"/>
      <c r="H11" s="1141"/>
      <c r="I11" s="72"/>
      <c r="J11" s="1116" t="s">
        <v>335</v>
      </c>
      <c r="K11" s="1117"/>
      <c r="L11" s="1117"/>
      <c r="M11" s="1117"/>
      <c r="N11" s="1117"/>
      <c r="O11" s="1067"/>
      <c r="P11" s="1068"/>
      <c r="R11" s="1147"/>
      <c r="S11" s="1148"/>
      <c r="T11" s="1150"/>
    </row>
    <row r="12" spans="1:24" ht="15" customHeight="1" x14ac:dyDescent="0.25">
      <c r="A12" s="1151" t="s">
        <v>539</v>
      </c>
      <c r="B12" s="1152"/>
      <c r="C12" s="1152"/>
      <c r="D12" s="1153"/>
      <c r="E12" s="1075">
        <f>N35+N56+N77+N98+N119+N140+N161+N182+N203+N226+N247</f>
        <v>0</v>
      </c>
      <c r="F12" s="1065"/>
      <c r="G12" s="1065"/>
      <c r="H12" s="1066"/>
      <c r="I12" s="72"/>
      <c r="J12" s="1157" t="s">
        <v>524</v>
      </c>
      <c r="K12" s="1158"/>
      <c r="L12" s="1158"/>
      <c r="M12" s="1158"/>
      <c r="N12" s="1159"/>
      <c r="O12" s="1065">
        <f>O35+O56+O77+O98+O119+O140+O161+O182+O203+O226+O247</f>
        <v>0</v>
      </c>
      <c r="P12" s="1066"/>
      <c r="R12" s="88"/>
      <c r="S12" s="88"/>
      <c r="T12" s="754"/>
    </row>
    <row r="13" spans="1:24" ht="15.75" customHeight="1" thickBot="1" x14ac:dyDescent="0.3">
      <c r="A13" s="1154"/>
      <c r="B13" s="1155"/>
      <c r="C13" s="1155"/>
      <c r="D13" s="1156"/>
      <c r="E13" s="1076"/>
      <c r="F13" s="1067"/>
      <c r="G13" s="1067"/>
      <c r="H13" s="1068"/>
      <c r="I13" s="72"/>
      <c r="J13" s="1160" t="s">
        <v>335</v>
      </c>
      <c r="K13" s="1161"/>
      <c r="L13" s="1161"/>
      <c r="M13" s="1161"/>
      <c r="N13" s="1162"/>
      <c r="O13" s="1067"/>
      <c r="P13" s="1068"/>
      <c r="R13" s="88"/>
      <c r="S13" s="88"/>
      <c r="T13" s="754"/>
    </row>
    <row r="14" spans="1:24" ht="15" customHeight="1" x14ac:dyDescent="0.25">
      <c r="A14" s="1151" t="s">
        <v>540</v>
      </c>
      <c r="B14" s="1152"/>
      <c r="C14" s="1152"/>
      <c r="D14" s="1153"/>
      <c r="E14" s="1075">
        <f>N36+N57+N78+N99+N120+N141+N162+N183+N204+N227+N248</f>
        <v>0</v>
      </c>
      <c r="F14" s="1065"/>
      <c r="G14" s="1065"/>
      <c r="H14" s="1066"/>
      <c r="I14" s="72"/>
      <c r="J14" s="1157" t="s">
        <v>530</v>
      </c>
      <c r="K14" s="1158"/>
      <c r="L14" s="1158"/>
      <c r="M14" s="1158"/>
      <c r="N14" s="1159"/>
      <c r="O14" s="1065">
        <f>O36+O57+O78+O99+O120+O141+O162+O183+O204+O227+O248</f>
        <v>0</v>
      </c>
      <c r="P14" s="1066"/>
      <c r="R14" s="88"/>
      <c r="S14" s="88"/>
      <c r="T14" s="754"/>
    </row>
    <row r="15" spans="1:24" ht="15.75" customHeight="1" thickBot="1" x14ac:dyDescent="0.3">
      <c r="A15" s="1154"/>
      <c r="B15" s="1155"/>
      <c r="C15" s="1155"/>
      <c r="D15" s="1156"/>
      <c r="E15" s="1076"/>
      <c r="F15" s="1067"/>
      <c r="G15" s="1067"/>
      <c r="H15" s="1068"/>
      <c r="I15" s="72"/>
      <c r="J15" s="1160" t="s">
        <v>335</v>
      </c>
      <c r="K15" s="1161"/>
      <c r="L15" s="1161"/>
      <c r="M15" s="1161"/>
      <c r="N15" s="1162"/>
      <c r="O15" s="1067"/>
      <c r="P15" s="1068"/>
      <c r="R15" s="88"/>
      <c r="S15" s="88"/>
      <c r="T15" s="754"/>
    </row>
    <row r="16" spans="1:24" ht="15.75" thickBot="1" x14ac:dyDescent="0.3">
      <c r="A16" s="158"/>
      <c r="B16" s="159"/>
      <c r="C16" s="635"/>
      <c r="D16" s="159"/>
      <c r="E16" s="160"/>
      <c r="F16" s="160"/>
      <c r="G16" s="160"/>
      <c r="H16" s="160"/>
      <c r="I16" s="72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473"/>
    </row>
    <row r="18" spans="1:22" ht="32.25" customHeight="1" thickBot="1" x14ac:dyDescent="0.3">
      <c r="A18" s="140" t="s">
        <v>9</v>
      </c>
      <c r="B18" s="1057" t="s">
        <v>68</v>
      </c>
      <c r="C18" s="1058"/>
      <c r="E18" s="1118" t="s">
        <v>336</v>
      </c>
      <c r="F18" s="1119"/>
      <c r="G18" s="1031">
        <f>VLOOKUP(B18,'Urbano.Piano inv. forn'!$D$62:$H$81,3,FALSE)</f>
        <v>0</v>
      </c>
      <c r="H18" s="1032"/>
      <c r="I18" s="72"/>
      <c r="J18" s="1118" t="s">
        <v>337</v>
      </c>
      <c r="K18" s="1119"/>
      <c r="L18" s="1031">
        <f>VLOOKUP(B18,'Urbano.Piano inv. forn'!$D$62:$H$81,4,FALSE)</f>
        <v>0</v>
      </c>
      <c r="M18" s="1032"/>
      <c r="O18" s="146" t="s">
        <v>338</v>
      </c>
      <c r="P18" s="616"/>
      <c r="R18" s="147" t="s">
        <v>339</v>
      </c>
      <c r="S18" s="1112"/>
      <c r="T18" s="1113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86"/>
      <c r="S19" s="614"/>
      <c r="U19" s="122"/>
      <c r="V19" s="614"/>
    </row>
    <row r="20" spans="1:22" ht="33.75" customHeight="1" thickBot="1" x14ac:dyDescent="0.3">
      <c r="A20" s="1120" t="s">
        <v>340</v>
      </c>
      <c r="B20" s="1121"/>
      <c r="C20" s="1121"/>
      <c r="D20" s="1122"/>
      <c r="E20" s="1039">
        <f>VLOOKUP(B18,'Urbano.Piano inv. forn'!$D$62:$V$81,17,FALSE)</f>
        <v>0</v>
      </c>
      <c r="F20" s="1040"/>
      <c r="G20" s="1040"/>
      <c r="H20" s="1041"/>
      <c r="I20" s="72"/>
      <c r="J20" s="1123" t="s">
        <v>61</v>
      </c>
      <c r="K20" s="1124"/>
      <c r="L20" s="1039">
        <f>VLOOKUP(B18,'Urbano.Piano inv. forn'!$D$62:$V$81,19,FALSE)</f>
        <v>0</v>
      </c>
      <c r="M20" s="1041"/>
      <c r="N20" s="110"/>
      <c r="O20" s="147" t="s">
        <v>341</v>
      </c>
      <c r="P20" s="127">
        <f>L20+E20</f>
        <v>0</v>
      </c>
      <c r="R20" s="147" t="s">
        <v>342</v>
      </c>
      <c r="S20" s="1112"/>
      <c r="T20" s="1113"/>
      <c r="U20" s="122"/>
      <c r="V20" s="614"/>
    </row>
    <row r="21" spans="1:22" ht="21.75" customHeight="1" thickBot="1" x14ac:dyDescent="0.3">
      <c r="A21" s="128"/>
      <c r="B21" s="129"/>
      <c r="C21" s="655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86"/>
      <c r="S21" s="87"/>
      <c r="T21" s="87"/>
      <c r="U21" s="122"/>
      <c r="V21" s="614"/>
    </row>
    <row r="22" spans="1:22" s="159" customFormat="1" ht="72" customHeight="1" x14ac:dyDescent="0.25">
      <c r="A22" s="1106" t="s">
        <v>343</v>
      </c>
      <c r="B22" s="1108" t="s">
        <v>344</v>
      </c>
      <c r="C22" s="1110" t="s">
        <v>345</v>
      </c>
      <c r="D22" s="142" t="s">
        <v>346</v>
      </c>
      <c r="E22" s="143" t="s">
        <v>347</v>
      </c>
      <c r="F22" s="142" t="s">
        <v>348</v>
      </c>
      <c r="G22" s="142" t="s">
        <v>349</v>
      </c>
      <c r="H22" s="144" t="s">
        <v>306</v>
      </c>
      <c r="I22" s="144" t="s">
        <v>350</v>
      </c>
      <c r="J22" s="144" t="s">
        <v>351</v>
      </c>
      <c r="K22" s="144" t="s">
        <v>352</v>
      </c>
      <c r="L22" s="144" t="s">
        <v>353</v>
      </c>
      <c r="M22" s="144" t="s">
        <v>354</v>
      </c>
      <c r="N22" s="144" t="s">
        <v>355</v>
      </c>
      <c r="O22" s="144" t="s">
        <v>356</v>
      </c>
      <c r="P22" s="144" t="s">
        <v>357</v>
      </c>
      <c r="Q22" s="144" t="s">
        <v>358</v>
      </c>
      <c r="R22" s="144" t="s">
        <v>359</v>
      </c>
      <c r="S22" s="144" t="s">
        <v>360</v>
      </c>
      <c r="T22" s="1104" t="s">
        <v>361</v>
      </c>
      <c r="U22" s="617"/>
    </row>
    <row r="23" spans="1:22" s="159" customFormat="1" ht="28.5" customHeight="1" thickBot="1" x14ac:dyDescent="0.3">
      <c r="A23" s="1107"/>
      <c r="B23" s="1109"/>
      <c r="C23" s="1111"/>
      <c r="D23" s="145" t="s">
        <v>362</v>
      </c>
      <c r="E23" s="145" t="s">
        <v>363</v>
      </c>
      <c r="F23" s="145" t="s">
        <v>364</v>
      </c>
      <c r="G23" s="145" t="s">
        <v>364</v>
      </c>
      <c r="H23" s="145" t="s">
        <v>316</v>
      </c>
      <c r="I23" s="145" t="s">
        <v>33</v>
      </c>
      <c r="J23" s="145" t="s">
        <v>365</v>
      </c>
      <c r="K23" s="145" t="s">
        <v>366</v>
      </c>
      <c r="L23" s="145" t="s">
        <v>367</v>
      </c>
      <c r="M23" s="145" t="s">
        <v>366</v>
      </c>
      <c r="N23" s="145" t="s">
        <v>368</v>
      </c>
      <c r="O23" s="145" t="s">
        <v>335</v>
      </c>
      <c r="P23" s="145" t="s">
        <v>369</v>
      </c>
      <c r="Q23" s="145" t="s">
        <v>370</v>
      </c>
      <c r="R23" s="145" t="s">
        <v>371</v>
      </c>
      <c r="S23" s="145" t="s">
        <v>371</v>
      </c>
      <c r="T23" s="1105"/>
      <c r="U23" s="617"/>
    </row>
    <row r="24" spans="1:22" ht="15" customHeight="1" x14ac:dyDescent="0.25">
      <c r="A24" s="1114" t="str">
        <f>B18</f>
        <v>urb.e.2</v>
      </c>
      <c r="B24" s="134">
        <v>1</v>
      </c>
      <c r="C24" s="190"/>
      <c r="D24" s="98"/>
      <c r="E24" s="98"/>
      <c r="F24" s="190"/>
      <c r="G24" s="619"/>
      <c r="H24" s="100"/>
      <c r="I24" s="620"/>
      <c r="J24" s="621"/>
      <c r="K24" s="622"/>
      <c r="L24" s="620"/>
      <c r="M24" s="622"/>
      <c r="N24" s="141"/>
      <c r="O24" s="141"/>
      <c r="P24" s="620"/>
      <c r="Q24" s="620"/>
      <c r="R24" s="620"/>
      <c r="S24" s="620"/>
      <c r="T24" s="623"/>
      <c r="U24" s="475"/>
    </row>
    <row r="25" spans="1:22" x14ac:dyDescent="0.25">
      <c r="A25" s="1114"/>
      <c r="B25" s="135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25" t="s">
        <v>372</v>
      </c>
      <c r="R25" s="625"/>
      <c r="S25" s="625"/>
      <c r="T25" s="628"/>
      <c r="U25" s="475"/>
    </row>
    <row r="26" spans="1:22" x14ac:dyDescent="0.25">
      <c r="A26" s="1114"/>
      <c r="B26" s="135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25"/>
      <c r="R26" s="625"/>
      <c r="S26" s="625"/>
      <c r="T26" s="628"/>
      <c r="U26" s="475"/>
    </row>
    <row r="27" spans="1:22" x14ac:dyDescent="0.25">
      <c r="A27" s="1114"/>
      <c r="B27" s="135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25"/>
      <c r="R27" s="625"/>
      <c r="S27" s="625"/>
      <c r="T27" s="628"/>
      <c r="U27" s="475"/>
    </row>
    <row r="28" spans="1:22" x14ac:dyDescent="0.25">
      <c r="A28" s="1114"/>
      <c r="B28" s="135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25"/>
      <c r="R28" s="625"/>
      <c r="S28" s="625"/>
      <c r="T28" s="628"/>
      <c r="U28" s="475"/>
    </row>
    <row r="29" spans="1:22" x14ac:dyDescent="0.25">
      <c r="A29" s="1114"/>
      <c r="B29" s="135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25"/>
      <c r="R29" s="625"/>
      <c r="S29" s="625"/>
      <c r="T29" s="628"/>
      <c r="U29" s="475"/>
    </row>
    <row r="30" spans="1:22" x14ac:dyDescent="0.25">
      <c r="A30" s="1114"/>
      <c r="B30" s="135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25"/>
      <c r="R30" s="625"/>
      <c r="S30" s="625"/>
      <c r="T30" s="628"/>
      <c r="U30" s="475"/>
    </row>
    <row r="31" spans="1:22" x14ac:dyDescent="0.25">
      <c r="A31" s="1114"/>
      <c r="B31" s="135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25"/>
      <c r="R31" s="625"/>
      <c r="S31" s="625"/>
      <c r="T31" s="628"/>
      <c r="U31" s="475"/>
    </row>
    <row r="32" spans="1:22" x14ac:dyDescent="0.25">
      <c r="A32" s="1114"/>
      <c r="B32" s="135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25"/>
      <c r="R32" s="625"/>
      <c r="S32" s="625"/>
      <c r="T32" s="628"/>
      <c r="U32" s="475"/>
    </row>
    <row r="33" spans="1:22" ht="15.75" thickBot="1" x14ac:dyDescent="0.3">
      <c r="A33" s="1115"/>
      <c r="B33" s="136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30"/>
      <c r="R33" s="630"/>
      <c r="S33" s="630"/>
      <c r="T33" s="633"/>
      <c r="U33" s="475"/>
    </row>
    <row r="34" spans="1:22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48" t="s">
        <v>527</v>
      </c>
      <c r="M34" s="1049"/>
      <c r="N34" s="718">
        <f>SUM(N24:N33)</f>
        <v>0</v>
      </c>
      <c r="O34" s="719">
        <f>SUM(O24:O33)</f>
        <v>0</v>
      </c>
      <c r="P34" s="86"/>
      <c r="R34" s="86"/>
      <c r="S34" s="86"/>
      <c r="T34" s="636"/>
      <c r="U34" s="637"/>
      <c r="V34" s="636"/>
    </row>
    <row r="35" spans="1:22" ht="20.25" customHeight="1" x14ac:dyDescent="0.25">
      <c r="A35" s="121"/>
      <c r="B35" s="86"/>
      <c r="C35" s="86"/>
      <c r="D35" s="86"/>
      <c r="H35" s="634"/>
      <c r="I35" s="634"/>
      <c r="J35" s="635"/>
      <c r="K35" s="634"/>
      <c r="L35" s="1050" t="s">
        <v>528</v>
      </c>
      <c r="M35" s="1051"/>
      <c r="N35" s="720">
        <f>SUMIF(M24:M33,"&lt;=31/12/2025",N24:N33)</f>
        <v>0</v>
      </c>
      <c r="O35" s="721">
        <f>SUMIF(M24:M33,"&lt;=31/12/2025",O24:O33)</f>
        <v>0</v>
      </c>
      <c r="P35" s="86"/>
      <c r="R35" s="86"/>
      <c r="S35" s="86"/>
      <c r="T35" s="636"/>
      <c r="U35" s="637"/>
      <c r="V35" s="636"/>
    </row>
    <row r="36" spans="1:22" ht="29.25" customHeight="1" thickBot="1" x14ac:dyDescent="0.3">
      <c r="A36" s="121"/>
      <c r="B36" s="86"/>
      <c r="C36" s="86"/>
      <c r="D36" s="86"/>
      <c r="L36" s="1052" t="s">
        <v>565</v>
      </c>
      <c r="M36" s="1053"/>
      <c r="N36" s="722">
        <f>SUMIF(M24:M33,"&gt;31/12/2025",N24:N33)</f>
        <v>0</v>
      </c>
      <c r="O36" s="723">
        <f>SUMIF(M24:M33,"&gt;31/12/2025",O24:O33)</f>
        <v>0</v>
      </c>
      <c r="P36" s="86"/>
      <c r="R36" s="86"/>
      <c r="S36" s="86"/>
      <c r="T36" s="636"/>
      <c r="U36" s="637"/>
      <c r="V36" s="636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557"/>
      <c r="R37" s="557"/>
      <c r="S37" s="639"/>
      <c r="T37" s="557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473"/>
    </row>
    <row r="39" spans="1:22" ht="28.5" thickBot="1" x14ac:dyDescent="0.3">
      <c r="A39" s="140" t="s">
        <v>9</v>
      </c>
      <c r="B39" s="1129" t="s">
        <v>69</v>
      </c>
      <c r="C39" s="1058"/>
      <c r="E39" s="1127" t="s">
        <v>336</v>
      </c>
      <c r="F39" s="1128"/>
      <c r="G39" s="1125">
        <f>VLOOKUP(B39,'Urbano.Piano inv. forn'!$D$62:$H$81,3,FALSE)</f>
        <v>0</v>
      </c>
      <c r="H39" s="1126"/>
      <c r="I39" s="72"/>
      <c r="J39" s="1127" t="s">
        <v>337</v>
      </c>
      <c r="K39" s="1128"/>
      <c r="L39" s="1125">
        <f>VLOOKUP(B39,'Urbano.Piano inv. forn'!$D$62:$H$81,4,FALSE)</f>
        <v>0</v>
      </c>
      <c r="M39" s="1126"/>
      <c r="O39" s="146" t="s">
        <v>338</v>
      </c>
      <c r="P39" s="616"/>
      <c r="R39" s="147" t="s">
        <v>339</v>
      </c>
      <c r="S39" s="1112"/>
      <c r="T39" s="1113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86"/>
      <c r="S40" s="614"/>
      <c r="U40" s="122"/>
    </row>
    <row r="41" spans="1:22" ht="31.5" customHeight="1" thickBot="1" x14ac:dyDescent="0.3">
      <c r="A41" s="1120" t="s">
        <v>340</v>
      </c>
      <c r="B41" s="1121"/>
      <c r="C41" s="1121"/>
      <c r="D41" s="1122"/>
      <c r="E41" s="1039">
        <f>VLOOKUP(B39,'Urbano.Piano inv. forn'!$D$62:$V$81,19,FALSE)</f>
        <v>0</v>
      </c>
      <c r="F41" s="1040"/>
      <c r="G41" s="1040"/>
      <c r="H41" s="1041"/>
      <c r="I41" s="72"/>
      <c r="J41" s="1123" t="s">
        <v>61</v>
      </c>
      <c r="K41" s="1124"/>
      <c r="L41" s="1039">
        <f>VLOOKUP(B39,'Urbano.Piano inv. forn'!$D$62:$V$81,19,FALSE)</f>
        <v>0</v>
      </c>
      <c r="M41" s="1041"/>
      <c r="N41" s="110"/>
      <c r="O41" s="147" t="s">
        <v>341</v>
      </c>
      <c r="P41" s="127">
        <f>L41+E41</f>
        <v>0</v>
      </c>
      <c r="R41" s="147" t="s">
        <v>342</v>
      </c>
      <c r="S41" s="1112"/>
      <c r="T41" s="1113"/>
      <c r="U41" s="122"/>
    </row>
    <row r="42" spans="1:22" ht="15.75" thickBot="1" x14ac:dyDescent="0.3">
      <c r="A42" s="128"/>
      <c r="B42" s="129"/>
      <c r="C42" s="655"/>
      <c r="D42" s="129"/>
      <c r="E42" s="130"/>
      <c r="F42" s="130"/>
      <c r="G42" s="130"/>
      <c r="H42" s="130"/>
      <c r="I42" s="72"/>
      <c r="J42" s="88"/>
      <c r="K42" s="88"/>
      <c r="L42" s="130"/>
      <c r="M42" s="130"/>
      <c r="N42" s="110"/>
      <c r="O42" s="86"/>
      <c r="P42" s="110"/>
      <c r="R42" s="86"/>
      <c r="S42" s="87"/>
      <c r="T42" s="87"/>
      <c r="U42" s="475"/>
    </row>
    <row r="43" spans="1:22" ht="59.25" customHeight="1" x14ac:dyDescent="0.25">
      <c r="A43" s="1106" t="s">
        <v>343</v>
      </c>
      <c r="B43" s="1108" t="s">
        <v>344</v>
      </c>
      <c r="C43" s="1110" t="s">
        <v>345</v>
      </c>
      <c r="D43" s="142" t="s">
        <v>346</v>
      </c>
      <c r="E43" s="143" t="s">
        <v>347</v>
      </c>
      <c r="F43" s="142" t="s">
        <v>348</v>
      </c>
      <c r="G43" s="142" t="s">
        <v>349</v>
      </c>
      <c r="H43" s="144" t="s">
        <v>306</v>
      </c>
      <c r="I43" s="144" t="s">
        <v>350</v>
      </c>
      <c r="J43" s="144" t="s">
        <v>351</v>
      </c>
      <c r="K43" s="144" t="s">
        <v>352</v>
      </c>
      <c r="L43" s="144" t="s">
        <v>353</v>
      </c>
      <c r="M43" s="144" t="s">
        <v>354</v>
      </c>
      <c r="N43" s="144" t="s">
        <v>355</v>
      </c>
      <c r="O43" s="144" t="s">
        <v>356</v>
      </c>
      <c r="P43" s="144" t="s">
        <v>357</v>
      </c>
      <c r="Q43" s="144" t="s">
        <v>358</v>
      </c>
      <c r="R43" s="144" t="s">
        <v>359</v>
      </c>
      <c r="S43" s="144" t="s">
        <v>360</v>
      </c>
      <c r="T43" s="1104" t="s">
        <v>361</v>
      </c>
      <c r="U43" s="617"/>
    </row>
    <row r="44" spans="1:22" ht="29.25" customHeight="1" thickBot="1" x14ac:dyDescent="0.3">
      <c r="A44" s="1107"/>
      <c r="B44" s="1109"/>
      <c r="C44" s="1111"/>
      <c r="D44" s="145" t="s">
        <v>362</v>
      </c>
      <c r="E44" s="145" t="s">
        <v>363</v>
      </c>
      <c r="F44" s="145" t="s">
        <v>364</v>
      </c>
      <c r="G44" s="145" t="s">
        <v>364</v>
      </c>
      <c r="H44" s="145" t="s">
        <v>316</v>
      </c>
      <c r="I44" s="145" t="s">
        <v>33</v>
      </c>
      <c r="J44" s="145" t="s">
        <v>365</v>
      </c>
      <c r="K44" s="145" t="s">
        <v>366</v>
      </c>
      <c r="L44" s="145" t="s">
        <v>367</v>
      </c>
      <c r="M44" s="145" t="s">
        <v>366</v>
      </c>
      <c r="N44" s="145" t="s">
        <v>368</v>
      </c>
      <c r="O44" s="145" t="s">
        <v>335</v>
      </c>
      <c r="P44" s="145" t="s">
        <v>369</v>
      </c>
      <c r="Q44" s="145" t="s">
        <v>370</v>
      </c>
      <c r="R44" s="145" t="s">
        <v>371</v>
      </c>
      <c r="S44" s="145" t="s">
        <v>371</v>
      </c>
      <c r="T44" s="1105"/>
      <c r="U44" s="617"/>
    </row>
    <row r="45" spans="1:22" x14ac:dyDescent="0.25">
      <c r="A45" s="1114" t="str">
        <f>B39</f>
        <v>urb.e.3</v>
      </c>
      <c r="B45" s="134">
        <v>1</v>
      </c>
      <c r="C45" s="190"/>
      <c r="D45" s="98"/>
      <c r="E45" s="98"/>
      <c r="F45" s="190"/>
      <c r="G45" s="619"/>
      <c r="H45" s="100"/>
      <c r="I45" s="620"/>
      <c r="J45" s="621"/>
      <c r="K45" s="622"/>
      <c r="L45" s="620"/>
      <c r="M45" s="622"/>
      <c r="N45" s="141"/>
      <c r="O45" s="141"/>
      <c r="P45" s="620"/>
      <c r="Q45" s="620"/>
      <c r="R45" s="620"/>
      <c r="S45" s="620"/>
      <c r="T45" s="623"/>
      <c r="U45" s="475"/>
    </row>
    <row r="46" spans="1:22" x14ac:dyDescent="0.25">
      <c r="A46" s="1114"/>
      <c r="B46" s="135">
        <v>2</v>
      </c>
      <c r="C46" s="95"/>
      <c r="D46" s="85"/>
      <c r="E46" s="85"/>
      <c r="F46" s="95"/>
      <c r="G46" s="624"/>
      <c r="H46" s="95"/>
      <c r="I46" s="625"/>
      <c r="J46" s="626"/>
      <c r="K46" s="627"/>
      <c r="L46" s="625"/>
      <c r="M46" s="627"/>
      <c r="N46" s="132"/>
      <c r="O46" s="132"/>
      <c r="P46" s="625"/>
      <c r="Q46" s="625" t="s">
        <v>372</v>
      </c>
      <c r="R46" s="625"/>
      <c r="S46" s="625"/>
      <c r="T46" s="628"/>
      <c r="U46" s="475"/>
    </row>
    <row r="47" spans="1:22" x14ac:dyDescent="0.25">
      <c r="A47" s="1114"/>
      <c r="B47" s="135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25"/>
      <c r="R47" s="625"/>
      <c r="S47" s="625"/>
      <c r="T47" s="628"/>
      <c r="U47" s="475"/>
    </row>
    <row r="48" spans="1:22" x14ac:dyDescent="0.25">
      <c r="A48" s="1114"/>
      <c r="B48" s="135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25"/>
      <c r="R48" s="625"/>
      <c r="S48" s="625"/>
      <c r="T48" s="628"/>
      <c r="U48" s="475"/>
    </row>
    <row r="49" spans="1:21" x14ac:dyDescent="0.25">
      <c r="A49" s="1114"/>
      <c r="B49" s="135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25"/>
      <c r="R49" s="625"/>
      <c r="S49" s="625"/>
      <c r="T49" s="628"/>
      <c r="U49" s="475"/>
    </row>
    <row r="50" spans="1:21" x14ac:dyDescent="0.25">
      <c r="A50" s="1114"/>
      <c r="B50" s="135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25"/>
      <c r="R50" s="625"/>
      <c r="S50" s="625"/>
      <c r="T50" s="628"/>
      <c r="U50" s="475"/>
    </row>
    <row r="51" spans="1:21" x14ac:dyDescent="0.25">
      <c r="A51" s="1114"/>
      <c r="B51" s="135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25"/>
      <c r="R51" s="625"/>
      <c r="S51" s="625"/>
      <c r="T51" s="628"/>
      <c r="U51" s="475"/>
    </row>
    <row r="52" spans="1:21" x14ac:dyDescent="0.25">
      <c r="A52" s="1114"/>
      <c r="B52" s="135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25"/>
      <c r="R52" s="625"/>
      <c r="S52" s="625"/>
      <c r="T52" s="628"/>
      <c r="U52" s="475"/>
    </row>
    <row r="53" spans="1:21" x14ac:dyDescent="0.25">
      <c r="A53" s="1114"/>
      <c r="B53" s="135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25"/>
      <c r="R53" s="625"/>
      <c r="S53" s="625"/>
      <c r="T53" s="628"/>
      <c r="U53" s="475"/>
    </row>
    <row r="54" spans="1:21" ht="15.75" thickBot="1" x14ac:dyDescent="0.3">
      <c r="A54" s="1115"/>
      <c r="B54" s="136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30"/>
      <c r="R54" s="630"/>
      <c r="S54" s="630"/>
      <c r="T54" s="633"/>
      <c r="U54" s="475"/>
    </row>
    <row r="55" spans="1:21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48" t="s">
        <v>527</v>
      </c>
      <c r="M55" s="1049"/>
      <c r="N55" s="718">
        <f>SUM(N45:N54)</f>
        <v>0</v>
      </c>
      <c r="O55" s="719">
        <f>SUM(O45:O54)</f>
        <v>0</v>
      </c>
      <c r="P55" s="86"/>
      <c r="R55" s="86"/>
      <c r="S55" s="86"/>
      <c r="T55" s="636"/>
      <c r="U55" s="637"/>
    </row>
    <row r="56" spans="1:21" ht="23.25" customHeight="1" x14ac:dyDescent="0.25">
      <c r="A56" s="121"/>
      <c r="B56" s="86"/>
      <c r="C56" s="86"/>
      <c r="D56" s="86"/>
      <c r="H56" s="634"/>
      <c r="I56" s="634"/>
      <c r="J56" s="635"/>
      <c r="K56" s="634"/>
      <c r="L56" s="1050" t="s">
        <v>528</v>
      </c>
      <c r="M56" s="1051"/>
      <c r="N56" s="720">
        <f>SUMIF(M45:M54,"&lt;=31/12/2025",N45:N54)</f>
        <v>0</v>
      </c>
      <c r="O56" s="721">
        <f>SUMIF(M45:M54,"&lt;=31/12/2025",O45:O54)</f>
        <v>0</v>
      </c>
      <c r="P56" s="86"/>
      <c r="R56" s="86"/>
      <c r="S56" s="86"/>
      <c r="T56" s="636"/>
      <c r="U56" s="637"/>
    </row>
    <row r="57" spans="1:21" ht="31.5" customHeight="1" thickBot="1" x14ac:dyDescent="0.3">
      <c r="A57" s="121"/>
      <c r="B57" s="86"/>
      <c r="C57" s="86"/>
      <c r="D57" s="86"/>
      <c r="L57" s="1052" t="s">
        <v>565</v>
      </c>
      <c r="M57" s="1053"/>
      <c r="N57" s="722">
        <f>SUMIF(M45:M54,"&gt;31/12/2025",N45:N54)</f>
        <v>0</v>
      </c>
      <c r="O57" s="723">
        <f>SUMIF(M45:M54,"&gt;31/12/2025",O45:O54)</f>
        <v>0</v>
      </c>
      <c r="P57" s="86"/>
      <c r="R57" s="86"/>
      <c r="S57" s="86"/>
      <c r="T57" s="636"/>
      <c r="U57" s="637"/>
    </row>
    <row r="58" spans="1:21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557"/>
      <c r="R58" s="557"/>
      <c r="S58" s="639"/>
      <c r="T58" s="557"/>
      <c r="U58" s="563"/>
    </row>
    <row r="59" spans="1:21" ht="15.75" customHeight="1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473"/>
    </row>
    <row r="60" spans="1:21" ht="28.5" thickBot="1" x14ac:dyDescent="0.3">
      <c r="A60" s="140" t="s">
        <v>9</v>
      </c>
      <c r="B60" s="1057" t="s">
        <v>70</v>
      </c>
      <c r="C60" s="1058"/>
      <c r="E60" s="1118" t="s">
        <v>336</v>
      </c>
      <c r="F60" s="1119"/>
      <c r="G60" s="1031">
        <f>VLOOKUP(B60,'Urbano.Piano inv. forn'!$D$62:$H$81,3,FALSE)</f>
        <v>0</v>
      </c>
      <c r="H60" s="1032"/>
      <c r="I60" s="72"/>
      <c r="J60" s="1118" t="s">
        <v>337</v>
      </c>
      <c r="K60" s="1119"/>
      <c r="L60" s="1031">
        <f>VLOOKUP(B60,'Urbano.Piano inv. forn'!$D$62:$H$81,4,FALSE)</f>
        <v>0</v>
      </c>
      <c r="M60" s="1032"/>
      <c r="O60" s="146" t="s">
        <v>338</v>
      </c>
      <c r="P60" s="616"/>
      <c r="R60" s="147" t="s">
        <v>339</v>
      </c>
      <c r="S60" s="1112"/>
      <c r="T60" s="1113"/>
      <c r="U60" s="475"/>
    </row>
    <row r="61" spans="1:21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86"/>
      <c r="S61" s="614"/>
      <c r="U61" s="122"/>
    </row>
    <row r="62" spans="1:21" ht="30.75" customHeight="1" thickBot="1" x14ac:dyDescent="0.3">
      <c r="A62" s="1120" t="s">
        <v>340</v>
      </c>
      <c r="B62" s="1121"/>
      <c r="C62" s="1121"/>
      <c r="D62" s="1122"/>
      <c r="E62" s="1039">
        <f>VLOOKUP(B60,'Urbano.Piano inv. forn'!$D$62:$V$81,17,FALSE)</f>
        <v>0</v>
      </c>
      <c r="F62" s="1040"/>
      <c r="G62" s="1040"/>
      <c r="H62" s="1041"/>
      <c r="I62" s="72"/>
      <c r="J62" s="1123" t="s">
        <v>61</v>
      </c>
      <c r="K62" s="1124"/>
      <c r="L62" s="1039">
        <f>VLOOKUP(B60,'Urbano.Piano inv. forn'!$D$62:$V$81,19,FALSE)</f>
        <v>0</v>
      </c>
      <c r="M62" s="1041"/>
      <c r="N62" s="110"/>
      <c r="O62" s="147" t="s">
        <v>341</v>
      </c>
      <c r="P62" s="127">
        <f>L62+E62</f>
        <v>0</v>
      </c>
      <c r="R62" s="147" t="s">
        <v>342</v>
      </c>
      <c r="S62" s="1112"/>
      <c r="T62" s="1113"/>
      <c r="U62" s="122"/>
    </row>
    <row r="63" spans="1:21" ht="15.75" thickBot="1" x14ac:dyDescent="0.3">
      <c r="A63" s="128"/>
      <c r="B63" s="129"/>
      <c r="C63" s="655"/>
      <c r="D63" s="129"/>
      <c r="E63" s="130"/>
      <c r="F63" s="130"/>
      <c r="G63" s="130"/>
      <c r="H63" s="130"/>
      <c r="I63" s="72"/>
      <c r="J63" s="88"/>
      <c r="K63" s="88"/>
      <c r="L63" s="130"/>
      <c r="M63" s="130"/>
      <c r="N63" s="110"/>
      <c r="O63" s="86"/>
      <c r="P63" s="110"/>
      <c r="R63" s="86"/>
      <c r="S63" s="87"/>
      <c r="T63" s="87"/>
      <c r="U63" s="475"/>
    </row>
    <row r="64" spans="1:21" ht="60" x14ac:dyDescent="0.25">
      <c r="A64" s="1106" t="s">
        <v>343</v>
      </c>
      <c r="B64" s="1108" t="s">
        <v>344</v>
      </c>
      <c r="C64" s="1110" t="s">
        <v>345</v>
      </c>
      <c r="D64" s="142" t="s">
        <v>346</v>
      </c>
      <c r="E64" s="143" t="s">
        <v>347</v>
      </c>
      <c r="F64" s="142" t="s">
        <v>348</v>
      </c>
      <c r="G64" s="142" t="s">
        <v>349</v>
      </c>
      <c r="H64" s="144" t="s">
        <v>306</v>
      </c>
      <c r="I64" s="144" t="s">
        <v>350</v>
      </c>
      <c r="J64" s="144" t="s">
        <v>351</v>
      </c>
      <c r="K64" s="144" t="s">
        <v>352</v>
      </c>
      <c r="L64" s="144" t="s">
        <v>353</v>
      </c>
      <c r="M64" s="144" t="s">
        <v>354</v>
      </c>
      <c r="N64" s="144" t="s">
        <v>355</v>
      </c>
      <c r="O64" s="144" t="s">
        <v>356</v>
      </c>
      <c r="P64" s="144" t="s">
        <v>357</v>
      </c>
      <c r="Q64" s="144" t="s">
        <v>358</v>
      </c>
      <c r="R64" s="144" t="s">
        <v>359</v>
      </c>
      <c r="S64" s="144" t="s">
        <v>360</v>
      </c>
      <c r="T64" s="1104" t="s">
        <v>361</v>
      </c>
      <c r="U64" s="617"/>
    </row>
    <row r="65" spans="1:21" ht="25.5" customHeight="1" thickBot="1" x14ac:dyDescent="0.3">
      <c r="A65" s="1107"/>
      <c r="B65" s="1109"/>
      <c r="C65" s="1111"/>
      <c r="D65" s="145" t="s">
        <v>362</v>
      </c>
      <c r="E65" s="145" t="s">
        <v>363</v>
      </c>
      <c r="F65" s="145" t="s">
        <v>364</v>
      </c>
      <c r="G65" s="145" t="s">
        <v>364</v>
      </c>
      <c r="H65" s="145" t="s">
        <v>316</v>
      </c>
      <c r="I65" s="145" t="s">
        <v>33</v>
      </c>
      <c r="J65" s="145" t="s">
        <v>365</v>
      </c>
      <c r="K65" s="145" t="s">
        <v>366</v>
      </c>
      <c r="L65" s="145" t="s">
        <v>367</v>
      </c>
      <c r="M65" s="145" t="s">
        <v>366</v>
      </c>
      <c r="N65" s="145" t="s">
        <v>368</v>
      </c>
      <c r="O65" s="145" t="s">
        <v>335</v>
      </c>
      <c r="P65" s="145" t="s">
        <v>369</v>
      </c>
      <c r="Q65" s="145" t="s">
        <v>370</v>
      </c>
      <c r="R65" s="145" t="s">
        <v>371</v>
      </c>
      <c r="S65" s="145" t="s">
        <v>371</v>
      </c>
      <c r="T65" s="1105"/>
      <c r="U65" s="617"/>
    </row>
    <row r="66" spans="1:21" x14ac:dyDescent="0.25">
      <c r="A66" s="1114" t="str">
        <f>B60</f>
        <v>urb.e.4</v>
      </c>
      <c r="B66" s="134">
        <v>1</v>
      </c>
      <c r="C66" s="190"/>
      <c r="D66" s="98"/>
      <c r="E66" s="98"/>
      <c r="F66" s="190"/>
      <c r="G66" s="619"/>
      <c r="H66" s="100"/>
      <c r="I66" s="620"/>
      <c r="J66" s="621"/>
      <c r="K66" s="622"/>
      <c r="L66" s="620"/>
      <c r="M66" s="622"/>
      <c r="N66" s="141"/>
      <c r="O66" s="141"/>
      <c r="P66" s="620"/>
      <c r="Q66" s="620"/>
      <c r="R66" s="620"/>
      <c r="S66" s="620"/>
      <c r="T66" s="623"/>
      <c r="U66" s="475"/>
    </row>
    <row r="67" spans="1:21" x14ac:dyDescent="0.25">
      <c r="A67" s="1114"/>
      <c r="B67" s="135">
        <v>2</v>
      </c>
      <c r="C67" s="95"/>
      <c r="D67" s="85"/>
      <c r="E67" s="85"/>
      <c r="F67" s="95"/>
      <c r="G67" s="624"/>
      <c r="H67" s="95"/>
      <c r="I67" s="625"/>
      <c r="J67" s="626"/>
      <c r="K67" s="627"/>
      <c r="L67" s="625"/>
      <c r="M67" s="627"/>
      <c r="N67" s="132"/>
      <c r="O67" s="132"/>
      <c r="P67" s="625"/>
      <c r="Q67" s="625" t="s">
        <v>372</v>
      </c>
      <c r="R67" s="625"/>
      <c r="S67" s="625"/>
      <c r="T67" s="628"/>
      <c r="U67" s="475"/>
    </row>
    <row r="68" spans="1:21" x14ac:dyDescent="0.25">
      <c r="A68" s="1114"/>
      <c r="B68" s="135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25"/>
      <c r="R68" s="625"/>
      <c r="S68" s="625"/>
      <c r="T68" s="628"/>
      <c r="U68" s="475"/>
    </row>
    <row r="69" spans="1:21" x14ac:dyDescent="0.25">
      <c r="A69" s="1114"/>
      <c r="B69" s="135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25"/>
      <c r="R69" s="625"/>
      <c r="S69" s="625"/>
      <c r="T69" s="628"/>
      <c r="U69" s="475"/>
    </row>
    <row r="70" spans="1:21" x14ac:dyDescent="0.25">
      <c r="A70" s="1114"/>
      <c r="B70" s="135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25"/>
      <c r="R70" s="625"/>
      <c r="S70" s="625"/>
      <c r="T70" s="628"/>
      <c r="U70" s="475"/>
    </row>
    <row r="71" spans="1:21" x14ac:dyDescent="0.25">
      <c r="A71" s="1114"/>
      <c r="B71" s="135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25"/>
      <c r="R71" s="625"/>
      <c r="S71" s="625"/>
      <c r="T71" s="628"/>
      <c r="U71" s="475"/>
    </row>
    <row r="72" spans="1:21" x14ac:dyDescent="0.25">
      <c r="A72" s="1114"/>
      <c r="B72" s="135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25"/>
      <c r="R72" s="625"/>
      <c r="S72" s="625"/>
      <c r="T72" s="628"/>
      <c r="U72" s="475"/>
    </row>
    <row r="73" spans="1:21" x14ac:dyDescent="0.25">
      <c r="A73" s="1114"/>
      <c r="B73" s="135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25"/>
      <c r="R73" s="625"/>
      <c r="S73" s="625"/>
      <c r="T73" s="628"/>
      <c r="U73" s="475"/>
    </row>
    <row r="74" spans="1:21" x14ac:dyDescent="0.25">
      <c r="A74" s="1114"/>
      <c r="B74" s="135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25"/>
      <c r="R74" s="625"/>
      <c r="S74" s="625"/>
      <c r="T74" s="628"/>
      <c r="U74" s="475"/>
    </row>
    <row r="75" spans="1:21" ht="15.75" thickBot="1" x14ac:dyDescent="0.3">
      <c r="A75" s="1115"/>
      <c r="B75" s="136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30"/>
      <c r="R75" s="630"/>
      <c r="S75" s="630"/>
      <c r="T75" s="633"/>
      <c r="U75" s="475"/>
    </row>
    <row r="76" spans="1:21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48" t="s">
        <v>527</v>
      </c>
      <c r="M76" s="1049"/>
      <c r="N76" s="718">
        <f>SUM(N66:N75)</f>
        <v>0</v>
      </c>
      <c r="O76" s="719">
        <f>SUM(O66:O75)</f>
        <v>0</v>
      </c>
      <c r="P76" s="86"/>
      <c r="R76" s="86"/>
      <c r="S76" s="86"/>
      <c r="T76" s="636"/>
      <c r="U76" s="637"/>
    </row>
    <row r="77" spans="1:21" x14ac:dyDescent="0.25">
      <c r="A77" s="121"/>
      <c r="B77" s="86"/>
      <c r="C77" s="86"/>
      <c r="D77" s="86"/>
      <c r="H77" s="634"/>
      <c r="I77" s="634"/>
      <c r="J77" s="635"/>
      <c r="K77" s="634"/>
      <c r="L77" s="1050" t="s">
        <v>528</v>
      </c>
      <c r="M77" s="1051"/>
      <c r="N77" s="720">
        <f>SUMIF(M66:M75,"&lt;=31/12/2025",N66:N75)</f>
        <v>0</v>
      </c>
      <c r="O77" s="721">
        <f>SUMIF(M66:M75,"&lt;=31/12/2025",O66:O75)</f>
        <v>0</v>
      </c>
      <c r="P77" s="86"/>
      <c r="R77" s="86"/>
      <c r="S77" s="86"/>
      <c r="T77" s="636"/>
      <c r="U77" s="637"/>
    </row>
    <row r="78" spans="1:21" ht="15.75" thickBot="1" x14ac:dyDescent="0.3">
      <c r="A78" s="121"/>
      <c r="B78" s="86"/>
      <c r="C78" s="86"/>
      <c r="D78" s="86"/>
      <c r="L78" s="1052" t="s">
        <v>565</v>
      </c>
      <c r="M78" s="1053"/>
      <c r="N78" s="722">
        <f>SUMIF(M66:M75,"&gt;31/12/2025",N66:N75)</f>
        <v>0</v>
      </c>
      <c r="O78" s="723">
        <f>SUMIF(M66:M75,"&gt;31/12/2025",O66:O75)</f>
        <v>0</v>
      </c>
      <c r="P78" s="86"/>
      <c r="R78" s="86"/>
      <c r="S78" s="86"/>
      <c r="T78" s="636"/>
      <c r="U78" s="637"/>
    </row>
    <row r="79" spans="1:21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557"/>
      <c r="R79" s="557"/>
      <c r="S79" s="639"/>
      <c r="T79" s="557"/>
      <c r="U79" s="563"/>
    </row>
    <row r="80" spans="1:21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473"/>
    </row>
    <row r="81" spans="1:21" ht="28.5" thickBot="1" x14ac:dyDescent="0.3">
      <c r="A81" s="140" t="s">
        <v>9</v>
      </c>
      <c r="B81" s="1057" t="s">
        <v>71</v>
      </c>
      <c r="C81" s="1058"/>
      <c r="E81" s="1118" t="s">
        <v>336</v>
      </c>
      <c r="F81" s="1119"/>
      <c r="G81" s="1031">
        <f>VLOOKUP(B81,'Urbano.Piano inv. forn'!$D$62:$H$81,3,FALSE)</f>
        <v>0</v>
      </c>
      <c r="H81" s="1032"/>
      <c r="I81" s="72"/>
      <c r="J81" s="1118" t="s">
        <v>337</v>
      </c>
      <c r="K81" s="1119"/>
      <c r="L81" s="1031">
        <f>VLOOKUP(B81,'Urbano.Piano inv. forn'!$D$62:$H$81,4,FALSE)</f>
        <v>0</v>
      </c>
      <c r="M81" s="1032"/>
      <c r="O81" s="146" t="s">
        <v>338</v>
      </c>
      <c r="P81" s="616"/>
      <c r="R81" s="147" t="s">
        <v>339</v>
      </c>
      <c r="S81" s="1112"/>
      <c r="T81" s="1113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86"/>
      <c r="S82" s="614"/>
      <c r="U82" s="122"/>
    </row>
    <row r="83" spans="1:21" ht="29.25" customHeight="1" thickBot="1" x14ac:dyDescent="0.3">
      <c r="A83" s="1120" t="s">
        <v>340</v>
      </c>
      <c r="B83" s="1121"/>
      <c r="C83" s="1121"/>
      <c r="D83" s="1122"/>
      <c r="E83" s="1039">
        <f>VLOOKUP(B81,'Urbano.Piano inv. forn'!$D$62:$V$81,17,FALSE)</f>
        <v>0</v>
      </c>
      <c r="F83" s="1040"/>
      <c r="G83" s="1040"/>
      <c r="H83" s="1041"/>
      <c r="I83" s="72"/>
      <c r="J83" s="1123" t="s">
        <v>61</v>
      </c>
      <c r="K83" s="1124"/>
      <c r="L83" s="1039">
        <f>VLOOKUP(B81,'Urbano.Piano inv. forn'!$D$62:$V$81,19,FALSE)</f>
        <v>0</v>
      </c>
      <c r="M83" s="1041"/>
      <c r="N83" s="110"/>
      <c r="O83" s="147" t="s">
        <v>341</v>
      </c>
      <c r="P83" s="127">
        <f>L83+E83</f>
        <v>0</v>
      </c>
      <c r="R83" s="147" t="s">
        <v>342</v>
      </c>
      <c r="S83" s="1112"/>
      <c r="T83" s="1113"/>
      <c r="U83" s="122"/>
    </row>
    <row r="84" spans="1:21" ht="15.75" thickBot="1" x14ac:dyDescent="0.3">
      <c r="A84" s="128"/>
      <c r="B84" s="129"/>
      <c r="C84" s="655"/>
      <c r="D84" s="129"/>
      <c r="E84" s="130"/>
      <c r="F84" s="130"/>
      <c r="G84" s="130"/>
      <c r="H84" s="130"/>
      <c r="I84" s="72"/>
      <c r="J84" s="88"/>
      <c r="K84" s="88"/>
      <c r="L84" s="130"/>
      <c r="M84" s="130"/>
      <c r="N84" s="110"/>
      <c r="O84" s="86"/>
      <c r="P84" s="110"/>
      <c r="R84" s="86"/>
      <c r="S84" s="87"/>
      <c r="T84" s="87"/>
      <c r="U84" s="475"/>
    </row>
    <row r="85" spans="1:21" ht="60" x14ac:dyDescent="0.25">
      <c r="A85" s="1106" t="s">
        <v>343</v>
      </c>
      <c r="B85" s="1108" t="s">
        <v>344</v>
      </c>
      <c r="C85" s="1110" t="s">
        <v>345</v>
      </c>
      <c r="D85" s="142" t="s">
        <v>346</v>
      </c>
      <c r="E85" s="143" t="s">
        <v>347</v>
      </c>
      <c r="F85" s="142" t="s">
        <v>348</v>
      </c>
      <c r="G85" s="142" t="s">
        <v>349</v>
      </c>
      <c r="H85" s="144" t="s">
        <v>306</v>
      </c>
      <c r="I85" s="144" t="s">
        <v>350</v>
      </c>
      <c r="J85" s="144" t="s">
        <v>351</v>
      </c>
      <c r="K85" s="144" t="s">
        <v>352</v>
      </c>
      <c r="L85" s="144" t="s">
        <v>353</v>
      </c>
      <c r="M85" s="144" t="s">
        <v>354</v>
      </c>
      <c r="N85" s="144" t="s">
        <v>355</v>
      </c>
      <c r="O85" s="144" t="s">
        <v>356</v>
      </c>
      <c r="P85" s="144" t="s">
        <v>357</v>
      </c>
      <c r="Q85" s="144" t="s">
        <v>358</v>
      </c>
      <c r="R85" s="144" t="s">
        <v>359</v>
      </c>
      <c r="S85" s="144" t="s">
        <v>360</v>
      </c>
      <c r="T85" s="1104" t="s">
        <v>361</v>
      </c>
      <c r="U85" s="617"/>
    </row>
    <row r="86" spans="1:21" ht="24.75" thickBot="1" x14ac:dyDescent="0.3">
      <c r="A86" s="1107"/>
      <c r="B86" s="1109"/>
      <c r="C86" s="1111"/>
      <c r="D86" s="145" t="s">
        <v>362</v>
      </c>
      <c r="E86" s="145" t="s">
        <v>363</v>
      </c>
      <c r="F86" s="145" t="s">
        <v>364</v>
      </c>
      <c r="G86" s="145" t="s">
        <v>364</v>
      </c>
      <c r="H86" s="145" t="s">
        <v>316</v>
      </c>
      <c r="I86" s="145" t="s">
        <v>33</v>
      </c>
      <c r="J86" s="145" t="s">
        <v>365</v>
      </c>
      <c r="K86" s="145" t="s">
        <v>366</v>
      </c>
      <c r="L86" s="145" t="s">
        <v>367</v>
      </c>
      <c r="M86" s="145" t="s">
        <v>366</v>
      </c>
      <c r="N86" s="145" t="s">
        <v>368</v>
      </c>
      <c r="O86" s="145" t="s">
        <v>335</v>
      </c>
      <c r="P86" s="145" t="s">
        <v>369</v>
      </c>
      <c r="Q86" s="145" t="s">
        <v>370</v>
      </c>
      <c r="R86" s="145" t="s">
        <v>371</v>
      </c>
      <c r="S86" s="145" t="s">
        <v>371</v>
      </c>
      <c r="T86" s="1105"/>
      <c r="U86" s="617"/>
    </row>
    <row r="87" spans="1:21" x14ac:dyDescent="0.25">
      <c r="A87" s="1114" t="str">
        <f>B81</f>
        <v>urb.e.5</v>
      </c>
      <c r="B87" s="134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20"/>
      <c r="R87" s="620"/>
      <c r="S87" s="620"/>
      <c r="T87" s="623"/>
      <c r="U87" s="475"/>
    </row>
    <row r="88" spans="1:21" x14ac:dyDescent="0.25">
      <c r="A88" s="1114"/>
      <c r="B88" s="135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25" t="s">
        <v>372</v>
      </c>
      <c r="R88" s="625"/>
      <c r="S88" s="625"/>
      <c r="T88" s="628"/>
      <c r="U88" s="475"/>
    </row>
    <row r="89" spans="1:21" x14ac:dyDescent="0.25">
      <c r="A89" s="1114"/>
      <c r="B89" s="135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25"/>
      <c r="R89" s="625"/>
      <c r="S89" s="625"/>
      <c r="T89" s="628"/>
      <c r="U89" s="475"/>
    </row>
    <row r="90" spans="1:21" x14ac:dyDescent="0.25">
      <c r="A90" s="1114"/>
      <c r="B90" s="135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25"/>
      <c r="R90" s="625"/>
      <c r="S90" s="625"/>
      <c r="T90" s="628"/>
      <c r="U90" s="475"/>
    </row>
    <row r="91" spans="1:21" x14ac:dyDescent="0.25">
      <c r="A91" s="1114"/>
      <c r="B91" s="135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25"/>
      <c r="R91" s="625"/>
      <c r="S91" s="625"/>
      <c r="T91" s="628"/>
      <c r="U91" s="475"/>
    </row>
    <row r="92" spans="1:21" x14ac:dyDescent="0.25">
      <c r="A92" s="1114"/>
      <c r="B92" s="135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25"/>
      <c r="R92" s="625"/>
      <c r="S92" s="625"/>
      <c r="T92" s="628"/>
      <c r="U92" s="475"/>
    </row>
    <row r="93" spans="1:21" x14ac:dyDescent="0.25">
      <c r="A93" s="1114"/>
      <c r="B93" s="135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25"/>
      <c r="R93" s="625"/>
      <c r="S93" s="625"/>
      <c r="T93" s="628"/>
      <c r="U93" s="475"/>
    </row>
    <row r="94" spans="1:21" x14ac:dyDescent="0.25">
      <c r="A94" s="1114"/>
      <c r="B94" s="135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25"/>
      <c r="R94" s="625"/>
      <c r="S94" s="625"/>
      <c r="T94" s="628"/>
      <c r="U94" s="475"/>
    </row>
    <row r="95" spans="1:21" x14ac:dyDescent="0.25">
      <c r="A95" s="1114"/>
      <c r="B95" s="135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25"/>
      <c r="R95" s="625"/>
      <c r="S95" s="625"/>
      <c r="T95" s="628"/>
      <c r="U95" s="475"/>
    </row>
    <row r="96" spans="1:21" ht="15.75" thickBot="1" x14ac:dyDescent="0.3">
      <c r="A96" s="1115"/>
      <c r="B96" s="136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30"/>
      <c r="R96" s="630"/>
      <c r="S96" s="630"/>
      <c r="T96" s="633"/>
      <c r="U96" s="475"/>
    </row>
    <row r="97" spans="1:21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48" t="s">
        <v>527</v>
      </c>
      <c r="M97" s="1049"/>
      <c r="N97" s="718">
        <f>SUM(N87:N96)</f>
        <v>0</v>
      </c>
      <c r="O97" s="719">
        <f>SUM(O87:O96)</f>
        <v>0</v>
      </c>
      <c r="P97" s="86"/>
      <c r="R97" s="86"/>
      <c r="S97" s="86"/>
      <c r="T97" s="636"/>
      <c r="U97" s="637"/>
    </row>
    <row r="98" spans="1:21" x14ac:dyDescent="0.25">
      <c r="A98" s="121"/>
      <c r="B98" s="86"/>
      <c r="C98" s="86"/>
      <c r="D98" s="86"/>
      <c r="H98" s="634"/>
      <c r="I98" s="634"/>
      <c r="J98" s="635"/>
      <c r="K98" s="634"/>
      <c r="L98" s="1050" t="s">
        <v>528</v>
      </c>
      <c r="M98" s="1051"/>
      <c r="N98" s="720">
        <f>SUMIF(M87:M96,"&lt;=31/12/2025",N87:N96)</f>
        <v>0</v>
      </c>
      <c r="O98" s="721">
        <f>SUMIF(M87:M96,"&lt;=31/12/2025",O87:O96)</f>
        <v>0</v>
      </c>
      <c r="P98" s="86"/>
      <c r="R98" s="86"/>
      <c r="S98" s="86"/>
      <c r="T98" s="636"/>
      <c r="U98" s="637"/>
    </row>
    <row r="99" spans="1:21" ht="15.75" thickBot="1" x14ac:dyDescent="0.3">
      <c r="A99" s="121"/>
      <c r="B99" s="86"/>
      <c r="C99" s="86"/>
      <c r="D99" s="86"/>
      <c r="L99" s="1052" t="s">
        <v>565</v>
      </c>
      <c r="M99" s="1053"/>
      <c r="N99" s="722">
        <f>SUMIF(M87:M96,"&gt;31/12/2025",N87:N96)</f>
        <v>0</v>
      </c>
      <c r="O99" s="723">
        <f>SUMIF(M87:M96,"&gt;31/12/2025",O87:O96)</f>
        <v>0</v>
      </c>
      <c r="P99" s="86"/>
      <c r="R99" s="86"/>
      <c r="S99" s="86"/>
      <c r="T99" s="636"/>
      <c r="U99" s="637"/>
    </row>
    <row r="100" spans="1:21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557"/>
      <c r="R100" s="557"/>
      <c r="S100" s="639"/>
      <c r="T100" s="557"/>
      <c r="U100" s="563"/>
    </row>
    <row r="101" spans="1:21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473"/>
    </row>
    <row r="102" spans="1:21" ht="28.5" thickBot="1" x14ac:dyDescent="0.3">
      <c r="A102" s="140" t="s">
        <v>9</v>
      </c>
      <c r="B102" s="1057" t="s">
        <v>70</v>
      </c>
      <c r="C102" s="1058"/>
      <c r="E102" s="1118" t="s">
        <v>336</v>
      </c>
      <c r="F102" s="1119"/>
      <c r="G102" s="1031">
        <f>VLOOKUP(B102,'Urbano.Piano inv. forn'!$D$62:$H$81,3,FALSE)</f>
        <v>0</v>
      </c>
      <c r="H102" s="1032"/>
      <c r="I102" s="72"/>
      <c r="J102" s="1118" t="s">
        <v>337</v>
      </c>
      <c r="K102" s="1119"/>
      <c r="L102" s="1031">
        <f>VLOOKUP(B102,'Urbano.Piano inv. forn'!$D$62:$H$81,4,FALSE)</f>
        <v>0</v>
      </c>
      <c r="M102" s="1032"/>
      <c r="O102" s="146" t="s">
        <v>338</v>
      </c>
      <c r="P102" s="616"/>
      <c r="R102" s="147" t="s">
        <v>339</v>
      </c>
      <c r="S102" s="1112"/>
      <c r="T102" s="1113"/>
      <c r="U102" s="475"/>
    </row>
    <row r="103" spans="1:21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86"/>
      <c r="S103" s="614"/>
      <c r="U103" s="122"/>
    </row>
    <row r="104" spans="1:21" ht="38.25" customHeight="1" thickBot="1" x14ac:dyDescent="0.3">
      <c r="A104" s="1120" t="s">
        <v>340</v>
      </c>
      <c r="B104" s="1121"/>
      <c r="C104" s="1121"/>
      <c r="D104" s="1122"/>
      <c r="E104" s="1039">
        <f>VLOOKUP(B102,'Urbano.Piano inv. forn'!$D$62:$V$81,17,FALSE)</f>
        <v>0</v>
      </c>
      <c r="F104" s="1040"/>
      <c r="G104" s="1040"/>
      <c r="H104" s="1041"/>
      <c r="I104" s="72"/>
      <c r="J104" s="1123" t="s">
        <v>61</v>
      </c>
      <c r="K104" s="1124"/>
      <c r="L104" s="1039">
        <f>VLOOKUP(B102,'Urbano.Piano inv. forn'!$D$62:$V$81,19,FALSE)</f>
        <v>0</v>
      </c>
      <c r="M104" s="1041"/>
      <c r="N104" s="110"/>
      <c r="O104" s="147" t="s">
        <v>341</v>
      </c>
      <c r="P104" s="127">
        <f>L104+E104</f>
        <v>0</v>
      </c>
      <c r="R104" s="147" t="s">
        <v>342</v>
      </c>
      <c r="S104" s="1112"/>
      <c r="T104" s="1113"/>
      <c r="U104" s="122"/>
    </row>
    <row r="105" spans="1:21" ht="15.75" thickBot="1" x14ac:dyDescent="0.3">
      <c r="A105" s="128"/>
      <c r="B105" s="129"/>
      <c r="C105" s="655"/>
      <c r="D105" s="129"/>
      <c r="E105" s="130"/>
      <c r="F105" s="130"/>
      <c r="G105" s="130"/>
      <c r="H105" s="130"/>
      <c r="I105" s="72"/>
      <c r="J105" s="88"/>
      <c r="K105" s="88"/>
      <c r="L105" s="130"/>
      <c r="M105" s="130"/>
      <c r="N105" s="110"/>
      <c r="O105" s="86"/>
      <c r="P105" s="110"/>
      <c r="R105" s="86"/>
      <c r="S105" s="87"/>
      <c r="T105" s="87"/>
      <c r="U105" s="475"/>
    </row>
    <row r="106" spans="1:21" ht="60" x14ac:dyDescent="0.25">
      <c r="A106" s="1106" t="s">
        <v>343</v>
      </c>
      <c r="B106" s="1108" t="s">
        <v>344</v>
      </c>
      <c r="C106" s="1110" t="s">
        <v>345</v>
      </c>
      <c r="D106" s="142" t="s">
        <v>346</v>
      </c>
      <c r="E106" s="143" t="s">
        <v>347</v>
      </c>
      <c r="F106" s="142" t="s">
        <v>348</v>
      </c>
      <c r="G106" s="142" t="s">
        <v>349</v>
      </c>
      <c r="H106" s="144" t="s">
        <v>306</v>
      </c>
      <c r="I106" s="144" t="s">
        <v>350</v>
      </c>
      <c r="J106" s="144" t="s">
        <v>351</v>
      </c>
      <c r="K106" s="144" t="s">
        <v>352</v>
      </c>
      <c r="L106" s="144" t="s">
        <v>353</v>
      </c>
      <c r="M106" s="144" t="s">
        <v>354</v>
      </c>
      <c r="N106" s="144" t="s">
        <v>355</v>
      </c>
      <c r="O106" s="144" t="s">
        <v>356</v>
      </c>
      <c r="P106" s="144" t="s">
        <v>357</v>
      </c>
      <c r="Q106" s="144" t="s">
        <v>358</v>
      </c>
      <c r="R106" s="144" t="s">
        <v>359</v>
      </c>
      <c r="S106" s="144" t="s">
        <v>360</v>
      </c>
      <c r="T106" s="1104" t="s">
        <v>361</v>
      </c>
      <c r="U106" s="617"/>
    </row>
    <row r="107" spans="1:21" ht="24.75" thickBot="1" x14ac:dyDescent="0.3">
      <c r="A107" s="1107"/>
      <c r="B107" s="1109"/>
      <c r="C107" s="1111"/>
      <c r="D107" s="145" t="s">
        <v>362</v>
      </c>
      <c r="E107" s="145" t="s">
        <v>363</v>
      </c>
      <c r="F107" s="145" t="s">
        <v>364</v>
      </c>
      <c r="G107" s="145" t="s">
        <v>364</v>
      </c>
      <c r="H107" s="145" t="s">
        <v>316</v>
      </c>
      <c r="I107" s="145" t="s">
        <v>33</v>
      </c>
      <c r="J107" s="145" t="s">
        <v>365</v>
      </c>
      <c r="K107" s="145" t="s">
        <v>366</v>
      </c>
      <c r="L107" s="145" t="s">
        <v>367</v>
      </c>
      <c r="M107" s="145" t="s">
        <v>366</v>
      </c>
      <c r="N107" s="145" t="s">
        <v>368</v>
      </c>
      <c r="O107" s="145" t="s">
        <v>335</v>
      </c>
      <c r="P107" s="145" t="s">
        <v>369</v>
      </c>
      <c r="Q107" s="145" t="s">
        <v>370</v>
      </c>
      <c r="R107" s="145" t="s">
        <v>371</v>
      </c>
      <c r="S107" s="145" t="s">
        <v>371</v>
      </c>
      <c r="T107" s="1105"/>
      <c r="U107" s="617"/>
    </row>
    <row r="108" spans="1:21" x14ac:dyDescent="0.25">
      <c r="A108" s="1114" t="str">
        <f>B102</f>
        <v>urb.e.4</v>
      </c>
      <c r="B108" s="134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20"/>
      <c r="R108" s="620"/>
      <c r="S108" s="620"/>
      <c r="T108" s="623"/>
      <c r="U108" s="475"/>
    </row>
    <row r="109" spans="1:21" x14ac:dyDescent="0.25">
      <c r="A109" s="1114"/>
      <c r="B109" s="135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25" t="s">
        <v>372</v>
      </c>
      <c r="R109" s="625"/>
      <c r="S109" s="625"/>
      <c r="T109" s="628"/>
      <c r="U109" s="475"/>
    </row>
    <row r="110" spans="1:21" x14ac:dyDescent="0.25">
      <c r="A110" s="1114"/>
      <c r="B110" s="135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25"/>
      <c r="R110" s="625"/>
      <c r="S110" s="625"/>
      <c r="T110" s="628"/>
      <c r="U110" s="475"/>
    </row>
    <row r="111" spans="1:21" x14ac:dyDescent="0.25">
      <c r="A111" s="1114"/>
      <c r="B111" s="135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25"/>
      <c r="R111" s="625"/>
      <c r="S111" s="625"/>
      <c r="T111" s="628"/>
      <c r="U111" s="475"/>
    </row>
    <row r="112" spans="1:21" x14ac:dyDescent="0.25">
      <c r="A112" s="1114"/>
      <c r="B112" s="135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25"/>
      <c r="R112" s="625"/>
      <c r="S112" s="625"/>
      <c r="T112" s="628"/>
      <c r="U112" s="475"/>
    </row>
    <row r="113" spans="1:21" x14ac:dyDescent="0.25">
      <c r="A113" s="1114"/>
      <c r="B113" s="135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25"/>
      <c r="R113" s="625"/>
      <c r="S113" s="625"/>
      <c r="T113" s="628"/>
      <c r="U113" s="475"/>
    </row>
    <row r="114" spans="1:21" x14ac:dyDescent="0.25">
      <c r="A114" s="1114"/>
      <c r="B114" s="135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25"/>
      <c r="R114" s="625"/>
      <c r="S114" s="625"/>
      <c r="T114" s="628"/>
      <c r="U114" s="475"/>
    </row>
    <row r="115" spans="1:21" x14ac:dyDescent="0.25">
      <c r="A115" s="1114"/>
      <c r="B115" s="135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25"/>
      <c r="R115" s="625"/>
      <c r="S115" s="625"/>
      <c r="T115" s="628"/>
      <c r="U115" s="475"/>
    </row>
    <row r="116" spans="1:21" x14ac:dyDescent="0.25">
      <c r="A116" s="1114"/>
      <c r="B116" s="135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25"/>
      <c r="R116" s="625"/>
      <c r="S116" s="625"/>
      <c r="T116" s="628"/>
      <c r="U116" s="475"/>
    </row>
    <row r="117" spans="1:21" ht="15.75" thickBot="1" x14ac:dyDescent="0.3">
      <c r="A117" s="1115"/>
      <c r="B117" s="136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30"/>
      <c r="R117" s="630"/>
      <c r="S117" s="630"/>
      <c r="T117" s="633"/>
      <c r="U117" s="475"/>
    </row>
    <row r="118" spans="1:21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48" t="s">
        <v>527</v>
      </c>
      <c r="M118" s="1049"/>
      <c r="N118" s="718">
        <f>SUM(N108:N117)</f>
        <v>0</v>
      </c>
      <c r="O118" s="719">
        <f>SUM(O108:O117)</f>
        <v>0</v>
      </c>
      <c r="P118" s="86"/>
      <c r="R118" s="86"/>
      <c r="S118" s="86"/>
      <c r="T118" s="636"/>
      <c r="U118" s="637"/>
    </row>
    <row r="119" spans="1:21" ht="32.25" customHeight="1" x14ac:dyDescent="0.25">
      <c r="A119" s="121"/>
      <c r="B119" s="86"/>
      <c r="C119" s="86"/>
      <c r="D119" s="86"/>
      <c r="H119" s="634"/>
      <c r="I119" s="634"/>
      <c r="J119" s="635"/>
      <c r="K119" s="634"/>
      <c r="L119" s="1050" t="s">
        <v>528</v>
      </c>
      <c r="M119" s="1051"/>
      <c r="N119" s="720">
        <f>SUMIF(M108:M117,"&lt;=31/12/2025",N108:N117)</f>
        <v>0</v>
      </c>
      <c r="O119" s="721">
        <f>SUMIF(M108:M117,"&lt;=31/12/2025",O108:O117)</f>
        <v>0</v>
      </c>
      <c r="P119" s="86"/>
      <c r="R119" s="86"/>
      <c r="S119" s="86"/>
      <c r="T119" s="636"/>
      <c r="U119" s="637"/>
    </row>
    <row r="120" spans="1:21" ht="26.25" customHeight="1" thickBot="1" x14ac:dyDescent="0.3">
      <c r="A120" s="121"/>
      <c r="B120" s="86"/>
      <c r="C120" s="86"/>
      <c r="D120" s="86"/>
      <c r="L120" s="1052" t="s">
        <v>565</v>
      </c>
      <c r="M120" s="1053"/>
      <c r="N120" s="722">
        <f>SUMIF(M108:M117,"&gt;31/12/2025",N108:N117)</f>
        <v>0</v>
      </c>
      <c r="O120" s="723">
        <f>SUMIF(M108:M117,"&gt;31/12/2025",O108:O117)</f>
        <v>0</v>
      </c>
      <c r="P120" s="86"/>
      <c r="R120" s="86"/>
      <c r="S120" s="86"/>
      <c r="T120" s="636"/>
      <c r="U120" s="637"/>
    </row>
    <row r="121" spans="1:21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557"/>
      <c r="R121" s="557"/>
      <c r="S121" s="639"/>
      <c r="T121" s="557"/>
      <c r="U121" s="563"/>
    </row>
    <row r="122" spans="1:21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323"/>
      <c r="R122" s="323"/>
      <c r="S122" s="323"/>
      <c r="T122" s="323"/>
      <c r="U122" s="473"/>
    </row>
    <row r="123" spans="1:21" ht="28.5" thickBot="1" x14ac:dyDescent="0.3">
      <c r="A123" s="140" t="s">
        <v>9</v>
      </c>
      <c r="B123" s="1057" t="s">
        <v>71</v>
      </c>
      <c r="C123" s="1058"/>
      <c r="E123" s="1118" t="s">
        <v>336</v>
      </c>
      <c r="F123" s="1119"/>
      <c r="G123" s="1031">
        <f>VLOOKUP(B123,'Urbano.Piano inv. forn'!$D$62:$H$81,3,FALSE)</f>
        <v>0</v>
      </c>
      <c r="H123" s="1032"/>
      <c r="I123" s="72"/>
      <c r="J123" s="1118" t="s">
        <v>337</v>
      </c>
      <c r="K123" s="1119"/>
      <c r="L123" s="1031">
        <f>VLOOKUP(B123,'Urbano.Piano inv. forn'!$D$62:$H$81,4,FALSE)</f>
        <v>0</v>
      </c>
      <c r="M123" s="1032"/>
      <c r="O123" s="146" t="s">
        <v>338</v>
      </c>
      <c r="P123" s="616"/>
      <c r="R123" s="147" t="s">
        <v>339</v>
      </c>
      <c r="S123" s="1112"/>
      <c r="T123" s="1113"/>
      <c r="U123" s="475"/>
    </row>
    <row r="124" spans="1:21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86"/>
      <c r="S124" s="614"/>
      <c r="U124" s="122"/>
    </row>
    <row r="125" spans="1:21" ht="30.75" customHeight="1" thickBot="1" x14ac:dyDescent="0.3">
      <c r="A125" s="1120" t="s">
        <v>340</v>
      </c>
      <c r="B125" s="1121"/>
      <c r="C125" s="1121"/>
      <c r="D125" s="1122"/>
      <c r="E125" s="1039">
        <f>VLOOKUP(B123,'Urbano.Piano inv. forn'!$D$62:$V$81,17,FALSE)</f>
        <v>0</v>
      </c>
      <c r="F125" s="1040"/>
      <c r="G125" s="1040"/>
      <c r="H125" s="1041"/>
      <c r="I125" s="72"/>
      <c r="J125" s="1123" t="s">
        <v>61</v>
      </c>
      <c r="K125" s="1124"/>
      <c r="L125" s="1039">
        <f>VLOOKUP(B123,'Urbano.Piano inv. forn'!$D$62:$V$81,19,FALSE)</f>
        <v>0</v>
      </c>
      <c r="M125" s="1041"/>
      <c r="N125" s="110"/>
      <c r="O125" s="147" t="s">
        <v>341</v>
      </c>
      <c r="P125" s="127">
        <f>L125+E125</f>
        <v>0</v>
      </c>
      <c r="R125" s="147" t="s">
        <v>342</v>
      </c>
      <c r="S125" s="1112"/>
      <c r="T125" s="1113"/>
      <c r="U125" s="122"/>
    </row>
    <row r="126" spans="1:21" ht="15.75" thickBot="1" x14ac:dyDescent="0.3">
      <c r="A126" s="128"/>
      <c r="B126" s="129"/>
      <c r="C126" s="655"/>
      <c r="D126" s="129"/>
      <c r="E126" s="130"/>
      <c r="F126" s="130"/>
      <c r="G126" s="130"/>
      <c r="H126" s="130"/>
      <c r="I126" s="72"/>
      <c r="J126" s="88"/>
      <c r="K126" s="88"/>
      <c r="L126" s="130"/>
      <c r="M126" s="130"/>
      <c r="N126" s="110"/>
      <c r="O126" s="86"/>
      <c r="P126" s="110"/>
      <c r="R126" s="86"/>
      <c r="S126" s="87"/>
      <c r="T126" s="87"/>
      <c r="U126" s="475"/>
    </row>
    <row r="127" spans="1:21" ht="60" x14ac:dyDescent="0.25">
      <c r="A127" s="1106" t="s">
        <v>343</v>
      </c>
      <c r="B127" s="1108" t="s">
        <v>344</v>
      </c>
      <c r="C127" s="1110" t="s">
        <v>345</v>
      </c>
      <c r="D127" s="142" t="s">
        <v>346</v>
      </c>
      <c r="E127" s="143" t="s">
        <v>347</v>
      </c>
      <c r="F127" s="142" t="s">
        <v>348</v>
      </c>
      <c r="G127" s="142" t="s">
        <v>349</v>
      </c>
      <c r="H127" s="144" t="s">
        <v>306</v>
      </c>
      <c r="I127" s="144" t="s">
        <v>350</v>
      </c>
      <c r="J127" s="144" t="s">
        <v>351</v>
      </c>
      <c r="K127" s="144" t="s">
        <v>352</v>
      </c>
      <c r="L127" s="144" t="s">
        <v>353</v>
      </c>
      <c r="M127" s="144" t="s">
        <v>354</v>
      </c>
      <c r="N127" s="144" t="s">
        <v>355</v>
      </c>
      <c r="O127" s="144" t="s">
        <v>356</v>
      </c>
      <c r="P127" s="144" t="s">
        <v>357</v>
      </c>
      <c r="Q127" s="144" t="s">
        <v>358</v>
      </c>
      <c r="R127" s="144" t="s">
        <v>359</v>
      </c>
      <c r="S127" s="144" t="s">
        <v>360</v>
      </c>
      <c r="T127" s="1104" t="s">
        <v>361</v>
      </c>
      <c r="U127" s="617"/>
    </row>
    <row r="128" spans="1:21" ht="24.75" thickBot="1" x14ac:dyDescent="0.3">
      <c r="A128" s="1107"/>
      <c r="B128" s="1109"/>
      <c r="C128" s="1111"/>
      <c r="D128" s="145" t="s">
        <v>362</v>
      </c>
      <c r="E128" s="145" t="s">
        <v>363</v>
      </c>
      <c r="F128" s="145" t="s">
        <v>364</v>
      </c>
      <c r="G128" s="145" t="s">
        <v>364</v>
      </c>
      <c r="H128" s="145" t="s">
        <v>316</v>
      </c>
      <c r="I128" s="145" t="s">
        <v>33</v>
      </c>
      <c r="J128" s="145" t="s">
        <v>365</v>
      </c>
      <c r="K128" s="145" t="s">
        <v>366</v>
      </c>
      <c r="L128" s="145" t="s">
        <v>367</v>
      </c>
      <c r="M128" s="145" t="s">
        <v>366</v>
      </c>
      <c r="N128" s="145" t="s">
        <v>368</v>
      </c>
      <c r="O128" s="145" t="s">
        <v>335</v>
      </c>
      <c r="P128" s="145" t="s">
        <v>369</v>
      </c>
      <c r="Q128" s="145" t="s">
        <v>370</v>
      </c>
      <c r="R128" s="145" t="s">
        <v>371</v>
      </c>
      <c r="S128" s="145" t="s">
        <v>371</v>
      </c>
      <c r="T128" s="1105"/>
      <c r="U128" s="617"/>
    </row>
    <row r="129" spans="1:21" x14ac:dyDescent="0.25">
      <c r="A129" s="1114" t="str">
        <f>B123</f>
        <v>urb.e.5</v>
      </c>
      <c r="B129" s="134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20"/>
      <c r="R129" s="620"/>
      <c r="S129" s="620"/>
      <c r="T129" s="623"/>
      <c r="U129" s="475"/>
    </row>
    <row r="130" spans="1:21" x14ac:dyDescent="0.25">
      <c r="A130" s="1114"/>
      <c r="B130" s="135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25" t="s">
        <v>372</v>
      </c>
      <c r="R130" s="625"/>
      <c r="S130" s="625"/>
      <c r="T130" s="628"/>
      <c r="U130" s="475"/>
    </row>
    <row r="131" spans="1:21" x14ac:dyDescent="0.25">
      <c r="A131" s="1114"/>
      <c r="B131" s="135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25"/>
      <c r="R131" s="625"/>
      <c r="S131" s="625"/>
      <c r="T131" s="628"/>
      <c r="U131" s="475"/>
    </row>
    <row r="132" spans="1:21" x14ac:dyDescent="0.25">
      <c r="A132" s="1114"/>
      <c r="B132" s="135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25"/>
      <c r="R132" s="625"/>
      <c r="S132" s="625"/>
      <c r="T132" s="628"/>
      <c r="U132" s="475"/>
    </row>
    <row r="133" spans="1:21" x14ac:dyDescent="0.25">
      <c r="A133" s="1114"/>
      <c r="B133" s="135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25"/>
      <c r="R133" s="625"/>
      <c r="S133" s="625"/>
      <c r="T133" s="628"/>
      <c r="U133" s="475"/>
    </row>
    <row r="134" spans="1:21" x14ac:dyDescent="0.25">
      <c r="A134" s="1114"/>
      <c r="B134" s="135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25"/>
      <c r="R134" s="625"/>
      <c r="S134" s="625"/>
      <c r="T134" s="628"/>
      <c r="U134" s="475"/>
    </row>
    <row r="135" spans="1:21" x14ac:dyDescent="0.25">
      <c r="A135" s="1114"/>
      <c r="B135" s="135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25"/>
      <c r="R135" s="625"/>
      <c r="S135" s="625"/>
      <c r="T135" s="628"/>
      <c r="U135" s="475"/>
    </row>
    <row r="136" spans="1:21" x14ac:dyDescent="0.25">
      <c r="A136" s="1114"/>
      <c r="B136" s="135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25"/>
      <c r="R136" s="625"/>
      <c r="S136" s="625"/>
      <c r="T136" s="628"/>
      <c r="U136" s="475"/>
    </row>
    <row r="137" spans="1:21" x14ac:dyDescent="0.25">
      <c r="A137" s="1114"/>
      <c r="B137" s="135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25"/>
      <c r="R137" s="625"/>
      <c r="S137" s="625"/>
      <c r="T137" s="628"/>
      <c r="U137" s="475"/>
    </row>
    <row r="138" spans="1:21" ht="15.75" thickBot="1" x14ac:dyDescent="0.3">
      <c r="A138" s="1115"/>
      <c r="B138" s="136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30"/>
      <c r="R138" s="630"/>
      <c r="S138" s="630"/>
      <c r="T138" s="633"/>
      <c r="U138" s="475"/>
    </row>
    <row r="139" spans="1:21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48" t="s">
        <v>527</v>
      </c>
      <c r="M139" s="1049"/>
      <c r="N139" s="718">
        <f>SUM(N129:N138)</f>
        <v>0</v>
      </c>
      <c r="O139" s="719">
        <f>SUM(O129:O138)</f>
        <v>0</v>
      </c>
      <c r="P139" s="86"/>
      <c r="R139" s="86"/>
      <c r="S139" s="86"/>
      <c r="T139" s="636"/>
      <c r="U139" s="637"/>
    </row>
    <row r="140" spans="1:21" ht="24" customHeight="1" x14ac:dyDescent="0.25">
      <c r="A140" s="121"/>
      <c r="B140" s="86"/>
      <c r="C140" s="86"/>
      <c r="D140" s="86"/>
      <c r="H140" s="634"/>
      <c r="I140" s="634"/>
      <c r="J140" s="635"/>
      <c r="K140" s="634"/>
      <c r="L140" s="1050" t="s">
        <v>528</v>
      </c>
      <c r="M140" s="1051"/>
      <c r="N140" s="720">
        <f>SUMIF(M129:M138,"&lt;=31/12/2025",N129:N138)</f>
        <v>0</v>
      </c>
      <c r="O140" s="721">
        <f>SUMIF(M129:M138,"&lt;=31/12/2025",O129:O138)</f>
        <v>0</v>
      </c>
      <c r="P140" s="86"/>
      <c r="R140" s="86"/>
      <c r="S140" s="86"/>
      <c r="T140" s="636"/>
      <c r="U140" s="637"/>
    </row>
    <row r="141" spans="1:21" ht="24" customHeight="1" thickBot="1" x14ac:dyDescent="0.3">
      <c r="A141" s="121"/>
      <c r="B141" s="86"/>
      <c r="C141" s="86"/>
      <c r="D141" s="86"/>
      <c r="L141" s="1052" t="s">
        <v>565</v>
      </c>
      <c r="M141" s="1053"/>
      <c r="N141" s="722">
        <f>SUMIF(M129:M138,"&gt;31/12/2025",N129:N138)</f>
        <v>0</v>
      </c>
      <c r="O141" s="723">
        <f>SUMIF(M129:M138,"&gt;31/12/2025",O129:O138)</f>
        <v>0</v>
      </c>
      <c r="P141" s="86"/>
      <c r="R141" s="86"/>
      <c r="S141" s="86"/>
      <c r="T141" s="636"/>
      <c r="U141" s="637"/>
    </row>
    <row r="142" spans="1:21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557"/>
      <c r="R142" s="557"/>
      <c r="S142" s="639"/>
      <c r="T142" s="557"/>
      <c r="U142" s="563"/>
    </row>
    <row r="143" spans="1:21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323"/>
      <c r="R143" s="323"/>
      <c r="S143" s="323"/>
      <c r="T143" s="323"/>
      <c r="U143" s="473"/>
    </row>
    <row r="144" spans="1:21" ht="28.5" thickBot="1" x14ac:dyDescent="0.3">
      <c r="A144" s="140" t="s">
        <v>9</v>
      </c>
      <c r="B144" s="1057" t="s">
        <v>71</v>
      </c>
      <c r="C144" s="1058"/>
      <c r="E144" s="1118" t="s">
        <v>336</v>
      </c>
      <c r="F144" s="1119"/>
      <c r="G144" s="1031">
        <f>VLOOKUP(B144,'Urbano.Piano inv. forn'!$D$62:$H$81,3,FALSE)</f>
        <v>0</v>
      </c>
      <c r="H144" s="1032"/>
      <c r="I144" s="72"/>
      <c r="J144" s="1118" t="s">
        <v>337</v>
      </c>
      <c r="K144" s="1119"/>
      <c r="L144" s="1031">
        <f>VLOOKUP(B144,'Urbano.Piano inv. forn'!$D$62:$H$81,4,FALSE)</f>
        <v>0</v>
      </c>
      <c r="M144" s="1032"/>
      <c r="O144" s="146" t="s">
        <v>338</v>
      </c>
      <c r="P144" s="616"/>
      <c r="R144" s="147" t="s">
        <v>339</v>
      </c>
      <c r="S144" s="1112"/>
      <c r="T144" s="1113"/>
      <c r="U144" s="475"/>
    </row>
    <row r="145" spans="1:21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86"/>
      <c r="S145" s="614"/>
      <c r="U145" s="122"/>
    </row>
    <row r="146" spans="1:21" ht="30.75" customHeight="1" thickBot="1" x14ac:dyDescent="0.3">
      <c r="A146" s="1120" t="s">
        <v>340</v>
      </c>
      <c r="B146" s="1121"/>
      <c r="C146" s="1121"/>
      <c r="D146" s="1122"/>
      <c r="E146" s="1039">
        <f>VLOOKUP(B144,'Urbano.Piano inv. forn'!$D$62:$V$81,17,FALSE)</f>
        <v>0</v>
      </c>
      <c r="F146" s="1040"/>
      <c r="G146" s="1040"/>
      <c r="H146" s="1041"/>
      <c r="I146" s="72"/>
      <c r="J146" s="1123" t="s">
        <v>61</v>
      </c>
      <c r="K146" s="1124"/>
      <c r="L146" s="1039">
        <f>VLOOKUP(B144,'Urbano.Piano inv. forn'!$D$62:$V$81,19,FALSE)</f>
        <v>0</v>
      </c>
      <c r="M146" s="1041"/>
      <c r="N146" s="110"/>
      <c r="O146" s="147" t="s">
        <v>341</v>
      </c>
      <c r="P146" s="127">
        <f>L146+E146</f>
        <v>0</v>
      </c>
      <c r="R146" s="147" t="s">
        <v>342</v>
      </c>
      <c r="S146" s="1112"/>
      <c r="T146" s="1113"/>
      <c r="U146" s="122"/>
    </row>
    <row r="147" spans="1:21" ht="15.75" thickBot="1" x14ac:dyDescent="0.3">
      <c r="A147" s="128"/>
      <c r="B147" s="129"/>
      <c r="C147" s="655"/>
      <c r="D147" s="129"/>
      <c r="E147" s="130"/>
      <c r="F147" s="130"/>
      <c r="G147" s="130"/>
      <c r="H147" s="130"/>
      <c r="I147" s="72"/>
      <c r="J147" s="88"/>
      <c r="K147" s="88"/>
      <c r="L147" s="130"/>
      <c r="M147" s="130"/>
      <c r="N147" s="110"/>
      <c r="O147" s="86"/>
      <c r="P147" s="110"/>
      <c r="R147" s="86"/>
      <c r="S147" s="87"/>
      <c r="T147" s="87"/>
      <c r="U147" s="475"/>
    </row>
    <row r="148" spans="1:21" ht="60" x14ac:dyDescent="0.25">
      <c r="A148" s="1106" t="s">
        <v>343</v>
      </c>
      <c r="B148" s="1108" t="s">
        <v>344</v>
      </c>
      <c r="C148" s="1110" t="s">
        <v>345</v>
      </c>
      <c r="D148" s="142" t="s">
        <v>346</v>
      </c>
      <c r="E148" s="143" t="s">
        <v>347</v>
      </c>
      <c r="F148" s="142" t="s">
        <v>348</v>
      </c>
      <c r="G148" s="142" t="s">
        <v>349</v>
      </c>
      <c r="H148" s="144" t="s">
        <v>306</v>
      </c>
      <c r="I148" s="144" t="s">
        <v>350</v>
      </c>
      <c r="J148" s="144" t="s">
        <v>351</v>
      </c>
      <c r="K148" s="144" t="s">
        <v>352</v>
      </c>
      <c r="L148" s="144" t="s">
        <v>353</v>
      </c>
      <c r="M148" s="144" t="s">
        <v>354</v>
      </c>
      <c r="N148" s="144" t="s">
        <v>355</v>
      </c>
      <c r="O148" s="144" t="s">
        <v>356</v>
      </c>
      <c r="P148" s="144" t="s">
        <v>357</v>
      </c>
      <c r="Q148" s="144" t="s">
        <v>358</v>
      </c>
      <c r="R148" s="144" t="s">
        <v>359</v>
      </c>
      <c r="S148" s="144" t="s">
        <v>360</v>
      </c>
      <c r="T148" s="1104" t="s">
        <v>361</v>
      </c>
      <c r="U148" s="617"/>
    </row>
    <row r="149" spans="1:21" ht="24.75" thickBot="1" x14ac:dyDescent="0.3">
      <c r="A149" s="1107"/>
      <c r="B149" s="1109"/>
      <c r="C149" s="1111"/>
      <c r="D149" s="145" t="s">
        <v>362</v>
      </c>
      <c r="E149" s="145" t="s">
        <v>363</v>
      </c>
      <c r="F149" s="145" t="s">
        <v>364</v>
      </c>
      <c r="G149" s="145" t="s">
        <v>364</v>
      </c>
      <c r="H149" s="145" t="s">
        <v>316</v>
      </c>
      <c r="I149" s="145" t="s">
        <v>33</v>
      </c>
      <c r="J149" s="145" t="s">
        <v>365</v>
      </c>
      <c r="K149" s="145" t="s">
        <v>366</v>
      </c>
      <c r="L149" s="145" t="s">
        <v>367</v>
      </c>
      <c r="M149" s="145" t="s">
        <v>366</v>
      </c>
      <c r="N149" s="145" t="s">
        <v>368</v>
      </c>
      <c r="O149" s="145" t="s">
        <v>335</v>
      </c>
      <c r="P149" s="145" t="s">
        <v>369</v>
      </c>
      <c r="Q149" s="145" t="s">
        <v>370</v>
      </c>
      <c r="R149" s="145" t="s">
        <v>371</v>
      </c>
      <c r="S149" s="145" t="s">
        <v>371</v>
      </c>
      <c r="T149" s="1105"/>
      <c r="U149" s="617"/>
    </row>
    <row r="150" spans="1:21" x14ac:dyDescent="0.25">
      <c r="A150" s="1114" t="str">
        <f>B144</f>
        <v>urb.e.5</v>
      </c>
      <c r="B150" s="134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20"/>
      <c r="R150" s="620"/>
      <c r="S150" s="620"/>
      <c r="T150" s="623"/>
      <c r="U150" s="475"/>
    </row>
    <row r="151" spans="1:21" x14ac:dyDescent="0.25">
      <c r="A151" s="1114"/>
      <c r="B151" s="135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25" t="s">
        <v>372</v>
      </c>
      <c r="R151" s="625"/>
      <c r="S151" s="625"/>
      <c r="T151" s="628"/>
      <c r="U151" s="475"/>
    </row>
    <row r="152" spans="1:21" x14ac:dyDescent="0.25">
      <c r="A152" s="1114"/>
      <c r="B152" s="135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25"/>
      <c r="R152" s="625"/>
      <c r="S152" s="625"/>
      <c r="T152" s="628"/>
      <c r="U152" s="475"/>
    </row>
    <row r="153" spans="1:21" x14ac:dyDescent="0.25">
      <c r="A153" s="1114"/>
      <c r="B153" s="135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25"/>
      <c r="R153" s="625"/>
      <c r="S153" s="625"/>
      <c r="T153" s="628"/>
      <c r="U153" s="475"/>
    </row>
    <row r="154" spans="1:21" x14ac:dyDescent="0.25">
      <c r="A154" s="1114"/>
      <c r="B154" s="135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25"/>
      <c r="R154" s="625"/>
      <c r="S154" s="625"/>
      <c r="T154" s="628"/>
      <c r="U154" s="475"/>
    </row>
    <row r="155" spans="1:21" x14ac:dyDescent="0.25">
      <c r="A155" s="1114"/>
      <c r="B155" s="135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25"/>
      <c r="R155" s="625"/>
      <c r="S155" s="625"/>
      <c r="T155" s="628"/>
      <c r="U155" s="475"/>
    </row>
    <row r="156" spans="1:21" x14ac:dyDescent="0.25">
      <c r="A156" s="1114"/>
      <c r="B156" s="135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25"/>
      <c r="R156" s="625"/>
      <c r="S156" s="625"/>
      <c r="T156" s="628"/>
      <c r="U156" s="475"/>
    </row>
    <row r="157" spans="1:21" x14ac:dyDescent="0.25">
      <c r="A157" s="1114"/>
      <c r="B157" s="135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25"/>
      <c r="R157" s="625"/>
      <c r="S157" s="625"/>
      <c r="T157" s="628"/>
      <c r="U157" s="475"/>
    </row>
    <row r="158" spans="1:21" x14ac:dyDescent="0.25">
      <c r="A158" s="1114"/>
      <c r="B158" s="135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25"/>
      <c r="R158" s="625"/>
      <c r="S158" s="625"/>
      <c r="T158" s="628"/>
      <c r="U158" s="475"/>
    </row>
    <row r="159" spans="1:21" ht="15.75" thickBot="1" x14ac:dyDescent="0.3">
      <c r="A159" s="1115"/>
      <c r="B159" s="136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30"/>
      <c r="R159" s="630"/>
      <c r="S159" s="630"/>
      <c r="T159" s="633"/>
      <c r="U159" s="475"/>
    </row>
    <row r="160" spans="1:21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48" t="s">
        <v>527</v>
      </c>
      <c r="M160" s="1049"/>
      <c r="N160" s="718">
        <f>SUM(N150:N159)</f>
        <v>0</v>
      </c>
      <c r="O160" s="719">
        <f>SUM(O150:O159)</f>
        <v>0</v>
      </c>
      <c r="P160" s="86"/>
      <c r="R160" s="86"/>
      <c r="S160" s="86"/>
      <c r="T160" s="636"/>
      <c r="U160" s="637"/>
    </row>
    <row r="161" spans="1:21" ht="32.25" customHeight="1" x14ac:dyDescent="0.25">
      <c r="A161" s="121"/>
      <c r="B161" s="86"/>
      <c r="C161" s="86"/>
      <c r="D161" s="86"/>
      <c r="H161" s="634"/>
      <c r="I161" s="634"/>
      <c r="J161" s="635"/>
      <c r="K161" s="634"/>
      <c r="L161" s="1050" t="s">
        <v>528</v>
      </c>
      <c r="M161" s="1051"/>
      <c r="N161" s="720">
        <f>SUMIF(M150:M159,"&lt;=31/12/2025",N150:N159)</f>
        <v>0</v>
      </c>
      <c r="O161" s="721">
        <f>SUMIF(M150:M159,"&lt;=31/12/2025",O150:O159)</f>
        <v>0</v>
      </c>
      <c r="P161" s="86"/>
      <c r="R161" s="86"/>
      <c r="S161" s="86"/>
      <c r="T161" s="636"/>
      <c r="U161" s="637"/>
    </row>
    <row r="162" spans="1:21" ht="32.25" customHeight="1" thickBot="1" x14ac:dyDescent="0.3">
      <c r="A162" s="121"/>
      <c r="B162" s="86"/>
      <c r="C162" s="86"/>
      <c r="D162" s="86"/>
      <c r="L162" s="1052" t="s">
        <v>565</v>
      </c>
      <c r="M162" s="1053"/>
      <c r="N162" s="722">
        <f>SUMIF(M150:M159,"&gt;31/12/2025",N150:N159)</f>
        <v>0</v>
      </c>
      <c r="O162" s="723">
        <f>SUMIF(M150:M159,"&gt;31/12/2025",O150:O159)</f>
        <v>0</v>
      </c>
      <c r="P162" s="86"/>
      <c r="R162" s="86"/>
      <c r="S162" s="86"/>
      <c r="T162" s="636"/>
      <c r="U162" s="637"/>
    </row>
    <row r="163" spans="1:21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557"/>
      <c r="R163" s="557"/>
      <c r="S163" s="639"/>
      <c r="T163" s="557"/>
      <c r="U163" s="563"/>
    </row>
    <row r="164" spans="1:21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473"/>
    </row>
    <row r="165" spans="1:21" ht="28.5" thickBot="1" x14ac:dyDescent="0.3">
      <c r="A165" s="140" t="s">
        <v>9</v>
      </c>
      <c r="B165" s="1057" t="s">
        <v>71</v>
      </c>
      <c r="C165" s="1058"/>
      <c r="E165" s="1118" t="s">
        <v>336</v>
      </c>
      <c r="F165" s="1119"/>
      <c r="G165" s="1031">
        <f>VLOOKUP(B165,'Urbano.Piano inv. forn'!$D$62:$H$81,3,FALSE)</f>
        <v>0</v>
      </c>
      <c r="H165" s="1032"/>
      <c r="I165" s="72"/>
      <c r="J165" s="1118" t="s">
        <v>337</v>
      </c>
      <c r="K165" s="1119"/>
      <c r="L165" s="1031">
        <f>VLOOKUP(B165,'Urbano.Piano inv. forn'!$D$62:$H$81,4,FALSE)</f>
        <v>0</v>
      </c>
      <c r="M165" s="1032"/>
      <c r="O165" s="146" t="s">
        <v>338</v>
      </c>
      <c r="P165" s="616"/>
      <c r="R165" s="147" t="s">
        <v>339</v>
      </c>
      <c r="S165" s="1112"/>
      <c r="T165" s="1113"/>
      <c r="U165" s="475"/>
    </row>
    <row r="166" spans="1:21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86"/>
      <c r="S166" s="614"/>
      <c r="U166" s="122"/>
    </row>
    <row r="167" spans="1:21" ht="36" customHeight="1" thickBot="1" x14ac:dyDescent="0.3">
      <c r="A167" s="1120" t="s">
        <v>340</v>
      </c>
      <c r="B167" s="1121"/>
      <c r="C167" s="1121"/>
      <c r="D167" s="1122"/>
      <c r="E167" s="1039">
        <f>VLOOKUP(B165,'Urbano.Piano inv. forn'!$D$62:$V$81,17,FALSE)</f>
        <v>0</v>
      </c>
      <c r="F167" s="1040"/>
      <c r="G167" s="1040"/>
      <c r="H167" s="1041"/>
      <c r="I167" s="72"/>
      <c r="J167" s="1123" t="s">
        <v>61</v>
      </c>
      <c r="K167" s="1124"/>
      <c r="L167" s="1039">
        <f>VLOOKUP(B165,'Urbano.Piano inv. forn'!$D$62:$V$81,19,FALSE)</f>
        <v>0</v>
      </c>
      <c r="M167" s="1041"/>
      <c r="N167" s="110"/>
      <c r="O167" s="147" t="s">
        <v>341</v>
      </c>
      <c r="P167" s="127">
        <f>L167+E167</f>
        <v>0</v>
      </c>
      <c r="R167" s="147" t="s">
        <v>342</v>
      </c>
      <c r="S167" s="1112"/>
      <c r="T167" s="1113"/>
      <c r="U167" s="122"/>
    </row>
    <row r="168" spans="1:21" ht="15.75" thickBot="1" x14ac:dyDescent="0.3">
      <c r="A168" s="128"/>
      <c r="B168" s="129"/>
      <c r="C168" s="655"/>
      <c r="D168" s="129"/>
      <c r="E168" s="130"/>
      <c r="F168" s="130"/>
      <c r="G168" s="130"/>
      <c r="H168" s="130"/>
      <c r="I168" s="72"/>
      <c r="J168" s="88"/>
      <c r="K168" s="88"/>
      <c r="L168" s="130"/>
      <c r="M168" s="130"/>
      <c r="N168" s="110"/>
      <c r="O168" s="86"/>
      <c r="P168" s="110"/>
      <c r="R168" s="86"/>
      <c r="S168" s="87"/>
      <c r="T168" s="87"/>
      <c r="U168" s="475"/>
    </row>
    <row r="169" spans="1:21" ht="60" x14ac:dyDescent="0.25">
      <c r="A169" s="1106" t="s">
        <v>343</v>
      </c>
      <c r="B169" s="1108" t="s">
        <v>344</v>
      </c>
      <c r="C169" s="1110" t="s">
        <v>345</v>
      </c>
      <c r="D169" s="142" t="s">
        <v>346</v>
      </c>
      <c r="E169" s="143" t="s">
        <v>347</v>
      </c>
      <c r="F169" s="142" t="s">
        <v>348</v>
      </c>
      <c r="G169" s="142" t="s">
        <v>349</v>
      </c>
      <c r="H169" s="144" t="s">
        <v>306</v>
      </c>
      <c r="I169" s="144" t="s">
        <v>350</v>
      </c>
      <c r="J169" s="144" t="s">
        <v>351</v>
      </c>
      <c r="K169" s="144" t="s">
        <v>352</v>
      </c>
      <c r="L169" s="144" t="s">
        <v>353</v>
      </c>
      <c r="M169" s="144" t="s">
        <v>354</v>
      </c>
      <c r="N169" s="144" t="s">
        <v>355</v>
      </c>
      <c r="O169" s="144" t="s">
        <v>356</v>
      </c>
      <c r="P169" s="144" t="s">
        <v>357</v>
      </c>
      <c r="Q169" s="144" t="s">
        <v>358</v>
      </c>
      <c r="R169" s="144" t="s">
        <v>359</v>
      </c>
      <c r="S169" s="144" t="s">
        <v>360</v>
      </c>
      <c r="T169" s="1104" t="s">
        <v>361</v>
      </c>
      <c r="U169" s="617"/>
    </row>
    <row r="170" spans="1:21" ht="24.75" thickBot="1" x14ac:dyDescent="0.3">
      <c r="A170" s="1107"/>
      <c r="B170" s="1109"/>
      <c r="C170" s="1111"/>
      <c r="D170" s="145" t="s">
        <v>362</v>
      </c>
      <c r="E170" s="145" t="s">
        <v>363</v>
      </c>
      <c r="F170" s="145" t="s">
        <v>364</v>
      </c>
      <c r="G170" s="145" t="s">
        <v>364</v>
      </c>
      <c r="H170" s="145" t="s">
        <v>316</v>
      </c>
      <c r="I170" s="145" t="s">
        <v>33</v>
      </c>
      <c r="J170" s="145" t="s">
        <v>365</v>
      </c>
      <c r="K170" s="145" t="s">
        <v>366</v>
      </c>
      <c r="L170" s="145" t="s">
        <v>367</v>
      </c>
      <c r="M170" s="145" t="s">
        <v>366</v>
      </c>
      <c r="N170" s="145" t="s">
        <v>368</v>
      </c>
      <c r="O170" s="145" t="s">
        <v>335</v>
      </c>
      <c r="P170" s="145" t="s">
        <v>369</v>
      </c>
      <c r="Q170" s="145" t="s">
        <v>370</v>
      </c>
      <c r="R170" s="145" t="s">
        <v>371</v>
      </c>
      <c r="S170" s="145" t="s">
        <v>371</v>
      </c>
      <c r="T170" s="1105"/>
      <c r="U170" s="617"/>
    </row>
    <row r="171" spans="1:21" x14ac:dyDescent="0.25">
      <c r="A171" s="1114" t="str">
        <f>B165</f>
        <v>urb.e.5</v>
      </c>
      <c r="B171" s="134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20"/>
      <c r="R171" s="620"/>
      <c r="S171" s="620"/>
      <c r="T171" s="623"/>
      <c r="U171" s="475"/>
    </row>
    <row r="172" spans="1:21" x14ac:dyDescent="0.25">
      <c r="A172" s="1114"/>
      <c r="B172" s="135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25" t="s">
        <v>372</v>
      </c>
      <c r="R172" s="625"/>
      <c r="S172" s="625"/>
      <c r="T172" s="628"/>
      <c r="U172" s="475"/>
    </row>
    <row r="173" spans="1:21" x14ac:dyDescent="0.25">
      <c r="A173" s="1114"/>
      <c r="B173" s="135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25"/>
      <c r="R173" s="625"/>
      <c r="S173" s="625"/>
      <c r="T173" s="628"/>
      <c r="U173" s="475"/>
    </row>
    <row r="174" spans="1:21" x14ac:dyDescent="0.25">
      <c r="A174" s="1114"/>
      <c r="B174" s="135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25"/>
      <c r="R174" s="625"/>
      <c r="S174" s="625"/>
      <c r="T174" s="628"/>
      <c r="U174" s="475"/>
    </row>
    <row r="175" spans="1:21" x14ac:dyDescent="0.25">
      <c r="A175" s="1114"/>
      <c r="B175" s="135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25"/>
      <c r="R175" s="625"/>
      <c r="S175" s="625"/>
      <c r="T175" s="628"/>
      <c r="U175" s="475"/>
    </row>
    <row r="176" spans="1:21" x14ac:dyDescent="0.25">
      <c r="A176" s="1114"/>
      <c r="B176" s="135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25"/>
      <c r="R176" s="625"/>
      <c r="S176" s="625"/>
      <c r="T176" s="628"/>
      <c r="U176" s="475"/>
    </row>
    <row r="177" spans="1:21" x14ac:dyDescent="0.25">
      <c r="A177" s="1114"/>
      <c r="B177" s="135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25"/>
      <c r="R177" s="625"/>
      <c r="S177" s="625"/>
      <c r="T177" s="628"/>
      <c r="U177" s="475"/>
    </row>
    <row r="178" spans="1:21" x14ac:dyDescent="0.25">
      <c r="A178" s="1114"/>
      <c r="B178" s="135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25"/>
      <c r="R178" s="625"/>
      <c r="S178" s="625"/>
      <c r="T178" s="628"/>
      <c r="U178" s="475"/>
    </row>
    <row r="179" spans="1:21" x14ac:dyDescent="0.25">
      <c r="A179" s="1114"/>
      <c r="B179" s="135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25"/>
      <c r="R179" s="625"/>
      <c r="S179" s="625"/>
      <c r="T179" s="628"/>
      <c r="U179" s="475"/>
    </row>
    <row r="180" spans="1:21" ht="15.75" thickBot="1" x14ac:dyDescent="0.3">
      <c r="A180" s="1115"/>
      <c r="B180" s="136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30"/>
      <c r="R180" s="630"/>
      <c r="S180" s="630"/>
      <c r="T180" s="633"/>
      <c r="U180" s="475"/>
    </row>
    <row r="181" spans="1:21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48" t="s">
        <v>527</v>
      </c>
      <c r="M181" s="1049"/>
      <c r="N181" s="718">
        <f>SUM(N171:N180)</f>
        <v>0</v>
      </c>
      <c r="O181" s="719">
        <f>SUM(O171:O180)</f>
        <v>0</v>
      </c>
      <c r="P181" s="86"/>
      <c r="R181" s="86"/>
      <c r="S181" s="86"/>
      <c r="T181" s="636"/>
      <c r="U181" s="637"/>
    </row>
    <row r="182" spans="1:21" ht="28.5" customHeight="1" x14ac:dyDescent="0.25">
      <c r="A182" s="121"/>
      <c r="B182" s="86"/>
      <c r="C182" s="86"/>
      <c r="D182" s="86"/>
      <c r="H182" s="634"/>
      <c r="I182" s="634"/>
      <c r="J182" s="635"/>
      <c r="K182" s="634"/>
      <c r="L182" s="1050" t="s">
        <v>528</v>
      </c>
      <c r="M182" s="1051"/>
      <c r="N182" s="720">
        <f>SUMIF(M171:M180,"&lt;=31/12/2025",N171:N180)</f>
        <v>0</v>
      </c>
      <c r="O182" s="721">
        <f>SUMIF(M171:M180,"&lt;=31/12/2025",O171:O180)</f>
        <v>0</v>
      </c>
      <c r="P182" s="86"/>
      <c r="R182" s="86"/>
      <c r="S182" s="86"/>
      <c r="T182" s="636"/>
      <c r="U182" s="637"/>
    </row>
    <row r="183" spans="1:21" ht="28.5" customHeight="1" thickBot="1" x14ac:dyDescent="0.3">
      <c r="A183" s="121"/>
      <c r="B183" s="86"/>
      <c r="C183" s="86"/>
      <c r="D183" s="86"/>
      <c r="L183" s="1052" t="s">
        <v>565</v>
      </c>
      <c r="M183" s="1053"/>
      <c r="N183" s="722">
        <f>SUMIF(M171:M180,"&gt;31/12/2025",N171:N180)</f>
        <v>0</v>
      </c>
      <c r="O183" s="723">
        <f>SUMIF(M171:M180,"&gt;31/12/2025",O171:O180)</f>
        <v>0</v>
      </c>
      <c r="P183" s="86"/>
      <c r="R183" s="86"/>
      <c r="S183" s="86"/>
      <c r="T183" s="636"/>
      <c r="U183" s="637"/>
    </row>
    <row r="184" spans="1:21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557"/>
      <c r="R184" s="557"/>
      <c r="S184" s="639"/>
      <c r="T184" s="557"/>
      <c r="U184" s="563"/>
    </row>
    <row r="185" spans="1:21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323"/>
      <c r="R185" s="323"/>
      <c r="S185" s="323"/>
      <c r="T185" s="323"/>
      <c r="U185" s="473"/>
    </row>
    <row r="186" spans="1:21" ht="28.5" thickBot="1" x14ac:dyDescent="0.3">
      <c r="A186" s="140" t="s">
        <v>9</v>
      </c>
      <c r="B186" s="1057" t="s">
        <v>72</v>
      </c>
      <c r="C186" s="1058"/>
      <c r="E186" s="1118" t="s">
        <v>336</v>
      </c>
      <c r="F186" s="1119"/>
      <c r="G186" s="1031">
        <f>VLOOKUP(B186,'Urbano.Piano inv. forn'!$D$62:$H$81,3,FALSE)</f>
        <v>0</v>
      </c>
      <c r="H186" s="1032"/>
      <c r="I186" s="72"/>
      <c r="J186" s="1118" t="s">
        <v>337</v>
      </c>
      <c r="K186" s="1119"/>
      <c r="L186" s="1031">
        <f>VLOOKUP(B186,'Urbano.Piano inv. forn'!$D$62:$H$81,4,FALSE)</f>
        <v>0</v>
      </c>
      <c r="M186" s="1032"/>
      <c r="O186" s="146" t="s">
        <v>338</v>
      </c>
      <c r="P186" s="616"/>
      <c r="R186" s="147" t="s">
        <v>339</v>
      </c>
      <c r="S186" s="1112"/>
      <c r="T186" s="1113"/>
      <c r="U186" s="475"/>
    </row>
    <row r="187" spans="1:21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86"/>
      <c r="S187" s="614"/>
      <c r="U187" s="122"/>
    </row>
    <row r="188" spans="1:21" ht="29.25" customHeight="1" thickBot="1" x14ac:dyDescent="0.3">
      <c r="A188" s="1120" t="s">
        <v>340</v>
      </c>
      <c r="B188" s="1121"/>
      <c r="C188" s="1121"/>
      <c r="D188" s="1122"/>
      <c r="E188" s="1039">
        <f>VLOOKUP(B186,'Urbano.Piano inv. forn'!$D$62:$V$81,17,FALSE)</f>
        <v>0</v>
      </c>
      <c r="F188" s="1040"/>
      <c r="G188" s="1040"/>
      <c r="H188" s="1041"/>
      <c r="I188" s="72"/>
      <c r="J188" s="1123" t="s">
        <v>61</v>
      </c>
      <c r="K188" s="1124"/>
      <c r="L188" s="1039">
        <f>VLOOKUP(B186,'Urbano.Piano inv. forn'!$D$62:$V$81,19,FALSE)</f>
        <v>0</v>
      </c>
      <c r="M188" s="1041"/>
      <c r="N188" s="110"/>
      <c r="O188" s="147" t="s">
        <v>341</v>
      </c>
      <c r="P188" s="127">
        <f>L188+E188</f>
        <v>0</v>
      </c>
      <c r="R188" s="147" t="s">
        <v>342</v>
      </c>
      <c r="S188" s="1112"/>
      <c r="T188" s="1113"/>
      <c r="U188" s="122"/>
    </row>
    <row r="189" spans="1:21" ht="15.75" thickBot="1" x14ac:dyDescent="0.3">
      <c r="A189" s="128"/>
      <c r="B189" s="129"/>
      <c r="C189" s="655"/>
      <c r="D189" s="129"/>
      <c r="E189" s="130"/>
      <c r="F189" s="130"/>
      <c r="G189" s="130"/>
      <c r="H189" s="130"/>
      <c r="I189" s="72"/>
      <c r="J189" s="88"/>
      <c r="K189" s="88"/>
      <c r="L189" s="130"/>
      <c r="M189" s="130"/>
      <c r="N189" s="110"/>
      <c r="O189" s="86"/>
      <c r="P189" s="110"/>
      <c r="R189" s="86"/>
      <c r="S189" s="87"/>
      <c r="T189" s="87"/>
      <c r="U189" s="475"/>
    </row>
    <row r="190" spans="1:21" ht="60" x14ac:dyDescent="0.25">
      <c r="A190" s="1106" t="s">
        <v>343</v>
      </c>
      <c r="B190" s="1108" t="s">
        <v>344</v>
      </c>
      <c r="C190" s="1110" t="s">
        <v>345</v>
      </c>
      <c r="D190" s="142" t="s">
        <v>346</v>
      </c>
      <c r="E190" s="143" t="s">
        <v>347</v>
      </c>
      <c r="F190" s="142" t="s">
        <v>348</v>
      </c>
      <c r="G190" s="142" t="s">
        <v>349</v>
      </c>
      <c r="H190" s="144" t="s">
        <v>306</v>
      </c>
      <c r="I190" s="144" t="s">
        <v>350</v>
      </c>
      <c r="J190" s="144" t="s">
        <v>351</v>
      </c>
      <c r="K190" s="144" t="s">
        <v>352</v>
      </c>
      <c r="L190" s="144" t="s">
        <v>353</v>
      </c>
      <c r="M190" s="144" t="s">
        <v>354</v>
      </c>
      <c r="N190" s="144" t="s">
        <v>355</v>
      </c>
      <c r="O190" s="144" t="s">
        <v>356</v>
      </c>
      <c r="P190" s="144" t="s">
        <v>357</v>
      </c>
      <c r="Q190" s="144" t="s">
        <v>358</v>
      </c>
      <c r="R190" s="144" t="s">
        <v>359</v>
      </c>
      <c r="S190" s="144" t="s">
        <v>360</v>
      </c>
      <c r="T190" s="1104" t="s">
        <v>361</v>
      </c>
      <c r="U190" s="617"/>
    </row>
    <row r="191" spans="1:21" ht="24.75" thickBot="1" x14ac:dyDescent="0.3">
      <c r="A191" s="1107"/>
      <c r="B191" s="1109"/>
      <c r="C191" s="1111"/>
      <c r="D191" s="145" t="s">
        <v>362</v>
      </c>
      <c r="E191" s="145" t="s">
        <v>363</v>
      </c>
      <c r="F191" s="145" t="s">
        <v>364</v>
      </c>
      <c r="G191" s="145" t="s">
        <v>364</v>
      </c>
      <c r="H191" s="145" t="s">
        <v>316</v>
      </c>
      <c r="I191" s="145" t="s">
        <v>33</v>
      </c>
      <c r="J191" s="145" t="s">
        <v>365</v>
      </c>
      <c r="K191" s="145" t="s">
        <v>366</v>
      </c>
      <c r="L191" s="145" t="s">
        <v>367</v>
      </c>
      <c r="M191" s="145" t="s">
        <v>366</v>
      </c>
      <c r="N191" s="145" t="s">
        <v>368</v>
      </c>
      <c r="O191" s="145" t="s">
        <v>335</v>
      </c>
      <c r="P191" s="145" t="s">
        <v>369</v>
      </c>
      <c r="Q191" s="145" t="s">
        <v>370</v>
      </c>
      <c r="R191" s="145" t="s">
        <v>371</v>
      </c>
      <c r="S191" s="145" t="s">
        <v>371</v>
      </c>
      <c r="T191" s="1105"/>
      <c r="U191" s="617"/>
    </row>
    <row r="192" spans="1:21" x14ac:dyDescent="0.25">
      <c r="A192" s="1114" t="str">
        <f>B186</f>
        <v>urb.e.6</v>
      </c>
      <c r="B192" s="134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20"/>
      <c r="R192" s="620"/>
      <c r="S192" s="620"/>
      <c r="T192" s="623"/>
      <c r="U192" s="475"/>
    </row>
    <row r="193" spans="1:21" x14ac:dyDescent="0.25">
      <c r="A193" s="1114"/>
      <c r="B193" s="135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25" t="s">
        <v>372</v>
      </c>
      <c r="R193" s="625"/>
      <c r="S193" s="625"/>
      <c r="T193" s="628"/>
      <c r="U193" s="475"/>
    </row>
    <row r="194" spans="1:21" x14ac:dyDescent="0.25">
      <c r="A194" s="1114"/>
      <c r="B194" s="135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25"/>
      <c r="R194" s="625"/>
      <c r="S194" s="625"/>
      <c r="T194" s="628"/>
      <c r="U194" s="475"/>
    </row>
    <row r="195" spans="1:21" x14ac:dyDescent="0.25">
      <c r="A195" s="1114"/>
      <c r="B195" s="135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25"/>
      <c r="R195" s="625"/>
      <c r="S195" s="625"/>
      <c r="T195" s="628"/>
      <c r="U195" s="475"/>
    </row>
    <row r="196" spans="1:21" x14ac:dyDescent="0.25">
      <c r="A196" s="1114"/>
      <c r="B196" s="135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25"/>
      <c r="R196" s="625"/>
      <c r="S196" s="625"/>
      <c r="T196" s="628"/>
      <c r="U196" s="475"/>
    </row>
    <row r="197" spans="1:21" x14ac:dyDescent="0.25">
      <c r="A197" s="1114"/>
      <c r="B197" s="135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25"/>
      <c r="R197" s="625"/>
      <c r="S197" s="625"/>
      <c r="T197" s="628"/>
      <c r="U197" s="475"/>
    </row>
    <row r="198" spans="1:21" x14ac:dyDescent="0.25">
      <c r="A198" s="1114"/>
      <c r="B198" s="135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25"/>
      <c r="R198" s="625"/>
      <c r="S198" s="625"/>
      <c r="T198" s="628"/>
      <c r="U198" s="475"/>
    </row>
    <row r="199" spans="1:21" x14ac:dyDescent="0.25">
      <c r="A199" s="1114"/>
      <c r="B199" s="135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25"/>
      <c r="R199" s="625"/>
      <c r="S199" s="625"/>
      <c r="T199" s="628"/>
      <c r="U199" s="475"/>
    </row>
    <row r="200" spans="1:21" x14ac:dyDescent="0.25">
      <c r="A200" s="1114"/>
      <c r="B200" s="135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25"/>
      <c r="R200" s="625"/>
      <c r="S200" s="625"/>
      <c r="T200" s="628"/>
      <c r="U200" s="475"/>
    </row>
    <row r="201" spans="1:21" ht="15.75" thickBot="1" x14ac:dyDescent="0.3">
      <c r="A201" s="1115"/>
      <c r="B201" s="136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30"/>
      <c r="R201" s="630"/>
      <c r="S201" s="630"/>
      <c r="T201" s="633"/>
      <c r="U201" s="475"/>
    </row>
    <row r="202" spans="1:21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48" t="s">
        <v>527</v>
      </c>
      <c r="M202" s="1049"/>
      <c r="N202" s="718">
        <f>SUM(N192:N201)</f>
        <v>0</v>
      </c>
      <c r="O202" s="719">
        <f>SUM(O192:O201)</f>
        <v>0</v>
      </c>
      <c r="P202" s="86"/>
      <c r="R202" s="86"/>
      <c r="S202" s="86"/>
      <c r="T202" s="636"/>
      <c r="U202" s="637"/>
    </row>
    <row r="203" spans="1:21" ht="32.25" customHeight="1" x14ac:dyDescent="0.25">
      <c r="A203" s="121"/>
      <c r="B203" s="86"/>
      <c r="C203" s="86"/>
      <c r="D203" s="86"/>
      <c r="H203" s="634"/>
      <c r="I203" s="634"/>
      <c r="J203" s="635"/>
      <c r="K203" s="634"/>
      <c r="L203" s="1050" t="s">
        <v>528</v>
      </c>
      <c r="M203" s="1051"/>
      <c r="N203" s="720">
        <f>SUMIF(M192:M201,"&lt;=31/12/2025",N192:N201)</f>
        <v>0</v>
      </c>
      <c r="O203" s="721">
        <f>SUMIF(M192:M201,"&lt;=31/12/2025",O192:O201)</f>
        <v>0</v>
      </c>
      <c r="P203" s="86"/>
      <c r="R203" s="86"/>
      <c r="S203" s="86"/>
      <c r="T203" s="636"/>
      <c r="U203" s="637"/>
    </row>
    <row r="204" spans="1:21" ht="32.25" customHeight="1" thickBot="1" x14ac:dyDescent="0.3">
      <c r="A204" s="121"/>
      <c r="B204" s="86"/>
      <c r="C204" s="86"/>
      <c r="D204" s="86"/>
      <c r="L204" s="1052" t="s">
        <v>565</v>
      </c>
      <c r="M204" s="1053"/>
      <c r="N204" s="722">
        <f>SUMIF(M192:M201,"&gt;31/12/2025",N192:N201)</f>
        <v>0</v>
      </c>
      <c r="O204" s="723">
        <f>SUMIF(M192:M201,"&gt;31/12/2025",O192:O201)</f>
        <v>0</v>
      </c>
      <c r="P204" s="86"/>
      <c r="R204" s="86"/>
      <c r="S204" s="86"/>
      <c r="T204" s="636"/>
      <c r="U204" s="637"/>
    </row>
    <row r="205" spans="1:21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557"/>
      <c r="R205" s="557"/>
      <c r="S205" s="639"/>
      <c r="T205" s="557"/>
      <c r="U205" s="563"/>
    </row>
    <row r="206" spans="1:21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323"/>
      <c r="R206" s="323"/>
      <c r="S206" s="323"/>
      <c r="T206" s="323"/>
      <c r="U206" s="473"/>
    </row>
    <row r="207" spans="1:21" ht="28.5" thickBot="1" x14ac:dyDescent="0.3">
      <c r="A207" s="140" t="s">
        <v>9</v>
      </c>
      <c r="B207" s="1057" t="s">
        <v>68</v>
      </c>
      <c r="C207" s="1058"/>
      <c r="E207" s="1118" t="s">
        <v>336</v>
      </c>
      <c r="F207" s="1119"/>
      <c r="G207" s="1031">
        <f>VLOOKUP(B207,'Urbano.Piano inv. forn'!$D$62:$H$81,3,FALSE)</f>
        <v>0</v>
      </c>
      <c r="H207" s="1032"/>
      <c r="I207" s="72"/>
      <c r="J207" s="1118" t="s">
        <v>337</v>
      </c>
      <c r="K207" s="1119"/>
      <c r="L207" s="1031">
        <f>VLOOKUP(B207,'Urbano.Piano inv. forn'!$D$62:$H$81,4,FALSE)</f>
        <v>0</v>
      </c>
      <c r="M207" s="1032"/>
      <c r="O207" s="146" t="s">
        <v>338</v>
      </c>
      <c r="P207" s="616"/>
      <c r="R207" s="147" t="s">
        <v>339</v>
      </c>
      <c r="S207" s="1112"/>
      <c r="T207" s="1113"/>
      <c r="U207" s="475"/>
    </row>
    <row r="208" spans="1:21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86"/>
      <c r="S208" s="614"/>
      <c r="U208" s="122"/>
    </row>
    <row r="209" spans="1:21" ht="27" customHeight="1" thickBot="1" x14ac:dyDescent="0.3">
      <c r="A209" s="1120" t="s">
        <v>340</v>
      </c>
      <c r="B209" s="1121"/>
      <c r="C209" s="1121"/>
      <c r="D209" s="1122"/>
      <c r="E209" s="1039">
        <f>VLOOKUP(B207,'Urbano.Piano inv. forn'!$D$62:$V$81,17,FALSE)</f>
        <v>0</v>
      </c>
      <c r="F209" s="1040"/>
      <c r="G209" s="1040"/>
      <c r="H209" s="1041"/>
      <c r="I209" s="72"/>
      <c r="J209" s="1123" t="s">
        <v>61</v>
      </c>
      <c r="K209" s="1124"/>
      <c r="L209" s="1039">
        <f>VLOOKUP(B207,'Urbano.Piano inv. forn'!$D$62:$V$81,19,FALSE)</f>
        <v>0</v>
      </c>
      <c r="M209" s="1041"/>
      <c r="N209" s="110"/>
      <c r="O209" s="147" t="s">
        <v>341</v>
      </c>
      <c r="P209" s="127">
        <f>L209+E209</f>
        <v>0</v>
      </c>
      <c r="R209" s="147" t="s">
        <v>342</v>
      </c>
      <c r="S209" s="1112"/>
      <c r="T209" s="1113"/>
      <c r="U209" s="122"/>
    </row>
    <row r="210" spans="1:21" ht="15.75" thickBot="1" x14ac:dyDescent="0.3">
      <c r="A210" s="128"/>
      <c r="B210" s="129"/>
      <c r="C210" s="655"/>
      <c r="D210" s="129"/>
      <c r="E210" s="130"/>
      <c r="F210" s="130"/>
      <c r="G210" s="130"/>
      <c r="H210" s="130"/>
      <c r="I210" s="72"/>
      <c r="J210" s="88"/>
      <c r="K210" s="88"/>
      <c r="L210" s="130"/>
      <c r="M210" s="130"/>
      <c r="N210" s="110"/>
      <c r="O210" s="86"/>
      <c r="P210" s="110"/>
      <c r="R210" s="86"/>
      <c r="S210" s="87"/>
      <c r="T210" s="87"/>
      <c r="U210" s="475"/>
    </row>
    <row r="211" spans="1:21" ht="60" x14ac:dyDescent="0.25">
      <c r="A211" s="1106" t="s">
        <v>343</v>
      </c>
      <c r="B211" s="1108" t="s">
        <v>344</v>
      </c>
      <c r="C211" s="1110" t="s">
        <v>345</v>
      </c>
      <c r="D211" s="142" t="s">
        <v>346</v>
      </c>
      <c r="E211" s="143" t="s">
        <v>347</v>
      </c>
      <c r="F211" s="142" t="s">
        <v>348</v>
      </c>
      <c r="G211" s="142" t="s">
        <v>349</v>
      </c>
      <c r="H211" s="144" t="s">
        <v>306</v>
      </c>
      <c r="I211" s="144" t="s">
        <v>350</v>
      </c>
      <c r="J211" s="144" t="s">
        <v>351</v>
      </c>
      <c r="K211" s="144" t="s">
        <v>352</v>
      </c>
      <c r="L211" s="144" t="s">
        <v>353</v>
      </c>
      <c r="M211" s="144" t="s">
        <v>354</v>
      </c>
      <c r="N211" s="144" t="s">
        <v>355</v>
      </c>
      <c r="O211" s="144" t="s">
        <v>356</v>
      </c>
      <c r="P211" s="144" t="s">
        <v>357</v>
      </c>
      <c r="Q211" s="144" t="s">
        <v>358</v>
      </c>
      <c r="R211" s="144" t="s">
        <v>359</v>
      </c>
      <c r="S211" s="144" t="s">
        <v>360</v>
      </c>
      <c r="T211" s="1104" t="s">
        <v>361</v>
      </c>
      <c r="U211" s="617"/>
    </row>
    <row r="212" spans="1:21" ht="24.75" thickBot="1" x14ac:dyDescent="0.3">
      <c r="A212" s="1107"/>
      <c r="B212" s="1109"/>
      <c r="C212" s="1111"/>
      <c r="D212" s="145" t="s">
        <v>362</v>
      </c>
      <c r="E212" s="145" t="s">
        <v>363</v>
      </c>
      <c r="F212" s="145" t="s">
        <v>364</v>
      </c>
      <c r="G212" s="145" t="s">
        <v>364</v>
      </c>
      <c r="H212" s="145" t="s">
        <v>316</v>
      </c>
      <c r="I212" s="145" t="s">
        <v>33</v>
      </c>
      <c r="J212" s="145" t="s">
        <v>365</v>
      </c>
      <c r="K212" s="145" t="s">
        <v>366</v>
      </c>
      <c r="L212" s="145" t="s">
        <v>367</v>
      </c>
      <c r="M212" s="145" t="s">
        <v>366</v>
      </c>
      <c r="N212" s="145" t="s">
        <v>368</v>
      </c>
      <c r="O212" s="145" t="s">
        <v>335</v>
      </c>
      <c r="P212" s="145" t="s">
        <v>369</v>
      </c>
      <c r="Q212" s="145" t="s">
        <v>370</v>
      </c>
      <c r="R212" s="145" t="s">
        <v>371</v>
      </c>
      <c r="S212" s="145" t="s">
        <v>371</v>
      </c>
      <c r="T212" s="1105"/>
      <c r="U212" s="617"/>
    </row>
    <row r="213" spans="1:21" x14ac:dyDescent="0.25">
      <c r="A213" s="1114" t="str">
        <f>B207</f>
        <v>urb.e.2</v>
      </c>
      <c r="B213" s="134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20"/>
      <c r="R213" s="620"/>
      <c r="S213" s="620"/>
      <c r="T213" s="623"/>
      <c r="U213" s="475"/>
    </row>
    <row r="214" spans="1:21" x14ac:dyDescent="0.25">
      <c r="A214" s="1114"/>
      <c r="B214" s="135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25" t="s">
        <v>372</v>
      </c>
      <c r="R214" s="625"/>
      <c r="S214" s="625"/>
      <c r="T214" s="628"/>
      <c r="U214" s="475"/>
    </row>
    <row r="215" spans="1:21" x14ac:dyDescent="0.25">
      <c r="A215" s="1114"/>
      <c r="B215" s="135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25"/>
      <c r="R215" s="625"/>
      <c r="S215" s="625"/>
      <c r="T215" s="628"/>
      <c r="U215" s="475"/>
    </row>
    <row r="216" spans="1:21" x14ac:dyDescent="0.25">
      <c r="A216" s="1114"/>
      <c r="B216" s="135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25"/>
      <c r="R216" s="625"/>
      <c r="S216" s="625"/>
      <c r="T216" s="628"/>
      <c r="U216" s="475"/>
    </row>
    <row r="217" spans="1:21" x14ac:dyDescent="0.25">
      <c r="A217" s="1114"/>
      <c r="B217" s="135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25"/>
      <c r="R217" s="625"/>
      <c r="S217" s="625"/>
      <c r="T217" s="628"/>
      <c r="U217" s="475"/>
    </row>
    <row r="218" spans="1:21" x14ac:dyDescent="0.25">
      <c r="A218" s="1114"/>
      <c r="B218" s="135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25"/>
      <c r="R218" s="625"/>
      <c r="S218" s="625"/>
      <c r="T218" s="628"/>
      <c r="U218" s="475"/>
    </row>
    <row r="219" spans="1:21" x14ac:dyDescent="0.25">
      <c r="A219" s="1114"/>
      <c r="B219" s="135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25"/>
      <c r="R219" s="625"/>
      <c r="S219" s="625"/>
      <c r="T219" s="628"/>
      <c r="U219" s="475"/>
    </row>
    <row r="220" spans="1:21" x14ac:dyDescent="0.25">
      <c r="A220" s="1114"/>
      <c r="B220" s="135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25"/>
      <c r="R220" s="625"/>
      <c r="S220" s="625"/>
      <c r="T220" s="628"/>
      <c r="U220" s="475"/>
    </row>
    <row r="221" spans="1:21" x14ac:dyDescent="0.25">
      <c r="A221" s="1114"/>
      <c r="B221" s="135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25"/>
      <c r="R221" s="625"/>
      <c r="S221" s="625"/>
      <c r="T221" s="628"/>
      <c r="U221" s="475"/>
    </row>
    <row r="222" spans="1:21" ht="15.75" thickBot="1" x14ac:dyDescent="0.3">
      <c r="A222" s="1115"/>
      <c r="B222" s="136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30"/>
      <c r="R222" s="630"/>
      <c r="S222" s="630"/>
      <c r="T222" s="633"/>
      <c r="U222" s="475"/>
    </row>
    <row r="223" spans="1:21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48" t="s">
        <v>527</v>
      </c>
      <c r="M223" s="1049"/>
      <c r="N223" s="718">
        <f>SUM(N213:N222)</f>
        <v>0</v>
      </c>
      <c r="O223" s="719">
        <f>SUM(O213:O222)</f>
        <v>0</v>
      </c>
      <c r="P223" s="86"/>
      <c r="R223" s="86"/>
      <c r="S223" s="86"/>
      <c r="T223" s="636"/>
      <c r="U223" s="637"/>
    </row>
    <row r="224" spans="1:21" ht="21.75" customHeight="1" x14ac:dyDescent="0.25">
      <c r="A224" s="121"/>
      <c r="B224" s="86"/>
      <c r="C224" s="86"/>
      <c r="D224" s="86"/>
      <c r="H224" s="634"/>
      <c r="I224" s="634"/>
      <c r="J224" s="635"/>
      <c r="K224" s="634"/>
      <c r="L224" s="1050" t="s">
        <v>528</v>
      </c>
      <c r="M224" s="1051"/>
      <c r="N224" s="720">
        <f>SUMIF(M213:M222,"&lt;=31/12/2025",N213:N222)</f>
        <v>0</v>
      </c>
      <c r="O224" s="721">
        <f>SUMIF(M213:M222,"&lt;=31/12/2025",O213:O222)</f>
        <v>0</v>
      </c>
      <c r="P224" s="86"/>
      <c r="R224" s="86"/>
      <c r="S224" s="86"/>
      <c r="T224" s="636"/>
      <c r="U224" s="637"/>
    </row>
    <row r="225" spans="1:21" ht="21.75" customHeight="1" thickBot="1" x14ac:dyDescent="0.3">
      <c r="A225" s="121"/>
      <c r="B225" s="86"/>
      <c r="C225" s="86"/>
      <c r="D225" s="86"/>
      <c r="L225" s="1052" t="s">
        <v>565</v>
      </c>
      <c r="M225" s="1053"/>
      <c r="N225" s="722">
        <f>SUMIF(M213:M222,"&gt;31/12/2025",N213:N222)</f>
        <v>0</v>
      </c>
      <c r="O225" s="723">
        <f>SUMIF(M213:M222,"&gt;31/12/2025",O213:O222)</f>
        <v>0</v>
      </c>
      <c r="P225" s="86"/>
      <c r="R225" s="86"/>
      <c r="S225" s="86"/>
      <c r="T225" s="636"/>
      <c r="U225" s="637"/>
    </row>
    <row r="226" spans="1:21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557"/>
      <c r="R226" s="557"/>
      <c r="S226" s="639"/>
      <c r="T226" s="557"/>
      <c r="U226" s="563"/>
    </row>
    <row r="227" spans="1:21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323"/>
      <c r="R227" s="323"/>
      <c r="S227" s="323"/>
      <c r="T227" s="323"/>
      <c r="U227" s="473"/>
    </row>
    <row r="228" spans="1:21" ht="28.5" thickBot="1" x14ac:dyDescent="0.3">
      <c r="A228" s="140" t="s">
        <v>9</v>
      </c>
      <c r="B228" s="1057" t="s">
        <v>71</v>
      </c>
      <c r="C228" s="1058"/>
      <c r="E228" s="1118" t="s">
        <v>336</v>
      </c>
      <c r="F228" s="1119"/>
      <c r="G228" s="1031">
        <f>VLOOKUP(B228,'Urbano.Piano inv. forn'!$D$62:$H$81,3,FALSE)</f>
        <v>0</v>
      </c>
      <c r="H228" s="1032"/>
      <c r="I228" s="72"/>
      <c r="J228" s="1118" t="s">
        <v>337</v>
      </c>
      <c r="K228" s="1119"/>
      <c r="L228" s="1031">
        <f>VLOOKUP(B228,'Urbano.Piano inv. forn'!$D$62:$H$81,4,FALSE)</f>
        <v>0</v>
      </c>
      <c r="M228" s="1032"/>
      <c r="O228" s="146" t="s">
        <v>338</v>
      </c>
      <c r="P228" s="616"/>
      <c r="R228" s="147" t="s">
        <v>339</v>
      </c>
      <c r="S228" s="1112"/>
      <c r="T228" s="1113"/>
      <c r="U228" s="475"/>
    </row>
    <row r="229" spans="1:21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86"/>
      <c r="S229" s="614"/>
      <c r="U229" s="122"/>
    </row>
    <row r="230" spans="1:21" ht="35.25" customHeight="1" thickBot="1" x14ac:dyDescent="0.3">
      <c r="A230" s="1120" t="s">
        <v>340</v>
      </c>
      <c r="B230" s="1121"/>
      <c r="C230" s="1121"/>
      <c r="D230" s="1122"/>
      <c r="E230" s="1039">
        <f>VLOOKUP(B228,'Urbano.Piano inv. forn'!$D$62:$V$81,17,FALSE)</f>
        <v>0</v>
      </c>
      <c r="F230" s="1040"/>
      <c r="G230" s="1040"/>
      <c r="H230" s="1041"/>
      <c r="I230" s="72"/>
      <c r="J230" s="1123" t="s">
        <v>61</v>
      </c>
      <c r="K230" s="1124"/>
      <c r="L230" s="1039">
        <f>VLOOKUP(B228,'Urbano.Piano inv. forn'!$D$62:$V$81,19,FALSE)</f>
        <v>0</v>
      </c>
      <c r="M230" s="1041"/>
      <c r="N230" s="110"/>
      <c r="O230" s="147" t="s">
        <v>341</v>
      </c>
      <c r="P230" s="127">
        <f>L230+E230</f>
        <v>0</v>
      </c>
      <c r="R230" s="147" t="s">
        <v>342</v>
      </c>
      <c r="S230" s="1112"/>
      <c r="T230" s="1113"/>
      <c r="U230" s="122"/>
    </row>
    <row r="231" spans="1:21" ht="15.75" thickBot="1" x14ac:dyDescent="0.3">
      <c r="A231" s="128"/>
      <c r="B231" s="129"/>
      <c r="C231" s="655"/>
      <c r="D231" s="129"/>
      <c r="E231" s="130"/>
      <c r="F231" s="130"/>
      <c r="G231" s="130"/>
      <c r="H231" s="130"/>
      <c r="I231" s="72"/>
      <c r="J231" s="88"/>
      <c r="K231" s="88"/>
      <c r="L231" s="130"/>
      <c r="M231" s="130"/>
      <c r="N231" s="110"/>
      <c r="O231" s="86"/>
      <c r="P231" s="110"/>
      <c r="R231" s="86"/>
      <c r="S231" s="87"/>
      <c r="T231" s="87"/>
      <c r="U231" s="475"/>
    </row>
    <row r="232" spans="1:21" ht="60" x14ac:dyDescent="0.25">
      <c r="A232" s="1106" t="s">
        <v>343</v>
      </c>
      <c r="B232" s="1108" t="s">
        <v>344</v>
      </c>
      <c r="C232" s="1110" t="s">
        <v>345</v>
      </c>
      <c r="D232" s="142" t="s">
        <v>346</v>
      </c>
      <c r="E232" s="143" t="s">
        <v>347</v>
      </c>
      <c r="F232" s="142" t="s">
        <v>348</v>
      </c>
      <c r="G232" s="142" t="s">
        <v>349</v>
      </c>
      <c r="H232" s="144" t="s">
        <v>306</v>
      </c>
      <c r="I232" s="144" t="s">
        <v>350</v>
      </c>
      <c r="J232" s="144" t="s">
        <v>351</v>
      </c>
      <c r="K232" s="144" t="s">
        <v>352</v>
      </c>
      <c r="L232" s="144" t="s">
        <v>353</v>
      </c>
      <c r="M232" s="144" t="s">
        <v>354</v>
      </c>
      <c r="N232" s="144" t="s">
        <v>355</v>
      </c>
      <c r="O232" s="144" t="s">
        <v>356</v>
      </c>
      <c r="P232" s="144" t="s">
        <v>357</v>
      </c>
      <c r="Q232" s="144" t="s">
        <v>358</v>
      </c>
      <c r="R232" s="144" t="s">
        <v>359</v>
      </c>
      <c r="S232" s="144" t="s">
        <v>360</v>
      </c>
      <c r="T232" s="1104" t="s">
        <v>361</v>
      </c>
      <c r="U232" s="617"/>
    </row>
    <row r="233" spans="1:21" ht="24.75" thickBot="1" x14ac:dyDescent="0.3">
      <c r="A233" s="1107"/>
      <c r="B233" s="1109"/>
      <c r="C233" s="1111"/>
      <c r="D233" s="145" t="s">
        <v>362</v>
      </c>
      <c r="E233" s="145" t="s">
        <v>363</v>
      </c>
      <c r="F233" s="145" t="s">
        <v>364</v>
      </c>
      <c r="G233" s="145" t="s">
        <v>364</v>
      </c>
      <c r="H233" s="145" t="s">
        <v>316</v>
      </c>
      <c r="I233" s="145" t="s">
        <v>33</v>
      </c>
      <c r="J233" s="145" t="s">
        <v>365</v>
      </c>
      <c r="K233" s="145" t="s">
        <v>366</v>
      </c>
      <c r="L233" s="145" t="s">
        <v>367</v>
      </c>
      <c r="M233" s="145" t="s">
        <v>366</v>
      </c>
      <c r="N233" s="145" t="s">
        <v>368</v>
      </c>
      <c r="O233" s="145" t="s">
        <v>335</v>
      </c>
      <c r="P233" s="145" t="s">
        <v>369</v>
      </c>
      <c r="Q233" s="145" t="s">
        <v>370</v>
      </c>
      <c r="R233" s="145" t="s">
        <v>371</v>
      </c>
      <c r="S233" s="145" t="s">
        <v>371</v>
      </c>
      <c r="T233" s="1105"/>
      <c r="U233" s="617"/>
    </row>
    <row r="234" spans="1:21" x14ac:dyDescent="0.25">
      <c r="A234" s="1114" t="str">
        <f>B228</f>
        <v>urb.e.5</v>
      </c>
      <c r="B234" s="134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20"/>
      <c r="R234" s="620"/>
      <c r="S234" s="620"/>
      <c r="T234" s="623"/>
      <c r="U234" s="475"/>
    </row>
    <row r="235" spans="1:21" x14ac:dyDescent="0.25">
      <c r="A235" s="1114"/>
      <c r="B235" s="135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25" t="s">
        <v>372</v>
      </c>
      <c r="R235" s="625"/>
      <c r="S235" s="625"/>
      <c r="T235" s="628"/>
      <c r="U235" s="475"/>
    </row>
    <row r="236" spans="1:21" x14ac:dyDescent="0.25">
      <c r="A236" s="1114"/>
      <c r="B236" s="135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25"/>
      <c r="R236" s="625"/>
      <c r="S236" s="625"/>
      <c r="T236" s="628"/>
      <c r="U236" s="475"/>
    </row>
    <row r="237" spans="1:21" x14ac:dyDescent="0.25">
      <c r="A237" s="1114"/>
      <c r="B237" s="135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25"/>
      <c r="R237" s="625"/>
      <c r="S237" s="625"/>
      <c r="T237" s="628"/>
      <c r="U237" s="475"/>
    </row>
    <row r="238" spans="1:21" x14ac:dyDescent="0.25">
      <c r="A238" s="1114"/>
      <c r="B238" s="135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25"/>
      <c r="R238" s="625"/>
      <c r="S238" s="625"/>
      <c r="T238" s="628"/>
      <c r="U238" s="475"/>
    </row>
    <row r="239" spans="1:21" x14ac:dyDescent="0.25">
      <c r="A239" s="1114"/>
      <c r="B239" s="135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25"/>
      <c r="R239" s="625"/>
      <c r="S239" s="625"/>
      <c r="T239" s="628"/>
      <c r="U239" s="475"/>
    </row>
    <row r="240" spans="1:21" x14ac:dyDescent="0.25">
      <c r="A240" s="1114"/>
      <c r="B240" s="135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25"/>
      <c r="R240" s="625"/>
      <c r="S240" s="625"/>
      <c r="T240" s="628"/>
      <c r="U240" s="475"/>
    </row>
    <row r="241" spans="1:21" x14ac:dyDescent="0.25">
      <c r="A241" s="1114"/>
      <c r="B241" s="135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25"/>
      <c r="R241" s="625"/>
      <c r="S241" s="625"/>
      <c r="T241" s="628"/>
      <c r="U241" s="475"/>
    </row>
    <row r="242" spans="1:21" x14ac:dyDescent="0.25">
      <c r="A242" s="1114"/>
      <c r="B242" s="135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25"/>
      <c r="R242" s="625"/>
      <c r="S242" s="625"/>
      <c r="T242" s="628"/>
      <c r="U242" s="475"/>
    </row>
    <row r="243" spans="1:21" ht="15.75" thickBot="1" x14ac:dyDescent="0.3">
      <c r="A243" s="1115"/>
      <c r="B243" s="136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30"/>
      <c r="R243" s="630"/>
      <c r="S243" s="630"/>
      <c r="T243" s="633"/>
      <c r="U243" s="475"/>
    </row>
    <row r="244" spans="1:21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48" t="s">
        <v>527</v>
      </c>
      <c r="M244" s="1049"/>
      <c r="N244" s="718">
        <f>SUM(N234:N243)</f>
        <v>0</v>
      </c>
      <c r="O244" s="719">
        <f>SUM(O234:O243)</f>
        <v>0</v>
      </c>
      <c r="P244" s="86"/>
      <c r="R244" s="86"/>
      <c r="S244" s="86"/>
      <c r="T244" s="636"/>
      <c r="U244" s="637"/>
    </row>
    <row r="245" spans="1:21" ht="28.5" customHeight="1" x14ac:dyDescent="0.25">
      <c r="A245" s="121"/>
      <c r="B245" s="86"/>
      <c r="C245" s="86"/>
      <c r="D245" s="86"/>
      <c r="H245" s="634"/>
      <c r="I245" s="634"/>
      <c r="J245" s="635"/>
      <c r="K245" s="634"/>
      <c r="L245" s="1050" t="s">
        <v>528</v>
      </c>
      <c r="M245" s="1051"/>
      <c r="N245" s="720">
        <f>SUMIF(M234:M243,"&lt;=31/12/2025",N234:N243)</f>
        <v>0</v>
      </c>
      <c r="O245" s="721">
        <f>SUMIF(M234:M243,"&lt;=31/12/2025",O234:O243)</f>
        <v>0</v>
      </c>
      <c r="P245" s="86"/>
      <c r="R245" s="86"/>
      <c r="S245" s="86"/>
      <c r="T245" s="636"/>
      <c r="U245" s="637"/>
    </row>
    <row r="246" spans="1:21" ht="28.5" customHeight="1" thickBot="1" x14ac:dyDescent="0.3">
      <c r="A246" s="121"/>
      <c r="B246" s="86"/>
      <c r="C246" s="86"/>
      <c r="D246" s="86"/>
      <c r="L246" s="1052" t="s">
        <v>565</v>
      </c>
      <c r="M246" s="1053"/>
      <c r="N246" s="722">
        <f>SUMIF(M234:M243,"&gt;31/12/2025",N234:N243)</f>
        <v>0</v>
      </c>
      <c r="O246" s="723">
        <f>SUMIF(M234:M243,"&gt;31/12/2025",O234:O243)</f>
        <v>0</v>
      </c>
      <c r="P246" s="86"/>
      <c r="R246" s="86"/>
      <c r="S246" s="86"/>
      <c r="T246" s="636"/>
      <c r="U246" s="637"/>
    </row>
    <row r="247" spans="1:21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557"/>
      <c r="R247" s="557"/>
      <c r="S247" s="639"/>
      <c r="T247" s="557"/>
      <c r="U247" s="563"/>
    </row>
  </sheetData>
  <sheetProtection algorithmName="SHA-512" hashValue="8Sd3VxhxPLShekvcz4jCFXLsMxfBpwKPnVZP8cpgEiSnBqLcIw4lorOKyJL+YbRT1o2ZZJN+i5M2ut/N6Dsm4g==" saltValue="WFKqNkJ53kSbb3dRzdb+nA==" spinCount="100000" sheet="1" objects="1" scenarios="1"/>
  <mergeCells count="233">
    <mergeCell ref="A6:D6"/>
    <mergeCell ref="E6:J6"/>
    <mergeCell ref="A20:D20"/>
    <mergeCell ref="E20:H20"/>
    <mergeCell ref="J20:K20"/>
    <mergeCell ref="L20:M20"/>
    <mergeCell ref="L244:M244"/>
    <mergeCell ref="L245:M245"/>
    <mergeCell ref="L246:M246"/>
    <mergeCell ref="L55:M55"/>
    <mergeCell ref="L56:M56"/>
    <mergeCell ref="L57:M57"/>
    <mergeCell ref="L76:M76"/>
    <mergeCell ref="L77:M77"/>
    <mergeCell ref="L78:M78"/>
    <mergeCell ref="L97:M97"/>
    <mergeCell ref="L98:M98"/>
    <mergeCell ref="L99:M99"/>
    <mergeCell ref="L118:M118"/>
    <mergeCell ref="L119:M119"/>
    <mergeCell ref="L120:M120"/>
    <mergeCell ref="L139:M139"/>
    <mergeCell ref="L140:M140"/>
    <mergeCell ref="L141:M141"/>
    <mergeCell ref="S20:T20"/>
    <mergeCell ref="A10:D11"/>
    <mergeCell ref="E10:H11"/>
    <mergeCell ref="O10:P11"/>
    <mergeCell ref="A8:T8"/>
    <mergeCell ref="B18:C18"/>
    <mergeCell ref="E18:F18"/>
    <mergeCell ref="G18:H18"/>
    <mergeCell ref="J18:K18"/>
    <mergeCell ref="L18:M18"/>
    <mergeCell ref="S18:T18"/>
    <mergeCell ref="R10:S11"/>
    <mergeCell ref="T10:T11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S39:T39"/>
    <mergeCell ref="A41:D41"/>
    <mergeCell ref="E41:H41"/>
    <mergeCell ref="J41:K41"/>
    <mergeCell ref="L41:M41"/>
    <mergeCell ref="S41:T41"/>
    <mergeCell ref="A22:A23"/>
    <mergeCell ref="B22:B23"/>
    <mergeCell ref="C22:C23"/>
    <mergeCell ref="A24:A33"/>
    <mergeCell ref="B39:C39"/>
    <mergeCell ref="E39:F39"/>
    <mergeCell ref="L34:M34"/>
    <mergeCell ref="L35:M35"/>
    <mergeCell ref="L36:M36"/>
    <mergeCell ref="A43:A44"/>
    <mergeCell ref="B43:B44"/>
    <mergeCell ref="C43:C44"/>
    <mergeCell ref="A45:A54"/>
    <mergeCell ref="B60:C60"/>
    <mergeCell ref="E60:F60"/>
    <mergeCell ref="G39:H39"/>
    <mergeCell ref="J39:K39"/>
    <mergeCell ref="L39:M39"/>
    <mergeCell ref="G60:H60"/>
    <mergeCell ref="J60:K60"/>
    <mergeCell ref="L60:M60"/>
    <mergeCell ref="S60:T60"/>
    <mergeCell ref="A62:D62"/>
    <mergeCell ref="E62:H62"/>
    <mergeCell ref="J62:K62"/>
    <mergeCell ref="L62:M62"/>
    <mergeCell ref="S62:T62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A66:A75"/>
    <mergeCell ref="B81:C81"/>
    <mergeCell ref="E81:F81"/>
    <mergeCell ref="A85:A86"/>
    <mergeCell ref="B85:B86"/>
    <mergeCell ref="C85:C86"/>
    <mergeCell ref="A87:A96"/>
    <mergeCell ref="B102:C102"/>
    <mergeCell ref="E102:F102"/>
    <mergeCell ref="G81:H81"/>
    <mergeCell ref="J81:K81"/>
    <mergeCell ref="L81:M81"/>
    <mergeCell ref="G102:H102"/>
    <mergeCell ref="J102:K102"/>
    <mergeCell ref="L102:M102"/>
    <mergeCell ref="A127:A128"/>
    <mergeCell ref="B127:B128"/>
    <mergeCell ref="C127:C128"/>
    <mergeCell ref="A129:A138"/>
    <mergeCell ref="B144:C144"/>
    <mergeCell ref="E144:F144"/>
    <mergeCell ref="S102:T102"/>
    <mergeCell ref="A104:D104"/>
    <mergeCell ref="E104:H104"/>
    <mergeCell ref="J104:K104"/>
    <mergeCell ref="L104:M104"/>
    <mergeCell ref="S104:T104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A148:A149"/>
    <mergeCell ref="B148:B149"/>
    <mergeCell ref="C148:C149"/>
    <mergeCell ref="A150:A159"/>
    <mergeCell ref="B165:C165"/>
    <mergeCell ref="E165:F165"/>
    <mergeCell ref="S144:T144"/>
    <mergeCell ref="A146:D146"/>
    <mergeCell ref="E146:H146"/>
    <mergeCell ref="J146:K146"/>
    <mergeCell ref="L146:M146"/>
    <mergeCell ref="S146:T146"/>
    <mergeCell ref="L160:M160"/>
    <mergeCell ref="L161:M161"/>
    <mergeCell ref="L162:M162"/>
    <mergeCell ref="A169:A170"/>
    <mergeCell ref="B169:B170"/>
    <mergeCell ref="C169:C170"/>
    <mergeCell ref="A171:A180"/>
    <mergeCell ref="B186:C186"/>
    <mergeCell ref="E186:F186"/>
    <mergeCell ref="S165:T165"/>
    <mergeCell ref="A167:D167"/>
    <mergeCell ref="E167:H167"/>
    <mergeCell ref="J167:K167"/>
    <mergeCell ref="L167:M167"/>
    <mergeCell ref="S167:T167"/>
    <mergeCell ref="L181:M181"/>
    <mergeCell ref="L182:M182"/>
    <mergeCell ref="L183:M183"/>
    <mergeCell ref="A190:A191"/>
    <mergeCell ref="B190:B191"/>
    <mergeCell ref="C190:C191"/>
    <mergeCell ref="A192:A201"/>
    <mergeCell ref="B207:C207"/>
    <mergeCell ref="E207:F207"/>
    <mergeCell ref="S186:T186"/>
    <mergeCell ref="A188:D188"/>
    <mergeCell ref="E188:H188"/>
    <mergeCell ref="J188:K188"/>
    <mergeCell ref="L188:M188"/>
    <mergeCell ref="S188:T188"/>
    <mergeCell ref="L202:M202"/>
    <mergeCell ref="L203:M203"/>
    <mergeCell ref="L204:M204"/>
    <mergeCell ref="A213:A222"/>
    <mergeCell ref="B228:C228"/>
    <mergeCell ref="E228:F228"/>
    <mergeCell ref="S207:T207"/>
    <mergeCell ref="A209:D209"/>
    <mergeCell ref="E209:H209"/>
    <mergeCell ref="J209:K209"/>
    <mergeCell ref="L209:M209"/>
    <mergeCell ref="S209:T209"/>
    <mergeCell ref="L223:M223"/>
    <mergeCell ref="L224:M224"/>
    <mergeCell ref="L225:M225"/>
    <mergeCell ref="A234:A243"/>
    <mergeCell ref="J10:N10"/>
    <mergeCell ref="J11:N11"/>
    <mergeCell ref="G228:H228"/>
    <mergeCell ref="J228:K228"/>
    <mergeCell ref="L228:M228"/>
    <mergeCell ref="G207:H207"/>
    <mergeCell ref="J207:K207"/>
    <mergeCell ref="L207:M207"/>
    <mergeCell ref="G186:H186"/>
    <mergeCell ref="J186:K186"/>
    <mergeCell ref="L186:M186"/>
    <mergeCell ref="G165:H165"/>
    <mergeCell ref="J165:K165"/>
    <mergeCell ref="L165:M165"/>
    <mergeCell ref="G144:H144"/>
    <mergeCell ref="J144:K144"/>
    <mergeCell ref="L144:M144"/>
    <mergeCell ref="G123:H123"/>
    <mergeCell ref="J123:K123"/>
    <mergeCell ref="L123:M123"/>
    <mergeCell ref="A230:D230"/>
    <mergeCell ref="E230:H230"/>
    <mergeCell ref="J230:K230"/>
    <mergeCell ref="T232:T233"/>
    <mergeCell ref="T22:T23"/>
    <mergeCell ref="L6:N6"/>
    <mergeCell ref="O6:T6"/>
    <mergeCell ref="A3:T3"/>
    <mergeCell ref="A1:T1"/>
    <mergeCell ref="T43:T44"/>
    <mergeCell ref="T64:T65"/>
    <mergeCell ref="T85:T86"/>
    <mergeCell ref="T106:T107"/>
    <mergeCell ref="T127:T128"/>
    <mergeCell ref="T148:T149"/>
    <mergeCell ref="T169:T170"/>
    <mergeCell ref="T190:T191"/>
    <mergeCell ref="T211:T212"/>
    <mergeCell ref="A232:A233"/>
    <mergeCell ref="B232:B233"/>
    <mergeCell ref="C232:C233"/>
    <mergeCell ref="S228:T228"/>
    <mergeCell ref="L230:M230"/>
    <mergeCell ref="S230:T230"/>
    <mergeCell ref="A211:A212"/>
    <mergeCell ref="B211:B212"/>
    <mergeCell ref="C211:C212"/>
  </mergeCells>
  <dataValidations count="9">
    <dataValidation type="list" allowBlank="1" showInputMessage="1" showErrorMessage="1" sqref="R150:S159 R171:S180 R192:S201 R213:S222 R234:S243 R129:S138 R108:S117 R87:S96 R66:S75 R45:S54 R24:S33" xr:uid="{00000000-0002-0000-0700-000000000000}">
      <formula1>"si,"</formula1>
    </dataValidation>
    <dataValidation type="list" allowBlank="1" showInputMessage="1" showErrorMessage="1" sqref="E24:E34 E213:E223 E45:E55 E66:E76 E87:E97 E108:E118 E129:E139 E150:E160 E171:E181 E192:E202 E234:E244" xr:uid="{00000000-0002-0000-0700-000001000000}">
      <formula1>"urbano,suburbano"</formula1>
    </dataValidation>
    <dataValidation allowBlank="1" showInputMessage="1" showErrorMessage="1" prompt="Inserire il riferimento corretto da piano di investimento (es.m1,e.1. ecc.)_x000a_" sqref="A22:A23 A211:A212 A43:A44 A64:A65 A85:A86 A106:A107 A127:A128 A148:A149 A169:A170 A190:A191 A232:A233" xr:uid="{00000000-0002-0000-0700-000002000000}"/>
    <dataValidation type="list" allowBlank="1" showInputMessage="1" showErrorMessage="1" sqref="B19:C19 B61:C61 B82:C82 B103:C103 B124:C124 B145:C145 B166:C166 B187:C187 B208:C208 B229:C229 B40:C40" xr:uid="{00000000-0002-0000-0700-000003000000}">
      <formula1>$D$22:$D$43</formula1>
    </dataValidation>
    <dataValidation type="list" allowBlank="1" showInputMessage="1" showErrorMessage="1" sqref="H129:H138 H108:H117 H87:H96 H66:H75 H45:H54 H24:H33 H150:H159 H171:H180 H192:H201 H213:H222 H234:H243" xr:uid="{00000000-0002-0000-0700-000004000000}">
      <formula1>"elettrico,"</formula1>
    </dataValidation>
    <dataValidation type="list" allowBlank="1" showInputMessage="1" showErrorMessage="1" sqref="I24:I33 I45:I54 I66:I75 I87:I96 I108:I117 I129:I138 I150:I159 I171:I180 I192:I201 I213:I222 I234:I243" xr:uid="{00000000-0002-0000-0700-000005000000}">
      <formula1>"classe I, classe A"</formula1>
    </dataValidation>
    <dataValidation type="list" allowBlank="1" showInputMessage="1" showErrorMessage="1" sqref="I55 I34 I76 I97 I118 I139 I160 I181 I202 I223 I244" xr:uid="{8E2CA574-3111-45A9-913C-6298A2877F56}">
      <formula1>"classe I,classe A"</formula1>
    </dataValidation>
    <dataValidation type="list" allowBlank="1" showInputMessage="1" showErrorMessage="1" sqref="H55 H34 H76 H97 H118 H139 H160 H181 H202 H223 H244" xr:uid="{07406C1B-64C7-43FD-B971-BA3AB66EF84A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date" operator="lessThanOrEqual" allowBlank="1" showInputMessage="1" showErrorMessage="1" promptTitle="Attenzione:" prompt="OGV entro il 31/12/2025" sqref="P18 P39 P60 P81 P102 P123 P144 P165 P186 P207 P228" xr:uid="{A616A981-F494-49F2-AA30-08750E7CBAC3}">
      <formula1>46022</formula1>
    </dataValidation>
  </dataValidations>
  <pageMargins left="0.7" right="0.7" top="0.75" bottom="0.75" header="0.3" footer="0.3"/>
  <pageSetup paperSize="8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700-000006000000}">
          <x14:formula1>
            <xm:f>'Urbano.Piano inv. forn'!$D$62:$D$81</xm:f>
          </x14:formula1>
          <xm:sqref>B39:C39 B228:C228 B207:C207 B186:C186 B165:C165 B144:C144 B123:C123 B102:C102 B81:C81 B60:C60 B18:C18</xm:sqref>
        </x14:dataValidation>
        <x14:dataValidation type="list" allowBlank="1" showInputMessage="1" showErrorMessage="1" prompt="Scegliere la Città Metropolitana beneficiaria dal menù a tendina_x000a__x000a_" xr:uid="{00000000-0002-0000-0700-000011000000}">
          <x14:formula1>
            <xm:f>'DATI EROGAZIONI'!$A$2:$A$15</xm:f>
          </x14:formula1>
          <xm:sqref>E6:J6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>
    <tabColor theme="2" tint="-0.249977111117893"/>
    <pageSetUpPr fitToPage="1"/>
  </sheetPr>
  <dimension ref="A1:X247"/>
  <sheetViews>
    <sheetView zoomScale="60" zoomScaleNormal="60" workbookViewId="0">
      <selection activeCell="A2" sqref="A2:U247"/>
    </sheetView>
  </sheetViews>
  <sheetFormatPr defaultColWidth="8.7109375" defaultRowHeight="15" x14ac:dyDescent="0.25"/>
  <cols>
    <col min="1" max="1" width="10" style="5" customWidth="1"/>
    <col min="2" max="2" width="7.140625" style="3" customWidth="1"/>
    <col min="3" max="3" width="10.28515625" style="1" customWidth="1"/>
    <col min="4" max="4" width="11.42578125" style="1" customWidth="1"/>
    <col min="5" max="5" width="17.5703125" style="1" customWidth="1"/>
    <col min="6" max="6" width="9" style="3" bestFit="1" customWidth="1"/>
    <col min="7" max="7" width="23.140625" style="1" customWidth="1"/>
    <col min="8" max="8" width="11.85546875" style="1" customWidth="1"/>
    <col min="9" max="9" width="11.7109375" style="3" bestFit="1" customWidth="1"/>
    <col min="10" max="10" width="23.42578125" style="3" customWidth="1"/>
    <col min="11" max="11" width="12.28515625" style="1" customWidth="1"/>
    <col min="12" max="12" width="15.85546875" style="1" customWidth="1"/>
    <col min="13" max="13" width="16.28515625" style="1" customWidth="1"/>
    <col min="14" max="14" width="15.85546875" style="1" customWidth="1"/>
    <col min="15" max="15" width="24.5703125" style="1" customWidth="1"/>
    <col min="16" max="16" width="17.85546875" style="1" customWidth="1"/>
    <col min="17" max="17" width="21.140625" style="1" bestFit="1" customWidth="1"/>
    <col min="18" max="18" width="22.140625" style="1" customWidth="1"/>
    <col min="19" max="19" width="13.42578125" style="1" customWidth="1"/>
    <col min="20" max="20" width="18.7109375" style="1" customWidth="1"/>
    <col min="21" max="21" width="9.5703125" style="1" customWidth="1"/>
    <col min="22" max="22" width="18.7109375" style="1" customWidth="1"/>
    <col min="23" max="23" width="12.85546875" style="1" bestFit="1" customWidth="1"/>
    <col min="24" max="24" width="15.140625" style="1" bestFit="1" customWidth="1"/>
    <col min="25" max="25" width="15.140625" style="1" customWidth="1"/>
    <col min="26" max="26" width="15.7109375" style="1" customWidth="1"/>
    <col min="27" max="16384" width="8.7109375" style="1"/>
  </cols>
  <sheetData>
    <row r="1" spans="1:24" ht="35.25" customHeight="1" thickBot="1" x14ac:dyDescent="0.3">
      <c r="A1" s="772" t="s">
        <v>0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4"/>
      <c r="U1" s="74"/>
      <c r="V1" s="74"/>
      <c r="W1" s="74"/>
      <c r="X1" s="74"/>
    </row>
    <row r="2" spans="1:24" ht="23.2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ht="21.75" customHeight="1" thickBot="1" x14ac:dyDescent="0.3">
      <c r="A3" s="909" t="s">
        <v>380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1061"/>
      <c r="U3" s="75"/>
      <c r="V3" s="75"/>
      <c r="W3" s="75"/>
      <c r="X3" s="75"/>
    </row>
    <row r="4" spans="1:24" ht="18" x14ac:dyDescent="0.25">
      <c r="A4" s="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27.75" thickBot="1" x14ac:dyDescent="0.3">
      <c r="A5" s="1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6.25" customHeight="1" thickBot="1" x14ac:dyDescent="0.3">
      <c r="A6" s="814" t="s">
        <v>330</v>
      </c>
      <c r="B6" s="815"/>
      <c r="C6" s="815"/>
      <c r="D6" s="816"/>
      <c r="E6" s="817" t="s">
        <v>381</v>
      </c>
      <c r="F6" s="818"/>
      <c r="G6" s="818"/>
      <c r="H6" s="818"/>
      <c r="I6" s="818"/>
      <c r="J6" s="819"/>
      <c r="L6" s="899" t="s">
        <v>4</v>
      </c>
      <c r="M6" s="900"/>
      <c r="N6" s="900"/>
      <c r="O6" s="1081"/>
      <c r="P6" s="1082"/>
      <c r="Q6" s="1082"/>
      <c r="R6" s="1082"/>
      <c r="S6" s="1082"/>
      <c r="T6" s="1083"/>
      <c r="U6" s="329"/>
      <c r="V6" s="329"/>
      <c r="W6" s="329"/>
      <c r="X6" s="329"/>
    </row>
    <row r="7" spans="1:24" ht="15.75" thickBot="1" x14ac:dyDescent="0.3"/>
    <row r="8" spans="1:24" ht="28.5" customHeight="1" thickBot="1" x14ac:dyDescent="0.3">
      <c r="A8" s="1167" t="s">
        <v>382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9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4" x14ac:dyDescent="0.25">
      <c r="A10" s="1170" t="s">
        <v>383</v>
      </c>
      <c r="B10" s="1171"/>
      <c r="C10" s="1171"/>
      <c r="D10" s="1172"/>
      <c r="E10" s="1136">
        <f>N34+N55+N76+N97+N118+N139+N160+N181+N202+N223+N244</f>
        <v>0</v>
      </c>
      <c r="F10" s="1137"/>
      <c r="G10" s="1137"/>
      <c r="H10" s="1138"/>
      <c r="I10" s="1"/>
      <c r="J10" s="1176" t="s">
        <v>379</v>
      </c>
      <c r="K10" s="1177"/>
      <c r="L10" s="1177"/>
      <c r="M10" s="1177"/>
      <c r="N10" s="1177"/>
      <c r="O10" s="1065">
        <f>O34+O55+O76+O97+O118+O139+O160+O181+O202+O223+O244</f>
        <v>0</v>
      </c>
      <c r="P10" s="1066"/>
      <c r="Q10" s="72"/>
      <c r="R10" s="1180" t="s">
        <v>334</v>
      </c>
      <c r="S10" s="1181"/>
      <c r="T10" s="1149">
        <f>F34+F55+F76+F97+F118+F139+F160+F181+F202+F223+F244</f>
        <v>0</v>
      </c>
    </row>
    <row r="11" spans="1:24" ht="15.75" thickBot="1" x14ac:dyDescent="0.3">
      <c r="A11" s="1173"/>
      <c r="B11" s="1174"/>
      <c r="C11" s="1174"/>
      <c r="D11" s="1175"/>
      <c r="E11" s="1139"/>
      <c r="F11" s="1140"/>
      <c r="G11" s="1140"/>
      <c r="H11" s="1141"/>
      <c r="I11" s="1"/>
      <c r="J11" s="1178" t="s">
        <v>335</v>
      </c>
      <c r="K11" s="1179"/>
      <c r="L11" s="1179"/>
      <c r="M11" s="1179"/>
      <c r="N11" s="1179"/>
      <c r="O11" s="1067"/>
      <c r="P11" s="1068"/>
      <c r="Q11" s="72"/>
      <c r="R11" s="1182"/>
      <c r="S11" s="1183"/>
      <c r="T11" s="1150"/>
    </row>
    <row r="12" spans="1:24" x14ac:dyDescent="0.25">
      <c r="A12" s="1184" t="s">
        <v>541</v>
      </c>
      <c r="B12" s="1185"/>
      <c r="C12" s="1185"/>
      <c r="D12" s="1186"/>
      <c r="E12" s="1075">
        <f>N35+N56+N77+N98+N119+N140+N161+N182+N203+N224+N245</f>
        <v>0</v>
      </c>
      <c r="F12" s="1065"/>
      <c r="G12" s="1065"/>
      <c r="H12" s="1066"/>
      <c r="I12" s="72"/>
      <c r="J12" s="1190" t="s">
        <v>524</v>
      </c>
      <c r="K12" s="1191"/>
      <c r="L12" s="1191"/>
      <c r="M12" s="1191"/>
      <c r="N12" s="1192"/>
      <c r="O12" s="1065">
        <f>O35+O56+O77+O98+O119+O140+O161+O182+O203+O224+O245</f>
        <v>0</v>
      </c>
      <c r="P12" s="1066"/>
      <c r="Q12" s="72"/>
      <c r="R12" s="635"/>
      <c r="S12" s="635"/>
      <c r="T12" s="754"/>
    </row>
    <row r="13" spans="1:24" ht="15.75" thickBot="1" x14ac:dyDescent="0.3">
      <c r="A13" s="1187"/>
      <c r="B13" s="1188"/>
      <c r="C13" s="1188"/>
      <c r="D13" s="1189"/>
      <c r="E13" s="1076"/>
      <c r="F13" s="1067"/>
      <c r="G13" s="1067"/>
      <c r="H13" s="1068"/>
      <c r="I13" s="72"/>
      <c r="J13" s="1204" t="s">
        <v>335</v>
      </c>
      <c r="K13" s="1205"/>
      <c r="L13" s="1205"/>
      <c r="M13" s="1205"/>
      <c r="N13" s="1206"/>
      <c r="O13" s="1067"/>
      <c r="P13" s="1068"/>
      <c r="Q13" s="72"/>
      <c r="R13" s="635"/>
      <c r="S13" s="635"/>
      <c r="T13" s="754"/>
    </row>
    <row r="14" spans="1:24" x14ac:dyDescent="0.25">
      <c r="A14" s="1184" t="s">
        <v>542</v>
      </c>
      <c r="B14" s="1185"/>
      <c r="C14" s="1185"/>
      <c r="D14" s="1186"/>
      <c r="E14" s="1075">
        <f>N36+N57+N78+N99+N120+N141+N162+N183+N204+N225+N246</f>
        <v>0</v>
      </c>
      <c r="F14" s="1065"/>
      <c r="G14" s="1065"/>
      <c r="H14" s="1066"/>
      <c r="I14" s="72"/>
      <c r="J14" s="1190" t="s">
        <v>530</v>
      </c>
      <c r="K14" s="1191"/>
      <c r="L14" s="1191"/>
      <c r="M14" s="1191"/>
      <c r="N14" s="1192"/>
      <c r="O14" s="1065">
        <f>O36+O57+O78+O99+O120+O141+O162+O183+O204+O225+O246</f>
        <v>0</v>
      </c>
      <c r="P14" s="1066"/>
      <c r="Q14" s="72"/>
      <c r="R14" s="635"/>
      <c r="S14" s="635"/>
      <c r="T14" s="754"/>
    </row>
    <row r="15" spans="1:24" ht="15.75" thickBot="1" x14ac:dyDescent="0.3">
      <c r="A15" s="1187"/>
      <c r="B15" s="1188"/>
      <c r="C15" s="1188"/>
      <c r="D15" s="1189"/>
      <c r="E15" s="1076"/>
      <c r="F15" s="1067"/>
      <c r="G15" s="1067"/>
      <c r="H15" s="1068"/>
      <c r="I15" s="72"/>
      <c r="J15" s="1204" t="s">
        <v>335</v>
      </c>
      <c r="K15" s="1205"/>
      <c r="L15" s="1205"/>
      <c r="M15" s="1205"/>
      <c r="N15" s="1206"/>
      <c r="O15" s="1067"/>
      <c r="P15" s="1068"/>
      <c r="Q15" s="72"/>
      <c r="R15" s="635"/>
      <c r="S15" s="635"/>
      <c r="T15" s="754"/>
    </row>
    <row r="16" spans="1:24" ht="15.75" thickBot="1" x14ac:dyDescent="0.3">
      <c r="A16" s="158"/>
      <c r="B16" s="159"/>
      <c r="C16" s="159"/>
      <c r="D16" s="159"/>
      <c r="E16" s="160"/>
      <c r="F16" s="160"/>
      <c r="G16" s="160"/>
      <c r="H16" s="160"/>
      <c r="I16" s="1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120"/>
      <c r="B17" s="33"/>
      <c r="C17" s="30"/>
      <c r="D17" s="30"/>
      <c r="E17" s="30"/>
      <c r="F17" s="33"/>
      <c r="G17" s="30"/>
      <c r="H17" s="30"/>
      <c r="I17" s="33"/>
      <c r="J17" s="3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6"/>
    </row>
    <row r="18" spans="1:22" ht="33.75" customHeight="1" thickBot="1" x14ac:dyDescent="0.3">
      <c r="A18" s="361" t="s">
        <v>9</v>
      </c>
      <c r="B18" s="1057" t="s">
        <v>89</v>
      </c>
      <c r="C18" s="1058"/>
      <c r="E18" s="1163" t="s">
        <v>336</v>
      </c>
      <c r="F18" s="1164"/>
      <c r="G18" s="1031">
        <f>VLOOKUP(B18,'Urbano.Piano inv. forn'!$D$105:$H$124,3,FALSE)</f>
        <v>0</v>
      </c>
      <c r="H18" s="1032"/>
      <c r="I18" s="1"/>
      <c r="J18" s="1163" t="s">
        <v>337</v>
      </c>
      <c r="K18" s="1164"/>
      <c r="L18" s="1031">
        <f>VLOOKUP(B18,'Urbano.Piano inv. forn'!$D$105:$H$124,4,FALSE)</f>
        <v>0</v>
      </c>
      <c r="M18" s="1032"/>
      <c r="O18" s="366" t="s">
        <v>338</v>
      </c>
      <c r="P18" s="616"/>
      <c r="R18" s="367" t="s">
        <v>339</v>
      </c>
      <c r="S18" s="1165"/>
      <c r="T18" s="1166"/>
      <c r="U18" s="48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1"/>
      <c r="J19" s="88"/>
      <c r="K19" s="88"/>
      <c r="L19" s="89"/>
      <c r="M19" s="89"/>
      <c r="O19" s="90"/>
      <c r="R19" s="86"/>
      <c r="S19" s="91"/>
      <c r="U19" s="122"/>
      <c r="V19" s="91"/>
    </row>
    <row r="20" spans="1:22" ht="33.75" customHeight="1" thickBot="1" x14ac:dyDescent="0.3">
      <c r="A20" s="1193" t="s">
        <v>340</v>
      </c>
      <c r="B20" s="1194"/>
      <c r="C20" s="1194"/>
      <c r="D20" s="1195"/>
      <c r="E20" s="1039">
        <f>VLOOKUP(B18,'Urbano.Piano inv. forn'!$D$105:$V$124,17,FALSE)</f>
        <v>0</v>
      </c>
      <c r="F20" s="1040"/>
      <c r="G20" s="1040"/>
      <c r="H20" s="1041"/>
      <c r="I20" s="1"/>
      <c r="J20" s="1196" t="s">
        <v>61</v>
      </c>
      <c r="K20" s="1197"/>
      <c r="L20" s="1039">
        <f>VLOOKUP(B18,'Urbano.Piano inv. forn'!$D$105:$V$124,19,FALSE)</f>
        <v>0</v>
      </c>
      <c r="M20" s="1041"/>
      <c r="N20" s="110"/>
      <c r="O20" s="367" t="s">
        <v>341</v>
      </c>
      <c r="P20" s="127">
        <f>L20+E20</f>
        <v>0</v>
      </c>
      <c r="Q20" s="72"/>
      <c r="R20" s="367" t="s">
        <v>342</v>
      </c>
      <c r="S20" s="1165"/>
      <c r="T20" s="1166"/>
      <c r="U20" s="122"/>
      <c r="V20" s="91"/>
    </row>
    <row r="21" spans="1:22" ht="21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1"/>
      <c r="J21" s="88"/>
      <c r="K21" s="88"/>
      <c r="L21" s="130"/>
      <c r="M21" s="130"/>
      <c r="N21" s="110"/>
      <c r="O21" s="86"/>
      <c r="P21" s="110"/>
      <c r="Q21" s="72"/>
      <c r="R21" s="86"/>
      <c r="S21" s="131"/>
      <c r="T21" s="131"/>
      <c r="U21" s="122"/>
      <c r="V21" s="91"/>
    </row>
    <row r="22" spans="1:22" s="6" customFormat="1" ht="72" customHeight="1" x14ac:dyDescent="0.25">
      <c r="A22" s="1176" t="s">
        <v>343</v>
      </c>
      <c r="B22" s="1177" t="s">
        <v>344</v>
      </c>
      <c r="C22" s="1177" t="s">
        <v>345</v>
      </c>
      <c r="D22" s="362" t="s">
        <v>346</v>
      </c>
      <c r="E22" s="363" t="s">
        <v>347</v>
      </c>
      <c r="F22" s="362" t="s">
        <v>348</v>
      </c>
      <c r="G22" s="362" t="s">
        <v>349</v>
      </c>
      <c r="H22" s="364" t="s">
        <v>306</v>
      </c>
      <c r="I22" s="364" t="s">
        <v>350</v>
      </c>
      <c r="J22" s="364" t="s">
        <v>351</v>
      </c>
      <c r="K22" s="364" t="s">
        <v>352</v>
      </c>
      <c r="L22" s="364" t="s">
        <v>353</v>
      </c>
      <c r="M22" s="364" t="s">
        <v>354</v>
      </c>
      <c r="N22" s="364" t="s">
        <v>355</v>
      </c>
      <c r="O22" s="364" t="s">
        <v>356</v>
      </c>
      <c r="P22" s="364" t="s">
        <v>357</v>
      </c>
      <c r="Q22" s="364" t="s">
        <v>358</v>
      </c>
      <c r="R22" s="364" t="s">
        <v>359</v>
      </c>
      <c r="S22" s="364" t="s">
        <v>360</v>
      </c>
      <c r="T22" s="1200" t="s">
        <v>361</v>
      </c>
      <c r="U22" s="123"/>
    </row>
    <row r="23" spans="1:22" s="6" customFormat="1" ht="28.5" customHeight="1" thickBot="1" x14ac:dyDescent="0.3">
      <c r="A23" s="1198"/>
      <c r="B23" s="1199"/>
      <c r="C23" s="1199"/>
      <c r="D23" s="365" t="s">
        <v>362</v>
      </c>
      <c r="E23" s="365" t="s">
        <v>363</v>
      </c>
      <c r="F23" s="365" t="s">
        <v>364</v>
      </c>
      <c r="G23" s="365" t="s">
        <v>364</v>
      </c>
      <c r="H23" s="365" t="s">
        <v>88</v>
      </c>
      <c r="I23" s="365" t="s">
        <v>33</v>
      </c>
      <c r="J23" s="365" t="s">
        <v>365</v>
      </c>
      <c r="K23" s="365" t="s">
        <v>366</v>
      </c>
      <c r="L23" s="365" t="s">
        <v>367</v>
      </c>
      <c r="M23" s="365" t="s">
        <v>366</v>
      </c>
      <c r="N23" s="365" t="s">
        <v>368</v>
      </c>
      <c r="O23" s="365" t="s">
        <v>335</v>
      </c>
      <c r="P23" s="365" t="s">
        <v>369</v>
      </c>
      <c r="Q23" s="365" t="s">
        <v>370</v>
      </c>
      <c r="R23" s="365" t="s">
        <v>371</v>
      </c>
      <c r="S23" s="365" t="s">
        <v>371</v>
      </c>
      <c r="T23" s="1201"/>
      <c r="U23" s="123"/>
    </row>
    <row r="24" spans="1:22" ht="15" customHeight="1" x14ac:dyDescent="0.25">
      <c r="A24" s="1202" t="str">
        <f>B18</f>
        <v>urb.i.1</v>
      </c>
      <c r="B24" s="368">
        <v>1</v>
      </c>
      <c r="C24" s="96"/>
      <c r="D24" s="97"/>
      <c r="E24" s="98"/>
      <c r="F24" s="96"/>
      <c r="G24" s="99"/>
      <c r="H24" s="100"/>
      <c r="I24" s="83"/>
      <c r="J24" s="103"/>
      <c r="K24" s="104"/>
      <c r="L24" s="83"/>
      <c r="M24" s="104"/>
      <c r="N24" s="141"/>
      <c r="O24" s="141"/>
      <c r="P24" s="83"/>
      <c r="Q24" s="83"/>
      <c r="R24" s="83"/>
      <c r="S24" s="83"/>
      <c r="T24" s="326"/>
      <c r="U24" s="48"/>
    </row>
    <row r="25" spans="1:22" x14ac:dyDescent="0.25">
      <c r="A25" s="1202"/>
      <c r="B25" s="369">
        <v>2</v>
      </c>
      <c r="C25" s="92"/>
      <c r="D25" s="93"/>
      <c r="E25" s="85"/>
      <c r="F25" s="92"/>
      <c r="G25" s="94"/>
      <c r="H25" s="100"/>
      <c r="I25" s="84"/>
      <c r="J25" s="101"/>
      <c r="K25" s="102"/>
      <c r="L25" s="84"/>
      <c r="M25" s="102"/>
      <c r="N25" s="132"/>
      <c r="O25" s="132"/>
      <c r="P25" s="84"/>
      <c r="Q25" s="84" t="s">
        <v>372</v>
      </c>
      <c r="R25" s="84"/>
      <c r="S25" s="84"/>
      <c r="T25" s="327"/>
      <c r="U25" s="48"/>
    </row>
    <row r="26" spans="1:22" x14ac:dyDescent="0.25">
      <c r="A26" s="1202"/>
      <c r="B26" s="369">
        <v>3</v>
      </c>
      <c r="C26" s="92"/>
      <c r="D26" s="93"/>
      <c r="E26" s="85"/>
      <c r="F26" s="92"/>
      <c r="G26" s="94"/>
      <c r="H26" s="100"/>
      <c r="I26" s="84"/>
      <c r="J26" s="101"/>
      <c r="K26" s="102"/>
      <c r="L26" s="84"/>
      <c r="M26" s="102"/>
      <c r="N26" s="132"/>
      <c r="O26" s="132"/>
      <c r="P26" s="84"/>
      <c r="Q26" s="84"/>
      <c r="R26" s="84"/>
      <c r="S26" s="84"/>
      <c r="T26" s="327"/>
      <c r="U26" s="48"/>
    </row>
    <row r="27" spans="1:22" x14ac:dyDescent="0.25">
      <c r="A27" s="1202"/>
      <c r="B27" s="369">
        <v>4</v>
      </c>
      <c r="C27" s="92"/>
      <c r="D27" s="93"/>
      <c r="E27" s="85"/>
      <c r="F27" s="92"/>
      <c r="G27" s="94"/>
      <c r="H27" s="100"/>
      <c r="I27" s="84"/>
      <c r="J27" s="101"/>
      <c r="K27" s="102"/>
      <c r="L27" s="84"/>
      <c r="M27" s="102"/>
      <c r="N27" s="132"/>
      <c r="O27" s="132"/>
      <c r="P27" s="84"/>
      <c r="Q27" s="84"/>
      <c r="R27" s="84"/>
      <c r="S27" s="84"/>
      <c r="T27" s="327"/>
      <c r="U27" s="48"/>
    </row>
    <row r="28" spans="1:22" x14ac:dyDescent="0.25">
      <c r="A28" s="1202"/>
      <c r="B28" s="369">
        <v>5</v>
      </c>
      <c r="C28" s="92"/>
      <c r="D28" s="93"/>
      <c r="E28" s="85"/>
      <c r="F28" s="92"/>
      <c r="G28" s="94"/>
      <c r="H28" s="100"/>
      <c r="I28" s="84"/>
      <c r="J28" s="101"/>
      <c r="K28" s="102"/>
      <c r="L28" s="84"/>
      <c r="M28" s="102"/>
      <c r="N28" s="132"/>
      <c r="O28" s="132"/>
      <c r="P28" s="84"/>
      <c r="Q28" s="84"/>
      <c r="R28" s="84"/>
      <c r="S28" s="84"/>
      <c r="T28" s="327"/>
      <c r="U28" s="48"/>
    </row>
    <row r="29" spans="1:22" x14ac:dyDescent="0.25">
      <c r="A29" s="1202"/>
      <c r="B29" s="369">
        <v>6</v>
      </c>
      <c r="C29" s="92"/>
      <c r="D29" s="93"/>
      <c r="E29" s="85"/>
      <c r="F29" s="92"/>
      <c r="G29" s="94"/>
      <c r="H29" s="100"/>
      <c r="I29" s="84"/>
      <c r="J29" s="101"/>
      <c r="K29" s="102"/>
      <c r="L29" s="84"/>
      <c r="M29" s="102"/>
      <c r="N29" s="132"/>
      <c r="O29" s="132"/>
      <c r="P29" s="84"/>
      <c r="Q29" s="84"/>
      <c r="R29" s="84"/>
      <c r="S29" s="84"/>
      <c r="T29" s="327"/>
      <c r="U29" s="48"/>
    </row>
    <row r="30" spans="1:22" x14ac:dyDescent="0.25">
      <c r="A30" s="1202"/>
      <c r="B30" s="369">
        <v>7</v>
      </c>
      <c r="C30" s="92"/>
      <c r="D30" s="93"/>
      <c r="E30" s="85"/>
      <c r="F30" s="92"/>
      <c r="G30" s="94"/>
      <c r="H30" s="100"/>
      <c r="I30" s="84"/>
      <c r="J30" s="101"/>
      <c r="K30" s="102"/>
      <c r="L30" s="84"/>
      <c r="M30" s="102"/>
      <c r="N30" s="132"/>
      <c r="O30" s="132"/>
      <c r="P30" s="84"/>
      <c r="Q30" s="84"/>
      <c r="R30" s="84"/>
      <c r="S30" s="84"/>
      <c r="T30" s="327"/>
      <c r="U30" s="48"/>
    </row>
    <row r="31" spans="1:22" x14ac:dyDescent="0.25">
      <c r="A31" s="1202"/>
      <c r="B31" s="369">
        <v>8</v>
      </c>
      <c r="C31" s="92"/>
      <c r="D31" s="93"/>
      <c r="E31" s="85"/>
      <c r="F31" s="92"/>
      <c r="G31" s="94"/>
      <c r="H31" s="100"/>
      <c r="I31" s="84"/>
      <c r="J31" s="101"/>
      <c r="K31" s="102"/>
      <c r="L31" s="84"/>
      <c r="M31" s="102"/>
      <c r="N31" s="132"/>
      <c r="O31" s="132"/>
      <c r="P31" s="84"/>
      <c r="Q31" s="84"/>
      <c r="R31" s="84"/>
      <c r="S31" s="84"/>
      <c r="T31" s="327"/>
      <c r="U31" s="48"/>
    </row>
    <row r="32" spans="1:22" x14ac:dyDescent="0.25">
      <c r="A32" s="1202"/>
      <c r="B32" s="369">
        <v>9</v>
      </c>
      <c r="C32" s="92"/>
      <c r="D32" s="93"/>
      <c r="E32" s="85"/>
      <c r="F32" s="92"/>
      <c r="G32" s="94"/>
      <c r="H32" s="100"/>
      <c r="I32" s="84"/>
      <c r="J32" s="101"/>
      <c r="K32" s="102"/>
      <c r="L32" s="84"/>
      <c r="M32" s="102"/>
      <c r="N32" s="132"/>
      <c r="O32" s="132"/>
      <c r="P32" s="84"/>
      <c r="Q32" s="84"/>
      <c r="R32" s="84"/>
      <c r="S32" s="84"/>
      <c r="T32" s="327"/>
      <c r="U32" s="48"/>
    </row>
    <row r="33" spans="1:22" ht="15.75" thickBot="1" x14ac:dyDescent="0.3">
      <c r="A33" s="1203"/>
      <c r="B33" s="370">
        <v>10</v>
      </c>
      <c r="C33" s="112"/>
      <c r="D33" s="113"/>
      <c r="E33" s="114"/>
      <c r="F33" s="112"/>
      <c r="G33" s="115"/>
      <c r="H33" s="378"/>
      <c r="I33" s="117"/>
      <c r="J33" s="118"/>
      <c r="K33" s="119"/>
      <c r="L33" s="117"/>
      <c r="M33" s="119"/>
      <c r="N33" s="133"/>
      <c r="O33" s="133"/>
      <c r="P33" s="117"/>
      <c r="Q33" s="117"/>
      <c r="R33" s="117"/>
      <c r="S33" s="117"/>
      <c r="T33" s="328"/>
      <c r="U33" s="48"/>
    </row>
    <row r="34" spans="1:22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48" t="s">
        <v>527</v>
      </c>
      <c r="M34" s="1049"/>
      <c r="N34" s="718">
        <f>SUM(N24:N33)</f>
        <v>0</v>
      </c>
      <c r="O34" s="719">
        <f>SUM(O24:O33)</f>
        <v>0</v>
      </c>
      <c r="P34" s="5"/>
      <c r="R34" s="5"/>
      <c r="S34" s="5"/>
      <c r="T34" s="111"/>
      <c r="U34" s="124"/>
      <c r="V34" s="111"/>
    </row>
    <row r="35" spans="1:22" ht="35.25" customHeight="1" x14ac:dyDescent="0.25">
      <c r="A35" s="121"/>
      <c r="B35" s="86"/>
      <c r="C35" s="86"/>
      <c r="D35" s="86"/>
      <c r="E35" s="72"/>
      <c r="F35" s="573"/>
      <c r="G35" s="72"/>
      <c r="H35" s="634"/>
      <c r="I35" s="634"/>
      <c r="J35" s="635"/>
      <c r="K35" s="634"/>
      <c r="L35" s="1050" t="s">
        <v>528</v>
      </c>
      <c r="M35" s="1051"/>
      <c r="N35" s="720">
        <f>SUMIF(M24:M33,"&lt;=31/12/2025",N24:N33)</f>
        <v>0</v>
      </c>
      <c r="O35" s="721">
        <f>SUMIF(M24:M33,"&lt;=31/12/2025",O24:O33)</f>
        <v>0</v>
      </c>
      <c r="P35" s="5"/>
      <c r="R35" s="5"/>
      <c r="S35" s="5"/>
      <c r="T35" s="111"/>
      <c r="U35" s="124"/>
      <c r="V35" s="111"/>
    </row>
    <row r="36" spans="1:22" ht="33.75" customHeight="1" thickBot="1" x14ac:dyDescent="0.3">
      <c r="A36" s="121"/>
      <c r="B36" s="86"/>
      <c r="C36" s="86"/>
      <c r="D36" s="86"/>
      <c r="E36" s="72"/>
      <c r="F36" s="573"/>
      <c r="G36" s="72"/>
      <c r="H36" s="72"/>
      <c r="I36" s="573"/>
      <c r="J36" s="573"/>
      <c r="K36" s="72"/>
      <c r="L36" s="1052" t="s">
        <v>565</v>
      </c>
      <c r="M36" s="1053"/>
      <c r="N36" s="722">
        <f>SUMIF(M24:M33,"&gt;31/12/2025",N24:N33)</f>
        <v>0</v>
      </c>
      <c r="O36" s="723">
        <f>SUMIF(M24:M33,"&gt;31/12/2025",O24:O33)</f>
        <v>0</v>
      </c>
      <c r="P36" s="5"/>
      <c r="R36" s="5"/>
      <c r="S36" s="5"/>
      <c r="T36" s="111"/>
      <c r="U36" s="124"/>
      <c r="V36" s="111"/>
    </row>
    <row r="37" spans="1:22" ht="15.75" thickBot="1" x14ac:dyDescent="0.3">
      <c r="A37" s="125"/>
      <c r="B37" s="49"/>
      <c r="C37" s="46"/>
      <c r="D37" s="46"/>
      <c r="E37" s="46"/>
      <c r="F37" s="49"/>
      <c r="G37" s="46"/>
      <c r="H37" s="46"/>
      <c r="I37" s="49"/>
      <c r="J37" s="49"/>
      <c r="K37" s="46"/>
      <c r="L37" s="46"/>
      <c r="M37" s="46"/>
      <c r="N37" s="46"/>
      <c r="O37" s="46"/>
      <c r="P37" s="46"/>
      <c r="Q37" s="46"/>
      <c r="R37" s="46"/>
      <c r="S37" s="126"/>
      <c r="T37" s="46"/>
      <c r="U37" s="50"/>
    </row>
    <row r="38" spans="1:22" ht="15.75" thickBot="1" x14ac:dyDescent="0.3">
      <c r="A38" s="120"/>
      <c r="B38" s="33"/>
      <c r="C38" s="30"/>
      <c r="D38" s="30"/>
      <c r="E38" s="30"/>
      <c r="F38" s="33"/>
      <c r="G38" s="30"/>
      <c r="H38" s="30"/>
      <c r="I38" s="33"/>
      <c r="J38" s="33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6"/>
    </row>
    <row r="39" spans="1:22" ht="28.5" thickBot="1" x14ac:dyDescent="0.3">
      <c r="A39" s="361" t="s">
        <v>9</v>
      </c>
      <c r="B39" s="1057" t="s">
        <v>91</v>
      </c>
      <c r="C39" s="1058"/>
      <c r="E39" s="1163" t="s">
        <v>336</v>
      </c>
      <c r="F39" s="1164"/>
      <c r="G39" s="1031">
        <f>VLOOKUP(B39,'Urbano.Piano inv. forn'!$D$105:$H$124,3,FALSE)</f>
        <v>0</v>
      </c>
      <c r="H39" s="1032"/>
      <c r="I39" s="1"/>
      <c r="J39" s="1163" t="s">
        <v>337</v>
      </c>
      <c r="K39" s="1164"/>
      <c r="L39" s="1031">
        <f>VLOOKUP(B39,'Urbano.Piano inv. forn'!$D$105:$H$124,4,FALSE)</f>
        <v>0</v>
      </c>
      <c r="M39" s="1032"/>
      <c r="O39" s="366" t="s">
        <v>338</v>
      </c>
      <c r="P39" s="616"/>
      <c r="R39" s="367" t="s">
        <v>339</v>
      </c>
      <c r="S39" s="1165"/>
      <c r="T39" s="1166"/>
      <c r="U39" s="48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1"/>
      <c r="J40" s="88"/>
      <c r="K40" s="88"/>
      <c r="L40" s="89"/>
      <c r="M40" s="89"/>
      <c r="O40" s="90"/>
      <c r="R40" s="86"/>
      <c r="S40" s="91"/>
      <c r="U40" s="122"/>
    </row>
    <row r="41" spans="1:22" ht="31.5" customHeight="1" thickBot="1" x14ac:dyDescent="0.3">
      <c r="A41" s="1193" t="s">
        <v>340</v>
      </c>
      <c r="B41" s="1194"/>
      <c r="C41" s="1194"/>
      <c r="D41" s="1195"/>
      <c r="E41" s="1039">
        <f>VLOOKUP(B39,'Urbano.Piano inv. forn'!$D$105:$V$124,17,FALSE)</f>
        <v>0</v>
      </c>
      <c r="F41" s="1040"/>
      <c r="G41" s="1040"/>
      <c r="H41" s="1041"/>
      <c r="I41" s="1"/>
      <c r="J41" s="1196" t="s">
        <v>61</v>
      </c>
      <c r="K41" s="1197"/>
      <c r="L41" s="1039">
        <f>VLOOKUP(B39,'Urbano.Piano inv. forn'!$D$105:$V$124,19,FALSE)</f>
        <v>0</v>
      </c>
      <c r="M41" s="1041"/>
      <c r="N41" s="110"/>
      <c r="O41" s="367" t="s">
        <v>341</v>
      </c>
      <c r="P41" s="127">
        <f>L41+E41</f>
        <v>0</v>
      </c>
      <c r="Q41" s="72"/>
      <c r="R41" s="367" t="s">
        <v>342</v>
      </c>
      <c r="S41" s="1165"/>
      <c r="T41" s="1166"/>
      <c r="U41" s="122"/>
    </row>
    <row r="42" spans="1:22" ht="15.75" thickBot="1" x14ac:dyDescent="0.3">
      <c r="A42" s="128"/>
      <c r="B42" s="129"/>
      <c r="C42" s="129"/>
      <c r="D42" s="129"/>
      <c r="E42" s="130"/>
      <c r="F42" s="130"/>
      <c r="G42" s="130"/>
      <c r="H42" s="130"/>
      <c r="I42" s="1"/>
      <c r="J42" s="88"/>
      <c r="K42" s="88"/>
      <c r="L42" s="130"/>
      <c r="M42" s="130"/>
      <c r="N42" s="110"/>
      <c r="O42" s="86"/>
      <c r="P42" s="110"/>
      <c r="Q42" s="72"/>
      <c r="R42" s="86"/>
      <c r="S42" s="131"/>
      <c r="T42" s="131"/>
      <c r="U42" s="48"/>
    </row>
    <row r="43" spans="1:22" ht="57" customHeight="1" x14ac:dyDescent="0.25">
      <c r="A43" s="1176" t="s">
        <v>343</v>
      </c>
      <c r="B43" s="1177" t="s">
        <v>344</v>
      </c>
      <c r="C43" s="1177" t="s">
        <v>345</v>
      </c>
      <c r="D43" s="362" t="s">
        <v>346</v>
      </c>
      <c r="E43" s="363" t="s">
        <v>347</v>
      </c>
      <c r="F43" s="362" t="s">
        <v>348</v>
      </c>
      <c r="G43" s="362" t="s">
        <v>349</v>
      </c>
      <c r="H43" s="364" t="s">
        <v>306</v>
      </c>
      <c r="I43" s="364" t="s">
        <v>350</v>
      </c>
      <c r="J43" s="364" t="s">
        <v>351</v>
      </c>
      <c r="K43" s="364" t="s">
        <v>352</v>
      </c>
      <c r="L43" s="364" t="s">
        <v>353</v>
      </c>
      <c r="M43" s="364" t="s">
        <v>354</v>
      </c>
      <c r="N43" s="364" t="s">
        <v>355</v>
      </c>
      <c r="O43" s="364" t="s">
        <v>356</v>
      </c>
      <c r="P43" s="364" t="s">
        <v>357</v>
      </c>
      <c r="Q43" s="364" t="s">
        <v>358</v>
      </c>
      <c r="R43" s="364" t="s">
        <v>359</v>
      </c>
      <c r="S43" s="364" t="s">
        <v>360</v>
      </c>
      <c r="T43" s="1200" t="s">
        <v>361</v>
      </c>
      <c r="U43" s="123"/>
    </row>
    <row r="44" spans="1:22" ht="30.75" customHeight="1" thickBot="1" x14ac:dyDescent="0.3">
      <c r="A44" s="1198"/>
      <c r="B44" s="1199"/>
      <c r="C44" s="1199"/>
      <c r="D44" s="365" t="s">
        <v>362</v>
      </c>
      <c r="E44" s="365" t="s">
        <v>363</v>
      </c>
      <c r="F44" s="365" t="s">
        <v>364</v>
      </c>
      <c r="G44" s="365" t="s">
        <v>364</v>
      </c>
      <c r="H44" s="365" t="s">
        <v>88</v>
      </c>
      <c r="I44" s="365" t="s">
        <v>33</v>
      </c>
      <c r="J44" s="365" t="s">
        <v>365</v>
      </c>
      <c r="K44" s="365" t="s">
        <v>366</v>
      </c>
      <c r="L44" s="365" t="s">
        <v>367</v>
      </c>
      <c r="M44" s="365" t="s">
        <v>366</v>
      </c>
      <c r="N44" s="365" t="s">
        <v>368</v>
      </c>
      <c r="O44" s="365" t="s">
        <v>335</v>
      </c>
      <c r="P44" s="365" t="s">
        <v>369</v>
      </c>
      <c r="Q44" s="365" t="s">
        <v>370</v>
      </c>
      <c r="R44" s="365" t="s">
        <v>371</v>
      </c>
      <c r="S44" s="365" t="s">
        <v>371</v>
      </c>
      <c r="T44" s="1201"/>
      <c r="U44" s="123"/>
    </row>
    <row r="45" spans="1:22" x14ac:dyDescent="0.25">
      <c r="A45" s="1202" t="str">
        <f>B39</f>
        <v>urb.i.3</v>
      </c>
      <c r="B45" s="368">
        <v>1</v>
      </c>
      <c r="C45" s="96"/>
      <c r="D45" s="97"/>
      <c r="E45" s="98"/>
      <c r="F45" s="96"/>
      <c r="G45" s="99"/>
      <c r="H45" s="100"/>
      <c r="I45" s="83"/>
      <c r="J45" s="103"/>
      <c r="K45" s="104"/>
      <c r="L45" s="83"/>
      <c r="M45" s="104"/>
      <c r="N45" s="141"/>
      <c r="O45" s="141"/>
      <c r="P45" s="83"/>
      <c r="Q45" s="83"/>
      <c r="R45" s="83"/>
      <c r="S45" s="83"/>
      <c r="T45" s="326"/>
      <c r="U45" s="48"/>
    </row>
    <row r="46" spans="1:22" x14ac:dyDescent="0.25">
      <c r="A46" s="1202"/>
      <c r="B46" s="369">
        <v>2</v>
      </c>
      <c r="C46" s="92"/>
      <c r="D46" s="93"/>
      <c r="E46" s="85"/>
      <c r="F46" s="92"/>
      <c r="G46" s="94"/>
      <c r="H46" s="100"/>
      <c r="I46" s="84"/>
      <c r="J46" s="101"/>
      <c r="K46" s="102"/>
      <c r="L46" s="84"/>
      <c r="M46" s="102"/>
      <c r="N46" s="132"/>
      <c r="O46" s="132"/>
      <c r="P46" s="84"/>
      <c r="Q46" s="84" t="s">
        <v>372</v>
      </c>
      <c r="R46" s="84"/>
      <c r="S46" s="84"/>
      <c r="T46" s="327"/>
      <c r="U46" s="48"/>
    </row>
    <row r="47" spans="1:22" x14ac:dyDescent="0.25">
      <c r="A47" s="1202"/>
      <c r="B47" s="369">
        <v>3</v>
      </c>
      <c r="C47" s="92"/>
      <c r="D47" s="93"/>
      <c r="E47" s="85"/>
      <c r="F47" s="92"/>
      <c r="G47" s="94"/>
      <c r="H47" s="100"/>
      <c r="I47" s="84"/>
      <c r="J47" s="101"/>
      <c r="K47" s="102"/>
      <c r="L47" s="84"/>
      <c r="M47" s="102"/>
      <c r="N47" s="132"/>
      <c r="O47" s="132"/>
      <c r="P47" s="84"/>
      <c r="Q47" s="84"/>
      <c r="R47" s="84"/>
      <c r="S47" s="84"/>
      <c r="T47" s="327"/>
      <c r="U47" s="48"/>
    </row>
    <row r="48" spans="1:22" x14ac:dyDescent="0.25">
      <c r="A48" s="1202"/>
      <c r="B48" s="369">
        <v>4</v>
      </c>
      <c r="C48" s="92"/>
      <c r="D48" s="93"/>
      <c r="E48" s="85"/>
      <c r="F48" s="92"/>
      <c r="G48" s="94"/>
      <c r="H48" s="100"/>
      <c r="I48" s="84"/>
      <c r="J48" s="101"/>
      <c r="K48" s="102"/>
      <c r="L48" s="84"/>
      <c r="M48" s="102"/>
      <c r="N48" s="132"/>
      <c r="O48" s="132"/>
      <c r="P48" s="84"/>
      <c r="Q48" s="84"/>
      <c r="R48" s="84"/>
      <c r="S48" s="84"/>
      <c r="T48" s="327"/>
      <c r="U48" s="48"/>
    </row>
    <row r="49" spans="1:21" x14ac:dyDescent="0.25">
      <c r="A49" s="1202"/>
      <c r="B49" s="369">
        <v>5</v>
      </c>
      <c r="C49" s="92"/>
      <c r="D49" s="93"/>
      <c r="E49" s="85"/>
      <c r="F49" s="92"/>
      <c r="G49" s="94"/>
      <c r="H49" s="100"/>
      <c r="I49" s="84"/>
      <c r="J49" s="101"/>
      <c r="K49" s="102"/>
      <c r="L49" s="84"/>
      <c r="M49" s="102"/>
      <c r="N49" s="132"/>
      <c r="O49" s="132"/>
      <c r="P49" s="84"/>
      <c r="Q49" s="84"/>
      <c r="R49" s="84"/>
      <c r="S49" s="84"/>
      <c r="T49" s="327"/>
      <c r="U49" s="48"/>
    </row>
    <row r="50" spans="1:21" x14ac:dyDescent="0.25">
      <c r="A50" s="1202"/>
      <c r="B50" s="369">
        <v>6</v>
      </c>
      <c r="C50" s="92"/>
      <c r="D50" s="93"/>
      <c r="E50" s="85"/>
      <c r="F50" s="92"/>
      <c r="G50" s="94"/>
      <c r="H50" s="100"/>
      <c r="I50" s="84"/>
      <c r="J50" s="101"/>
      <c r="K50" s="102"/>
      <c r="L50" s="84"/>
      <c r="M50" s="102"/>
      <c r="N50" s="132"/>
      <c r="O50" s="132"/>
      <c r="P50" s="84"/>
      <c r="Q50" s="84"/>
      <c r="R50" s="84"/>
      <c r="S50" s="84"/>
      <c r="T50" s="327"/>
      <c r="U50" s="48"/>
    </row>
    <row r="51" spans="1:21" x14ac:dyDescent="0.25">
      <c r="A51" s="1202"/>
      <c r="B51" s="369">
        <v>7</v>
      </c>
      <c r="C51" s="92"/>
      <c r="D51" s="93"/>
      <c r="E51" s="85"/>
      <c r="F51" s="92"/>
      <c r="G51" s="94"/>
      <c r="H51" s="100"/>
      <c r="I51" s="84"/>
      <c r="J51" s="101"/>
      <c r="K51" s="102"/>
      <c r="L51" s="84"/>
      <c r="M51" s="102"/>
      <c r="N51" s="132"/>
      <c r="O51" s="132"/>
      <c r="P51" s="84"/>
      <c r="Q51" s="84"/>
      <c r="R51" s="84"/>
      <c r="S51" s="84"/>
      <c r="T51" s="327"/>
      <c r="U51" s="48"/>
    </row>
    <row r="52" spans="1:21" x14ac:dyDescent="0.25">
      <c r="A52" s="1202"/>
      <c r="B52" s="369">
        <v>8</v>
      </c>
      <c r="C52" s="92"/>
      <c r="D52" s="93"/>
      <c r="E52" s="85"/>
      <c r="F52" s="92"/>
      <c r="G52" s="94"/>
      <c r="H52" s="100"/>
      <c r="I52" s="84"/>
      <c r="J52" s="101"/>
      <c r="K52" s="102"/>
      <c r="L52" s="84"/>
      <c r="M52" s="102"/>
      <c r="N52" s="132"/>
      <c r="O52" s="132"/>
      <c r="P52" s="84"/>
      <c r="Q52" s="84"/>
      <c r="R52" s="84"/>
      <c r="S52" s="84"/>
      <c r="T52" s="327"/>
      <c r="U52" s="48"/>
    </row>
    <row r="53" spans="1:21" x14ac:dyDescent="0.25">
      <c r="A53" s="1202"/>
      <c r="B53" s="369">
        <v>9</v>
      </c>
      <c r="C53" s="92"/>
      <c r="D53" s="93"/>
      <c r="E53" s="85"/>
      <c r="F53" s="92"/>
      <c r="G53" s="94"/>
      <c r="H53" s="100"/>
      <c r="I53" s="84"/>
      <c r="J53" s="101"/>
      <c r="K53" s="102"/>
      <c r="L53" s="84"/>
      <c r="M53" s="102"/>
      <c r="N53" s="132"/>
      <c r="O53" s="132"/>
      <c r="P53" s="84"/>
      <c r="Q53" s="84"/>
      <c r="R53" s="84"/>
      <c r="S53" s="84"/>
      <c r="T53" s="327"/>
      <c r="U53" s="48"/>
    </row>
    <row r="54" spans="1:21" ht="15.75" thickBot="1" x14ac:dyDescent="0.3">
      <c r="A54" s="1203"/>
      <c r="B54" s="370">
        <v>10</v>
      </c>
      <c r="C54" s="112"/>
      <c r="D54" s="113"/>
      <c r="E54" s="114"/>
      <c r="F54" s="112"/>
      <c r="G54" s="115"/>
      <c r="H54" s="378"/>
      <c r="I54" s="117"/>
      <c r="J54" s="118"/>
      <c r="K54" s="119"/>
      <c r="L54" s="117"/>
      <c r="M54" s="119"/>
      <c r="N54" s="133"/>
      <c r="O54" s="133"/>
      <c r="P54" s="117"/>
      <c r="Q54" s="117"/>
      <c r="R54" s="117"/>
      <c r="S54" s="117"/>
      <c r="T54" s="328"/>
      <c r="U54" s="48"/>
    </row>
    <row r="55" spans="1:21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48" t="s">
        <v>527</v>
      </c>
      <c r="M55" s="1049"/>
      <c r="N55" s="718">
        <f>SUM(N45:N54)</f>
        <v>0</v>
      </c>
      <c r="O55" s="719">
        <f>SUM(O45:O54)</f>
        <v>0</v>
      </c>
      <c r="P55" s="5"/>
      <c r="R55" s="5"/>
      <c r="S55" s="5"/>
      <c r="T55" s="111"/>
      <c r="U55" s="124"/>
    </row>
    <row r="56" spans="1:21" ht="29.25" customHeight="1" x14ac:dyDescent="0.25">
      <c r="A56" s="121"/>
      <c r="B56" s="86"/>
      <c r="C56" s="86"/>
      <c r="D56" s="86"/>
      <c r="E56" s="72"/>
      <c r="F56" s="573"/>
      <c r="G56" s="72"/>
      <c r="H56" s="634"/>
      <c r="I56" s="634"/>
      <c r="J56" s="635"/>
      <c r="K56" s="634"/>
      <c r="L56" s="1050" t="s">
        <v>528</v>
      </c>
      <c r="M56" s="1051"/>
      <c r="N56" s="720">
        <f>SUMIF(M45:M54,"&lt;=31/12/2025",N45:N54)</f>
        <v>0</v>
      </c>
      <c r="O56" s="721">
        <f>SUMIF(M45:M54,"&lt;=31/12/2025",O45:O54)</f>
        <v>0</v>
      </c>
      <c r="P56" s="5"/>
      <c r="R56" s="5"/>
      <c r="S56" s="5"/>
      <c r="T56" s="111"/>
      <c r="U56" s="124"/>
    </row>
    <row r="57" spans="1:21" ht="29.25" customHeight="1" thickBot="1" x14ac:dyDescent="0.3">
      <c r="A57" s="121"/>
      <c r="B57" s="86"/>
      <c r="C57" s="86"/>
      <c r="D57" s="86"/>
      <c r="E57" s="72"/>
      <c r="F57" s="573"/>
      <c r="G57" s="72"/>
      <c r="H57" s="72"/>
      <c r="I57" s="573"/>
      <c r="J57" s="573"/>
      <c r="K57" s="72"/>
      <c r="L57" s="1052" t="s">
        <v>565</v>
      </c>
      <c r="M57" s="1053"/>
      <c r="N57" s="722">
        <f>SUMIF(M45:M54,"&gt;31/12/2025",N45:N54)</f>
        <v>0</v>
      </c>
      <c r="O57" s="723">
        <f>SUMIF(M45:M54,"&gt;31/12/2025",O45:O54)</f>
        <v>0</v>
      </c>
      <c r="P57" s="5"/>
      <c r="R57" s="5"/>
      <c r="S57" s="5"/>
      <c r="T57" s="111"/>
      <c r="U57" s="124"/>
    </row>
    <row r="58" spans="1:21" ht="15.75" thickBot="1" x14ac:dyDescent="0.3">
      <c r="A58" s="125"/>
      <c r="B58" s="49"/>
      <c r="C58" s="46"/>
      <c r="D58" s="46"/>
      <c r="E58" s="46"/>
      <c r="F58" s="49"/>
      <c r="G58" s="46"/>
      <c r="H58" s="46"/>
      <c r="I58" s="49"/>
      <c r="J58" s="49"/>
      <c r="K58" s="46"/>
      <c r="L58" s="46"/>
      <c r="M58" s="46"/>
      <c r="N58" s="46"/>
      <c r="O58" s="46"/>
      <c r="P58" s="46"/>
      <c r="Q58" s="46"/>
      <c r="R58" s="46"/>
      <c r="S58" s="126"/>
      <c r="T58" s="46"/>
      <c r="U58" s="50"/>
    </row>
    <row r="59" spans="1:21" ht="15.75" thickBot="1" x14ac:dyDescent="0.3">
      <c r="A59" s="120"/>
      <c r="B59" s="33"/>
      <c r="C59" s="30"/>
      <c r="D59" s="30"/>
      <c r="E59" s="30"/>
      <c r="F59" s="33"/>
      <c r="G59" s="30"/>
      <c r="H59" s="30"/>
      <c r="I59" s="33"/>
      <c r="J59" s="33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6"/>
    </row>
    <row r="60" spans="1:21" ht="28.5" thickBot="1" x14ac:dyDescent="0.3">
      <c r="A60" s="361" t="s">
        <v>9</v>
      </c>
      <c r="B60" s="1057" t="s">
        <v>93</v>
      </c>
      <c r="C60" s="1058"/>
      <c r="E60" s="1163" t="s">
        <v>336</v>
      </c>
      <c r="F60" s="1164"/>
      <c r="G60" s="1031">
        <f>VLOOKUP(B60,'Urbano.Piano inv. forn'!$D$105:$H$124,3,FALSE)</f>
        <v>0</v>
      </c>
      <c r="H60" s="1032"/>
      <c r="I60" s="1"/>
      <c r="J60" s="1163" t="s">
        <v>337</v>
      </c>
      <c r="K60" s="1164"/>
      <c r="L60" s="1031">
        <f>VLOOKUP(B60,'Urbano.Piano inv. forn'!$D$105:$H$124,4,FALSE)</f>
        <v>0</v>
      </c>
      <c r="M60" s="1032"/>
      <c r="O60" s="366" t="s">
        <v>338</v>
      </c>
      <c r="P60" s="616"/>
      <c r="R60" s="367" t="s">
        <v>339</v>
      </c>
      <c r="S60" s="1165"/>
      <c r="T60" s="1166"/>
      <c r="U60" s="48"/>
    </row>
    <row r="61" spans="1:21" ht="15.75" thickBot="1" x14ac:dyDescent="0.3">
      <c r="A61" s="121"/>
      <c r="B61" s="87"/>
      <c r="C61" s="87"/>
      <c r="E61" s="88"/>
      <c r="F61" s="88"/>
      <c r="G61" s="89"/>
      <c r="H61" s="89"/>
      <c r="I61" s="1"/>
      <c r="J61" s="88"/>
      <c r="K61" s="88"/>
      <c r="L61" s="89"/>
      <c r="M61" s="89"/>
      <c r="O61" s="90"/>
      <c r="R61" s="86"/>
      <c r="S61" s="91"/>
      <c r="U61" s="122"/>
    </row>
    <row r="62" spans="1:21" ht="30.75" customHeight="1" thickBot="1" x14ac:dyDescent="0.3">
      <c r="A62" s="1193" t="s">
        <v>340</v>
      </c>
      <c r="B62" s="1194"/>
      <c r="C62" s="1194"/>
      <c r="D62" s="1195"/>
      <c r="E62" s="1039">
        <f>VLOOKUP(B60,'Urbano.Piano inv. forn'!$D$105:$V$124,17,FALSE)</f>
        <v>0</v>
      </c>
      <c r="F62" s="1040"/>
      <c r="G62" s="1040"/>
      <c r="H62" s="1041"/>
      <c r="I62" s="1"/>
      <c r="J62" s="1196" t="s">
        <v>61</v>
      </c>
      <c r="K62" s="1197"/>
      <c r="L62" s="1039">
        <f>VLOOKUP(B60,'Urbano.Piano inv. forn'!$D$105:$V$124,19,FALSE)</f>
        <v>0</v>
      </c>
      <c r="M62" s="1041"/>
      <c r="N62" s="110"/>
      <c r="O62" s="367" t="s">
        <v>341</v>
      </c>
      <c r="P62" s="127">
        <f>L62+E62</f>
        <v>0</v>
      </c>
      <c r="Q62" s="72"/>
      <c r="R62" s="367" t="s">
        <v>342</v>
      </c>
      <c r="S62" s="1165"/>
      <c r="T62" s="1166"/>
      <c r="U62" s="122"/>
    </row>
    <row r="63" spans="1:21" ht="15.75" thickBot="1" x14ac:dyDescent="0.3">
      <c r="A63" s="128"/>
      <c r="B63" s="129"/>
      <c r="C63" s="129"/>
      <c r="D63" s="129"/>
      <c r="E63" s="130"/>
      <c r="F63" s="130"/>
      <c r="G63" s="130"/>
      <c r="H63" s="130"/>
      <c r="I63" s="1"/>
      <c r="J63" s="88"/>
      <c r="K63" s="88"/>
      <c r="L63" s="130"/>
      <c r="M63" s="130"/>
      <c r="N63" s="110"/>
      <c r="O63" s="86"/>
      <c r="P63" s="110"/>
      <c r="Q63" s="72"/>
      <c r="R63" s="86"/>
      <c r="S63" s="131"/>
      <c r="T63" s="131"/>
      <c r="U63" s="48"/>
    </row>
    <row r="64" spans="1:21" ht="60" x14ac:dyDescent="0.25">
      <c r="A64" s="1176" t="s">
        <v>343</v>
      </c>
      <c r="B64" s="1177" t="s">
        <v>344</v>
      </c>
      <c r="C64" s="1177" t="s">
        <v>345</v>
      </c>
      <c r="D64" s="362" t="s">
        <v>346</v>
      </c>
      <c r="E64" s="363" t="s">
        <v>347</v>
      </c>
      <c r="F64" s="362" t="s">
        <v>348</v>
      </c>
      <c r="G64" s="362" t="s">
        <v>349</v>
      </c>
      <c r="H64" s="364" t="s">
        <v>306</v>
      </c>
      <c r="I64" s="364" t="s">
        <v>350</v>
      </c>
      <c r="J64" s="364" t="s">
        <v>351</v>
      </c>
      <c r="K64" s="364" t="s">
        <v>352</v>
      </c>
      <c r="L64" s="364" t="s">
        <v>353</v>
      </c>
      <c r="M64" s="364" t="s">
        <v>354</v>
      </c>
      <c r="N64" s="364" t="s">
        <v>355</v>
      </c>
      <c r="O64" s="364" t="s">
        <v>356</v>
      </c>
      <c r="P64" s="364" t="s">
        <v>357</v>
      </c>
      <c r="Q64" s="364" t="s">
        <v>358</v>
      </c>
      <c r="R64" s="364" t="s">
        <v>359</v>
      </c>
      <c r="S64" s="364" t="s">
        <v>360</v>
      </c>
      <c r="T64" s="1200" t="s">
        <v>361</v>
      </c>
      <c r="U64" s="123"/>
    </row>
    <row r="65" spans="1:21" ht="24.75" thickBot="1" x14ac:dyDescent="0.3">
      <c r="A65" s="1198"/>
      <c r="B65" s="1199"/>
      <c r="C65" s="1199"/>
      <c r="D65" s="365" t="s">
        <v>362</v>
      </c>
      <c r="E65" s="365" t="s">
        <v>363</v>
      </c>
      <c r="F65" s="365" t="s">
        <v>364</v>
      </c>
      <c r="G65" s="365" t="s">
        <v>364</v>
      </c>
      <c r="H65" s="365" t="s">
        <v>88</v>
      </c>
      <c r="I65" s="365" t="s">
        <v>33</v>
      </c>
      <c r="J65" s="365" t="s">
        <v>365</v>
      </c>
      <c r="K65" s="365" t="s">
        <v>366</v>
      </c>
      <c r="L65" s="365" t="s">
        <v>367</v>
      </c>
      <c r="M65" s="365" t="s">
        <v>366</v>
      </c>
      <c r="N65" s="365" t="s">
        <v>368</v>
      </c>
      <c r="O65" s="365" t="s">
        <v>335</v>
      </c>
      <c r="P65" s="365" t="s">
        <v>369</v>
      </c>
      <c r="Q65" s="365" t="s">
        <v>370</v>
      </c>
      <c r="R65" s="365" t="s">
        <v>371</v>
      </c>
      <c r="S65" s="365" t="s">
        <v>371</v>
      </c>
      <c r="T65" s="1201"/>
      <c r="U65" s="123"/>
    </row>
    <row r="66" spans="1:21" x14ac:dyDescent="0.25">
      <c r="A66" s="1202" t="str">
        <f>B60</f>
        <v>urb.i.5</v>
      </c>
      <c r="B66" s="368">
        <v>1</v>
      </c>
      <c r="C66" s="96"/>
      <c r="D66" s="97"/>
      <c r="E66" s="98"/>
      <c r="F66" s="96"/>
      <c r="G66" s="99"/>
      <c r="H66" s="100"/>
      <c r="I66" s="83"/>
      <c r="J66" s="103"/>
      <c r="K66" s="104"/>
      <c r="L66" s="83"/>
      <c r="M66" s="104"/>
      <c r="N66" s="141"/>
      <c r="O66" s="141"/>
      <c r="P66" s="83"/>
      <c r="Q66" s="83"/>
      <c r="R66" s="83"/>
      <c r="S66" s="83"/>
      <c r="T66" s="326"/>
      <c r="U66" s="48"/>
    </row>
    <row r="67" spans="1:21" x14ac:dyDescent="0.25">
      <c r="A67" s="1202"/>
      <c r="B67" s="369">
        <v>2</v>
      </c>
      <c r="C67" s="92"/>
      <c r="D67" s="93"/>
      <c r="E67" s="85"/>
      <c r="F67" s="92"/>
      <c r="G67" s="94"/>
      <c r="H67" s="100"/>
      <c r="I67" s="84"/>
      <c r="J67" s="101"/>
      <c r="K67" s="102"/>
      <c r="L67" s="84"/>
      <c r="M67" s="102"/>
      <c r="N67" s="132"/>
      <c r="O67" s="132"/>
      <c r="P67" s="84"/>
      <c r="Q67" s="84" t="s">
        <v>372</v>
      </c>
      <c r="R67" s="84"/>
      <c r="S67" s="84"/>
      <c r="T67" s="327"/>
      <c r="U67" s="48"/>
    </row>
    <row r="68" spans="1:21" x14ac:dyDescent="0.25">
      <c r="A68" s="1202"/>
      <c r="B68" s="369">
        <v>3</v>
      </c>
      <c r="C68" s="92"/>
      <c r="D68" s="93"/>
      <c r="E68" s="85"/>
      <c r="F68" s="92"/>
      <c r="G68" s="94"/>
      <c r="H68" s="100"/>
      <c r="I68" s="84"/>
      <c r="J68" s="101"/>
      <c r="K68" s="102"/>
      <c r="L68" s="84"/>
      <c r="M68" s="102"/>
      <c r="N68" s="132"/>
      <c r="O68" s="132"/>
      <c r="P68" s="84"/>
      <c r="Q68" s="84"/>
      <c r="R68" s="84"/>
      <c r="S68" s="84"/>
      <c r="T68" s="327"/>
      <c r="U68" s="48"/>
    </row>
    <row r="69" spans="1:21" x14ac:dyDescent="0.25">
      <c r="A69" s="1202"/>
      <c r="B69" s="369">
        <v>4</v>
      </c>
      <c r="C69" s="92"/>
      <c r="D69" s="93"/>
      <c r="E69" s="85"/>
      <c r="F69" s="92"/>
      <c r="G69" s="94"/>
      <c r="H69" s="100"/>
      <c r="I69" s="84"/>
      <c r="J69" s="101"/>
      <c r="K69" s="102"/>
      <c r="L69" s="84"/>
      <c r="M69" s="102"/>
      <c r="N69" s="132"/>
      <c r="O69" s="132"/>
      <c r="P69" s="84"/>
      <c r="Q69" s="84"/>
      <c r="R69" s="84"/>
      <c r="S69" s="84"/>
      <c r="T69" s="327"/>
      <c r="U69" s="48"/>
    </row>
    <row r="70" spans="1:21" x14ac:dyDescent="0.25">
      <c r="A70" s="1202"/>
      <c r="B70" s="369">
        <v>5</v>
      </c>
      <c r="C70" s="92"/>
      <c r="D70" s="93"/>
      <c r="E70" s="85"/>
      <c r="F70" s="92"/>
      <c r="G70" s="94"/>
      <c r="H70" s="100"/>
      <c r="I70" s="84"/>
      <c r="J70" s="101"/>
      <c r="K70" s="102"/>
      <c r="L70" s="84"/>
      <c r="M70" s="102"/>
      <c r="N70" s="132"/>
      <c r="O70" s="132"/>
      <c r="P70" s="84"/>
      <c r="Q70" s="84"/>
      <c r="R70" s="84"/>
      <c r="S70" s="84"/>
      <c r="T70" s="327"/>
      <c r="U70" s="48"/>
    </row>
    <row r="71" spans="1:21" x14ac:dyDescent="0.25">
      <c r="A71" s="1202"/>
      <c r="B71" s="369">
        <v>6</v>
      </c>
      <c r="C71" s="92"/>
      <c r="D71" s="93"/>
      <c r="E71" s="85"/>
      <c r="F71" s="92"/>
      <c r="G71" s="94"/>
      <c r="H71" s="100"/>
      <c r="I71" s="84"/>
      <c r="J71" s="101"/>
      <c r="K71" s="102"/>
      <c r="L71" s="84"/>
      <c r="M71" s="102"/>
      <c r="N71" s="132"/>
      <c r="O71" s="132"/>
      <c r="P71" s="84"/>
      <c r="Q71" s="84"/>
      <c r="R71" s="84"/>
      <c r="S71" s="84"/>
      <c r="T71" s="327"/>
      <c r="U71" s="48"/>
    </row>
    <row r="72" spans="1:21" x14ac:dyDescent="0.25">
      <c r="A72" s="1202"/>
      <c r="B72" s="369">
        <v>7</v>
      </c>
      <c r="C72" s="92"/>
      <c r="D72" s="93"/>
      <c r="E72" s="85"/>
      <c r="F72" s="92"/>
      <c r="G72" s="94"/>
      <c r="H72" s="100"/>
      <c r="I72" s="84"/>
      <c r="J72" s="101"/>
      <c r="K72" s="102"/>
      <c r="L72" s="84"/>
      <c r="M72" s="102"/>
      <c r="N72" s="132"/>
      <c r="O72" s="132"/>
      <c r="P72" s="84"/>
      <c r="Q72" s="84"/>
      <c r="R72" s="84"/>
      <c r="S72" s="84"/>
      <c r="T72" s="327"/>
      <c r="U72" s="48"/>
    </row>
    <row r="73" spans="1:21" x14ac:dyDescent="0.25">
      <c r="A73" s="1202"/>
      <c r="B73" s="369">
        <v>8</v>
      </c>
      <c r="C73" s="92"/>
      <c r="D73" s="93"/>
      <c r="E73" s="85"/>
      <c r="F73" s="92"/>
      <c r="G73" s="94"/>
      <c r="H73" s="100"/>
      <c r="I73" s="84"/>
      <c r="J73" s="101"/>
      <c r="K73" s="102"/>
      <c r="L73" s="84"/>
      <c r="M73" s="102"/>
      <c r="N73" s="132"/>
      <c r="O73" s="132"/>
      <c r="P73" s="84"/>
      <c r="Q73" s="84"/>
      <c r="R73" s="84"/>
      <c r="S73" s="84"/>
      <c r="T73" s="327"/>
      <c r="U73" s="48"/>
    </row>
    <row r="74" spans="1:21" x14ac:dyDescent="0.25">
      <c r="A74" s="1202"/>
      <c r="B74" s="369">
        <v>9</v>
      </c>
      <c r="C74" s="92"/>
      <c r="D74" s="93"/>
      <c r="E74" s="85"/>
      <c r="F74" s="92"/>
      <c r="G74" s="94"/>
      <c r="H74" s="100"/>
      <c r="I74" s="84"/>
      <c r="J74" s="101"/>
      <c r="K74" s="102"/>
      <c r="L74" s="84"/>
      <c r="M74" s="102"/>
      <c r="N74" s="132"/>
      <c r="O74" s="132"/>
      <c r="P74" s="84"/>
      <c r="Q74" s="84"/>
      <c r="R74" s="84"/>
      <c r="S74" s="84"/>
      <c r="T74" s="327"/>
      <c r="U74" s="48"/>
    </row>
    <row r="75" spans="1:21" ht="15.75" thickBot="1" x14ac:dyDescent="0.3">
      <c r="A75" s="1203"/>
      <c r="B75" s="370">
        <v>10</v>
      </c>
      <c r="C75" s="112"/>
      <c r="D75" s="113"/>
      <c r="E75" s="114"/>
      <c r="F75" s="112"/>
      <c r="G75" s="115"/>
      <c r="H75" s="378"/>
      <c r="I75" s="117"/>
      <c r="J75" s="118"/>
      <c r="K75" s="119"/>
      <c r="L75" s="117"/>
      <c r="M75" s="119"/>
      <c r="N75" s="133"/>
      <c r="O75" s="133"/>
      <c r="P75" s="117"/>
      <c r="Q75" s="117"/>
      <c r="R75" s="117"/>
      <c r="S75" s="117"/>
      <c r="T75" s="328"/>
      <c r="U75" s="48"/>
    </row>
    <row r="76" spans="1:21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48" t="s">
        <v>527</v>
      </c>
      <c r="M76" s="1049"/>
      <c r="N76" s="718">
        <f>SUM(N66:N75)</f>
        <v>0</v>
      </c>
      <c r="O76" s="719">
        <f>SUM(O66:O75)</f>
        <v>0</v>
      </c>
      <c r="P76" s="5"/>
      <c r="R76" s="5"/>
      <c r="S76" s="5"/>
      <c r="T76" s="111"/>
      <c r="U76" s="124"/>
    </row>
    <row r="77" spans="1:21" ht="21" customHeight="1" x14ac:dyDescent="0.25">
      <c r="A77" s="121"/>
      <c r="B77" s="86"/>
      <c r="C77" s="86"/>
      <c r="D77" s="86"/>
      <c r="E77" s="72"/>
      <c r="F77" s="573"/>
      <c r="G77" s="72"/>
      <c r="H77" s="634"/>
      <c r="I77" s="634"/>
      <c r="J77" s="635"/>
      <c r="K77" s="634"/>
      <c r="L77" s="1050" t="s">
        <v>528</v>
      </c>
      <c r="M77" s="1051"/>
      <c r="N77" s="720">
        <f>SUMIF(M66:M75,"&lt;=31/12/2025",N66:N75)</f>
        <v>0</v>
      </c>
      <c r="O77" s="721">
        <f>SUMIF(M66:M75,"&lt;=31/12/2025",O66:O75)</f>
        <v>0</v>
      </c>
      <c r="P77" s="5"/>
      <c r="R77" s="5"/>
      <c r="S77" s="5"/>
      <c r="T77" s="111"/>
      <c r="U77" s="124"/>
    </row>
    <row r="78" spans="1:21" ht="21" customHeight="1" thickBot="1" x14ac:dyDescent="0.3">
      <c r="A78" s="121"/>
      <c r="B78" s="86"/>
      <c r="C78" s="86"/>
      <c r="D78" s="86"/>
      <c r="E78" s="72"/>
      <c r="F78" s="573"/>
      <c r="G78" s="72"/>
      <c r="H78" s="72"/>
      <c r="I78" s="573"/>
      <c r="J78" s="573"/>
      <c r="K78" s="72"/>
      <c r="L78" s="1052" t="s">
        <v>565</v>
      </c>
      <c r="M78" s="1053"/>
      <c r="N78" s="722">
        <f>SUMIF(M66:M75,"&gt;31/12/2025",N66:N75)</f>
        <v>0</v>
      </c>
      <c r="O78" s="723">
        <f>SUMIF(M66:M75,"&gt;31/12/2025",O66:O75)</f>
        <v>0</v>
      </c>
      <c r="P78" s="5"/>
      <c r="R78" s="5"/>
      <c r="S78" s="5"/>
      <c r="T78" s="111"/>
      <c r="U78" s="124"/>
    </row>
    <row r="79" spans="1:21" ht="15.75" thickBot="1" x14ac:dyDescent="0.3">
      <c r="A79" s="125"/>
      <c r="B79" s="49"/>
      <c r="C79" s="46"/>
      <c r="D79" s="46"/>
      <c r="E79" s="46"/>
      <c r="F79" s="49"/>
      <c r="G79" s="46"/>
      <c r="H79" s="46"/>
      <c r="I79" s="49"/>
      <c r="J79" s="49"/>
      <c r="K79" s="46"/>
      <c r="L79" s="46"/>
      <c r="M79" s="46"/>
      <c r="N79" s="46"/>
      <c r="O79" s="46"/>
      <c r="P79" s="46"/>
      <c r="Q79" s="46"/>
      <c r="R79" s="46"/>
      <c r="S79" s="126"/>
      <c r="T79" s="46"/>
      <c r="U79" s="50"/>
    </row>
    <row r="80" spans="1:21" ht="15.75" thickBot="1" x14ac:dyDescent="0.3">
      <c r="A80" s="120"/>
      <c r="B80" s="33"/>
      <c r="C80" s="30"/>
      <c r="D80" s="30"/>
      <c r="E80" s="30"/>
      <c r="F80" s="33"/>
      <c r="G80" s="30"/>
      <c r="H80" s="30"/>
      <c r="I80" s="33"/>
      <c r="J80" s="3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6"/>
    </row>
    <row r="81" spans="1:21" ht="28.5" thickBot="1" x14ac:dyDescent="0.3">
      <c r="A81" s="361" t="s">
        <v>9</v>
      </c>
      <c r="B81" s="1057" t="s">
        <v>93</v>
      </c>
      <c r="C81" s="1058"/>
      <c r="E81" s="1163" t="s">
        <v>336</v>
      </c>
      <c r="F81" s="1164"/>
      <c r="G81" s="1031">
        <f>VLOOKUP(B81,'Urbano.Piano inv. forn'!$D$105:$H$124,3,FALSE)</f>
        <v>0</v>
      </c>
      <c r="H81" s="1032"/>
      <c r="I81" s="1"/>
      <c r="J81" s="1163" t="s">
        <v>337</v>
      </c>
      <c r="K81" s="1164"/>
      <c r="L81" s="1031">
        <f>VLOOKUP(B81,'Urbano.Piano inv. forn'!$D$105:$H$124,4,FALSE)</f>
        <v>0</v>
      </c>
      <c r="M81" s="1032"/>
      <c r="O81" s="366" t="s">
        <v>338</v>
      </c>
      <c r="P81" s="616"/>
      <c r="R81" s="367" t="s">
        <v>339</v>
      </c>
      <c r="S81" s="1165"/>
      <c r="T81" s="1166"/>
      <c r="U81" s="48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1"/>
      <c r="J82" s="88"/>
      <c r="K82" s="88"/>
      <c r="L82" s="89"/>
      <c r="M82" s="89"/>
      <c r="O82" s="90"/>
      <c r="R82" s="86"/>
      <c r="S82" s="91"/>
      <c r="U82" s="122"/>
    </row>
    <row r="83" spans="1:21" ht="29.25" customHeight="1" thickBot="1" x14ac:dyDescent="0.3">
      <c r="A83" s="1193" t="s">
        <v>340</v>
      </c>
      <c r="B83" s="1194"/>
      <c r="C83" s="1194"/>
      <c r="D83" s="1195"/>
      <c r="E83" s="1039">
        <f>VLOOKUP(B81,'Urbano.Piano inv. forn'!$D$105:$V$124,17,FALSE)</f>
        <v>0</v>
      </c>
      <c r="F83" s="1040"/>
      <c r="G83" s="1040"/>
      <c r="H83" s="1041"/>
      <c r="I83" s="1"/>
      <c r="J83" s="1196" t="s">
        <v>61</v>
      </c>
      <c r="K83" s="1197"/>
      <c r="L83" s="1039">
        <f>VLOOKUP(B81,'Urbano.Piano inv. forn'!$D$105:$V$124,19,FALSE)</f>
        <v>0</v>
      </c>
      <c r="M83" s="1041"/>
      <c r="N83" s="110"/>
      <c r="O83" s="367" t="s">
        <v>341</v>
      </c>
      <c r="P83" s="127">
        <f>L83+E83</f>
        <v>0</v>
      </c>
      <c r="Q83" s="72"/>
      <c r="R83" s="367" t="s">
        <v>342</v>
      </c>
      <c r="S83" s="1165"/>
      <c r="T83" s="1166"/>
      <c r="U83" s="122"/>
    </row>
    <row r="84" spans="1:21" ht="15.75" thickBot="1" x14ac:dyDescent="0.3">
      <c r="A84" s="128"/>
      <c r="B84" s="129"/>
      <c r="C84" s="129"/>
      <c r="D84" s="129"/>
      <c r="E84" s="130"/>
      <c r="F84" s="130"/>
      <c r="G84" s="130"/>
      <c r="H84" s="130"/>
      <c r="I84" s="1"/>
      <c r="J84" s="88"/>
      <c r="K84" s="88"/>
      <c r="L84" s="130"/>
      <c r="M84" s="130"/>
      <c r="N84" s="110"/>
      <c r="O84" s="86"/>
      <c r="P84" s="110"/>
      <c r="Q84" s="72"/>
      <c r="R84" s="86"/>
      <c r="S84" s="131"/>
      <c r="T84" s="131"/>
      <c r="U84" s="48"/>
    </row>
    <row r="85" spans="1:21" ht="60" x14ac:dyDescent="0.25">
      <c r="A85" s="1176" t="s">
        <v>343</v>
      </c>
      <c r="B85" s="1177" t="s">
        <v>344</v>
      </c>
      <c r="C85" s="1177" t="s">
        <v>345</v>
      </c>
      <c r="D85" s="362" t="s">
        <v>346</v>
      </c>
      <c r="E85" s="363" t="s">
        <v>347</v>
      </c>
      <c r="F85" s="362" t="s">
        <v>348</v>
      </c>
      <c r="G85" s="362" t="s">
        <v>349</v>
      </c>
      <c r="H85" s="364" t="s">
        <v>306</v>
      </c>
      <c r="I85" s="364" t="s">
        <v>350</v>
      </c>
      <c r="J85" s="364" t="s">
        <v>351</v>
      </c>
      <c r="K85" s="364" t="s">
        <v>352</v>
      </c>
      <c r="L85" s="364" t="s">
        <v>353</v>
      </c>
      <c r="M85" s="364" t="s">
        <v>354</v>
      </c>
      <c r="N85" s="364" t="s">
        <v>355</v>
      </c>
      <c r="O85" s="364" t="s">
        <v>356</v>
      </c>
      <c r="P85" s="364" t="s">
        <v>357</v>
      </c>
      <c r="Q85" s="364" t="s">
        <v>358</v>
      </c>
      <c r="R85" s="364" t="s">
        <v>359</v>
      </c>
      <c r="S85" s="364" t="s">
        <v>360</v>
      </c>
      <c r="T85" s="1200" t="s">
        <v>361</v>
      </c>
      <c r="U85" s="123"/>
    </row>
    <row r="86" spans="1:21" ht="24.75" thickBot="1" x14ac:dyDescent="0.3">
      <c r="A86" s="1198"/>
      <c r="B86" s="1199"/>
      <c r="C86" s="1199"/>
      <c r="D86" s="365" t="s">
        <v>362</v>
      </c>
      <c r="E86" s="365" t="s">
        <v>363</v>
      </c>
      <c r="F86" s="365" t="s">
        <v>364</v>
      </c>
      <c r="G86" s="365" t="s">
        <v>364</v>
      </c>
      <c r="H86" s="365" t="s">
        <v>88</v>
      </c>
      <c r="I86" s="365" t="s">
        <v>33</v>
      </c>
      <c r="J86" s="365" t="s">
        <v>365</v>
      </c>
      <c r="K86" s="365" t="s">
        <v>366</v>
      </c>
      <c r="L86" s="365" t="s">
        <v>367</v>
      </c>
      <c r="M86" s="365" t="s">
        <v>366</v>
      </c>
      <c r="N86" s="365" t="s">
        <v>368</v>
      </c>
      <c r="O86" s="365" t="s">
        <v>335</v>
      </c>
      <c r="P86" s="365" t="s">
        <v>369</v>
      </c>
      <c r="Q86" s="365" t="s">
        <v>370</v>
      </c>
      <c r="R86" s="365" t="s">
        <v>371</v>
      </c>
      <c r="S86" s="365" t="s">
        <v>371</v>
      </c>
      <c r="T86" s="1201"/>
      <c r="U86" s="123"/>
    </row>
    <row r="87" spans="1:21" x14ac:dyDescent="0.25">
      <c r="A87" s="1202" t="str">
        <f>B81</f>
        <v>urb.i.5</v>
      </c>
      <c r="B87" s="368">
        <v>1</v>
      </c>
      <c r="C87" s="96"/>
      <c r="D87" s="97"/>
      <c r="E87" s="98"/>
      <c r="F87" s="96"/>
      <c r="G87" s="99"/>
      <c r="H87" s="100"/>
      <c r="I87" s="83"/>
      <c r="J87" s="103"/>
      <c r="K87" s="104"/>
      <c r="L87" s="83"/>
      <c r="M87" s="104"/>
      <c r="N87" s="141"/>
      <c r="O87" s="141"/>
      <c r="P87" s="83"/>
      <c r="Q87" s="83"/>
      <c r="R87" s="83"/>
      <c r="S87" s="83"/>
      <c r="T87" s="326"/>
      <c r="U87" s="48"/>
    </row>
    <row r="88" spans="1:21" x14ac:dyDescent="0.25">
      <c r="A88" s="1202"/>
      <c r="B88" s="369">
        <v>2</v>
      </c>
      <c r="C88" s="92"/>
      <c r="D88" s="93"/>
      <c r="E88" s="85"/>
      <c r="F88" s="92"/>
      <c r="G88" s="94"/>
      <c r="H88" s="100"/>
      <c r="I88" s="84"/>
      <c r="J88" s="101"/>
      <c r="K88" s="102"/>
      <c r="L88" s="84"/>
      <c r="M88" s="102"/>
      <c r="N88" s="132"/>
      <c r="O88" s="132"/>
      <c r="P88" s="84"/>
      <c r="Q88" s="84" t="s">
        <v>372</v>
      </c>
      <c r="R88" s="84"/>
      <c r="S88" s="84"/>
      <c r="T88" s="327"/>
      <c r="U88" s="48"/>
    </row>
    <row r="89" spans="1:21" x14ac:dyDescent="0.25">
      <c r="A89" s="1202"/>
      <c r="B89" s="369">
        <v>3</v>
      </c>
      <c r="C89" s="92"/>
      <c r="D89" s="93"/>
      <c r="E89" s="85"/>
      <c r="F89" s="92"/>
      <c r="G89" s="94"/>
      <c r="H89" s="100"/>
      <c r="I89" s="84"/>
      <c r="J89" s="101"/>
      <c r="K89" s="102"/>
      <c r="L89" s="84"/>
      <c r="M89" s="102"/>
      <c r="N89" s="132"/>
      <c r="O89" s="132"/>
      <c r="P89" s="84"/>
      <c r="Q89" s="84"/>
      <c r="R89" s="84"/>
      <c r="S89" s="84"/>
      <c r="T89" s="327"/>
      <c r="U89" s="48"/>
    </row>
    <row r="90" spans="1:21" x14ac:dyDescent="0.25">
      <c r="A90" s="1202"/>
      <c r="B90" s="369">
        <v>4</v>
      </c>
      <c r="C90" s="92"/>
      <c r="D90" s="93"/>
      <c r="E90" s="85"/>
      <c r="F90" s="92"/>
      <c r="G90" s="94"/>
      <c r="H90" s="100"/>
      <c r="I90" s="84"/>
      <c r="J90" s="101"/>
      <c r="K90" s="102"/>
      <c r="L90" s="84"/>
      <c r="M90" s="102"/>
      <c r="N90" s="132"/>
      <c r="O90" s="132"/>
      <c r="P90" s="84"/>
      <c r="Q90" s="84"/>
      <c r="R90" s="84"/>
      <c r="S90" s="84"/>
      <c r="T90" s="327"/>
      <c r="U90" s="48"/>
    </row>
    <row r="91" spans="1:21" x14ac:dyDescent="0.25">
      <c r="A91" s="1202"/>
      <c r="B91" s="369">
        <v>5</v>
      </c>
      <c r="C91" s="92"/>
      <c r="D91" s="93"/>
      <c r="E91" s="85"/>
      <c r="F91" s="92"/>
      <c r="G91" s="94"/>
      <c r="H91" s="100"/>
      <c r="I91" s="84"/>
      <c r="J91" s="101"/>
      <c r="K91" s="102"/>
      <c r="L91" s="84"/>
      <c r="M91" s="102"/>
      <c r="N91" s="132"/>
      <c r="O91" s="132"/>
      <c r="P91" s="84"/>
      <c r="Q91" s="84"/>
      <c r="R91" s="84"/>
      <c r="S91" s="84"/>
      <c r="T91" s="327"/>
      <c r="U91" s="48"/>
    </row>
    <row r="92" spans="1:21" x14ac:dyDescent="0.25">
      <c r="A92" s="1202"/>
      <c r="B92" s="369">
        <v>6</v>
      </c>
      <c r="C92" s="92"/>
      <c r="D92" s="93"/>
      <c r="E92" s="85"/>
      <c r="F92" s="92"/>
      <c r="G92" s="94"/>
      <c r="H92" s="100"/>
      <c r="I92" s="84"/>
      <c r="J92" s="101"/>
      <c r="K92" s="102"/>
      <c r="L92" s="84"/>
      <c r="M92" s="102"/>
      <c r="N92" s="132"/>
      <c r="O92" s="132"/>
      <c r="P92" s="84"/>
      <c r="Q92" s="84"/>
      <c r="R92" s="84"/>
      <c r="S92" s="84"/>
      <c r="T92" s="327"/>
      <c r="U92" s="48"/>
    </row>
    <row r="93" spans="1:21" x14ac:dyDescent="0.25">
      <c r="A93" s="1202"/>
      <c r="B93" s="369">
        <v>7</v>
      </c>
      <c r="C93" s="92"/>
      <c r="D93" s="93"/>
      <c r="E93" s="85"/>
      <c r="F93" s="92"/>
      <c r="G93" s="94"/>
      <c r="H93" s="100"/>
      <c r="I93" s="84"/>
      <c r="J93" s="101"/>
      <c r="K93" s="102"/>
      <c r="L93" s="84"/>
      <c r="M93" s="102"/>
      <c r="N93" s="132"/>
      <c r="O93" s="132"/>
      <c r="P93" s="84"/>
      <c r="Q93" s="84"/>
      <c r="R93" s="84"/>
      <c r="S93" s="84"/>
      <c r="T93" s="327"/>
      <c r="U93" s="48"/>
    </row>
    <row r="94" spans="1:21" x14ac:dyDescent="0.25">
      <c r="A94" s="1202"/>
      <c r="B94" s="369">
        <v>8</v>
      </c>
      <c r="C94" s="92"/>
      <c r="D94" s="93"/>
      <c r="E94" s="85"/>
      <c r="F94" s="92"/>
      <c r="G94" s="94"/>
      <c r="H94" s="100"/>
      <c r="I94" s="84"/>
      <c r="J94" s="101"/>
      <c r="K94" s="102"/>
      <c r="L94" s="84"/>
      <c r="M94" s="102"/>
      <c r="N94" s="132"/>
      <c r="O94" s="132"/>
      <c r="P94" s="84"/>
      <c r="Q94" s="84"/>
      <c r="R94" s="84"/>
      <c r="S94" s="84"/>
      <c r="T94" s="327"/>
      <c r="U94" s="48"/>
    </row>
    <row r="95" spans="1:21" x14ac:dyDescent="0.25">
      <c r="A95" s="1202"/>
      <c r="B95" s="369">
        <v>9</v>
      </c>
      <c r="C95" s="92"/>
      <c r="D95" s="93"/>
      <c r="E95" s="85"/>
      <c r="F95" s="92"/>
      <c r="G95" s="94"/>
      <c r="H95" s="100"/>
      <c r="I95" s="84"/>
      <c r="J95" s="101"/>
      <c r="K95" s="102"/>
      <c r="L95" s="84"/>
      <c r="M95" s="102"/>
      <c r="N95" s="132"/>
      <c r="O95" s="132"/>
      <c r="P95" s="84"/>
      <c r="Q95" s="84"/>
      <c r="R95" s="84"/>
      <c r="S95" s="84"/>
      <c r="T95" s="327"/>
      <c r="U95" s="48"/>
    </row>
    <row r="96" spans="1:21" ht="15.75" thickBot="1" x14ac:dyDescent="0.3">
      <c r="A96" s="1203"/>
      <c r="B96" s="370">
        <v>10</v>
      </c>
      <c r="C96" s="112"/>
      <c r="D96" s="113"/>
      <c r="E96" s="114"/>
      <c r="F96" s="112"/>
      <c r="G96" s="115"/>
      <c r="H96" s="378"/>
      <c r="I96" s="117"/>
      <c r="J96" s="118"/>
      <c r="K96" s="119"/>
      <c r="L96" s="117"/>
      <c r="M96" s="119"/>
      <c r="N96" s="133"/>
      <c r="O96" s="133"/>
      <c r="P96" s="117"/>
      <c r="Q96" s="117"/>
      <c r="R96" s="117"/>
      <c r="S96" s="117"/>
      <c r="T96" s="328"/>
      <c r="U96" s="48"/>
    </row>
    <row r="97" spans="1:21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48" t="s">
        <v>527</v>
      </c>
      <c r="M97" s="1049"/>
      <c r="N97" s="718">
        <f>SUM(N87:N96)</f>
        <v>0</v>
      </c>
      <c r="O97" s="719">
        <f>SUM(O87:O96)</f>
        <v>0</v>
      </c>
      <c r="P97" s="5"/>
      <c r="R97" s="5"/>
      <c r="S97" s="5"/>
      <c r="T97" s="111"/>
      <c r="U97" s="124"/>
    </row>
    <row r="98" spans="1:21" ht="37.5" customHeight="1" x14ac:dyDescent="0.25">
      <c r="A98" s="121"/>
      <c r="B98" s="86"/>
      <c r="C98" s="86"/>
      <c r="D98" s="86"/>
      <c r="E98" s="72"/>
      <c r="F98" s="573"/>
      <c r="G98" s="72"/>
      <c r="H98" s="634"/>
      <c r="I98" s="634"/>
      <c r="J98" s="635"/>
      <c r="K98" s="634"/>
      <c r="L98" s="1050" t="s">
        <v>528</v>
      </c>
      <c r="M98" s="1051"/>
      <c r="N98" s="720">
        <f>SUMIF(M87:M96,"&lt;=31/12/2025",N87:N96)</f>
        <v>0</v>
      </c>
      <c r="O98" s="721">
        <f>SUMIF(M87:M96,"&lt;=31/12/2025",O87:O96)</f>
        <v>0</v>
      </c>
      <c r="P98" s="5"/>
      <c r="R98" s="5"/>
      <c r="S98" s="5"/>
      <c r="T98" s="111"/>
      <c r="U98" s="124"/>
    </row>
    <row r="99" spans="1:21" ht="37.5" customHeight="1" thickBot="1" x14ac:dyDescent="0.3">
      <c r="A99" s="121"/>
      <c r="B99" s="86"/>
      <c r="C99" s="86"/>
      <c r="D99" s="86"/>
      <c r="E99" s="72"/>
      <c r="F99" s="573"/>
      <c r="G99" s="72"/>
      <c r="H99" s="72"/>
      <c r="I99" s="573"/>
      <c r="J99" s="573"/>
      <c r="K99" s="72"/>
      <c r="L99" s="1052" t="s">
        <v>565</v>
      </c>
      <c r="M99" s="1053"/>
      <c r="N99" s="722">
        <f>SUMIF(M87:M96,"&gt;31/12/2025",N87:N96)</f>
        <v>0</v>
      </c>
      <c r="O99" s="723">
        <f>SUMIF(M87:M96,"&gt;31/12/2025",O87:O96)</f>
        <v>0</v>
      </c>
      <c r="P99" s="5"/>
      <c r="R99" s="5"/>
      <c r="S99" s="5"/>
      <c r="T99" s="111"/>
      <c r="U99" s="124"/>
    </row>
    <row r="100" spans="1:21" ht="15.75" thickBot="1" x14ac:dyDescent="0.3">
      <c r="A100" s="125"/>
      <c r="B100" s="49"/>
      <c r="C100" s="46"/>
      <c r="D100" s="46"/>
      <c r="E100" s="46"/>
      <c r="F100" s="49"/>
      <c r="G100" s="46"/>
      <c r="H100" s="46"/>
      <c r="I100" s="49"/>
      <c r="J100" s="49"/>
      <c r="K100" s="46"/>
      <c r="L100" s="46"/>
      <c r="M100" s="46"/>
      <c r="N100" s="46"/>
      <c r="O100" s="46"/>
      <c r="P100" s="46"/>
      <c r="Q100" s="46"/>
      <c r="R100" s="46"/>
      <c r="S100" s="126"/>
      <c r="T100" s="46"/>
      <c r="U100" s="50"/>
    </row>
    <row r="101" spans="1:21" ht="15.75" thickBot="1" x14ac:dyDescent="0.3">
      <c r="A101" s="120"/>
      <c r="B101" s="33"/>
      <c r="C101" s="30"/>
      <c r="D101" s="30"/>
      <c r="E101" s="30"/>
      <c r="F101" s="33"/>
      <c r="G101" s="30"/>
      <c r="H101" s="30"/>
      <c r="I101" s="33"/>
      <c r="J101" s="3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6"/>
    </row>
    <row r="102" spans="1:21" ht="28.5" thickBot="1" x14ac:dyDescent="0.3">
      <c r="A102" s="361" t="s">
        <v>9</v>
      </c>
      <c r="B102" s="1057" t="s">
        <v>92</v>
      </c>
      <c r="C102" s="1058"/>
      <c r="E102" s="1163" t="s">
        <v>336</v>
      </c>
      <c r="F102" s="1164"/>
      <c r="G102" s="1031">
        <f>VLOOKUP(B102,'Urbano.Piano inv. forn'!$D$105:$H$124,3,FALSE)</f>
        <v>0</v>
      </c>
      <c r="H102" s="1032"/>
      <c r="I102" s="1"/>
      <c r="J102" s="1163" t="s">
        <v>337</v>
      </c>
      <c r="K102" s="1164"/>
      <c r="L102" s="1031">
        <f>VLOOKUP(B102,'Urbano.Piano inv. forn'!$D$105:$H$124,4,FALSE)</f>
        <v>0</v>
      </c>
      <c r="M102" s="1032"/>
      <c r="O102" s="366" t="s">
        <v>338</v>
      </c>
      <c r="P102" s="616"/>
      <c r="R102" s="367" t="s">
        <v>339</v>
      </c>
      <c r="S102" s="1165"/>
      <c r="T102" s="1166"/>
      <c r="U102" s="48"/>
    </row>
    <row r="103" spans="1:21" ht="15.75" thickBot="1" x14ac:dyDescent="0.3">
      <c r="A103" s="121"/>
      <c r="B103" s="87"/>
      <c r="C103" s="87"/>
      <c r="E103" s="88"/>
      <c r="F103" s="88"/>
      <c r="G103" s="89"/>
      <c r="H103" s="89"/>
      <c r="I103" s="1"/>
      <c r="J103" s="88"/>
      <c r="K103" s="88"/>
      <c r="L103" s="89"/>
      <c r="M103" s="89"/>
      <c r="O103" s="90"/>
      <c r="R103" s="86"/>
      <c r="S103" s="91"/>
      <c r="U103" s="122"/>
    </row>
    <row r="104" spans="1:21" ht="38.25" customHeight="1" thickBot="1" x14ac:dyDescent="0.3">
      <c r="A104" s="1193" t="s">
        <v>340</v>
      </c>
      <c r="B104" s="1194"/>
      <c r="C104" s="1194"/>
      <c r="D104" s="1195"/>
      <c r="E104" s="1039">
        <f>VLOOKUP(B102,'Urbano.Piano inv. forn'!$D$105:$V$124,17,FALSE)</f>
        <v>0</v>
      </c>
      <c r="F104" s="1040"/>
      <c r="G104" s="1040"/>
      <c r="H104" s="1041"/>
      <c r="I104" s="1"/>
      <c r="J104" s="1196" t="s">
        <v>61</v>
      </c>
      <c r="K104" s="1197"/>
      <c r="L104" s="1039">
        <f>VLOOKUP(B102,'Urbano.Piano inv. forn'!$D$105:$V$124,19,FALSE)</f>
        <v>0</v>
      </c>
      <c r="M104" s="1041"/>
      <c r="N104" s="110"/>
      <c r="O104" s="367" t="s">
        <v>341</v>
      </c>
      <c r="P104" s="127">
        <f>L104+E104</f>
        <v>0</v>
      </c>
      <c r="Q104" s="72"/>
      <c r="R104" s="367" t="s">
        <v>342</v>
      </c>
      <c r="S104" s="1165"/>
      <c r="T104" s="1166"/>
      <c r="U104" s="122"/>
    </row>
    <row r="105" spans="1:21" ht="15.75" thickBot="1" x14ac:dyDescent="0.3">
      <c r="A105" s="128"/>
      <c r="B105" s="129"/>
      <c r="C105" s="129"/>
      <c r="D105" s="129"/>
      <c r="E105" s="130"/>
      <c r="F105" s="130"/>
      <c r="G105" s="130"/>
      <c r="H105" s="130"/>
      <c r="I105" s="1"/>
      <c r="J105" s="88"/>
      <c r="K105" s="88"/>
      <c r="L105" s="130"/>
      <c r="M105" s="130"/>
      <c r="N105" s="110"/>
      <c r="O105" s="86"/>
      <c r="P105" s="110"/>
      <c r="Q105" s="72"/>
      <c r="R105" s="86"/>
      <c r="S105" s="131"/>
      <c r="T105" s="131"/>
      <c r="U105" s="48"/>
    </row>
    <row r="106" spans="1:21" ht="60" x14ac:dyDescent="0.25">
      <c r="A106" s="1176" t="s">
        <v>343</v>
      </c>
      <c r="B106" s="1177" t="s">
        <v>344</v>
      </c>
      <c r="C106" s="1177" t="s">
        <v>345</v>
      </c>
      <c r="D106" s="362" t="s">
        <v>346</v>
      </c>
      <c r="E106" s="363" t="s">
        <v>347</v>
      </c>
      <c r="F106" s="362" t="s">
        <v>348</v>
      </c>
      <c r="G106" s="362" t="s">
        <v>349</v>
      </c>
      <c r="H106" s="364" t="s">
        <v>306</v>
      </c>
      <c r="I106" s="364" t="s">
        <v>350</v>
      </c>
      <c r="J106" s="364" t="s">
        <v>351</v>
      </c>
      <c r="K106" s="364" t="s">
        <v>352</v>
      </c>
      <c r="L106" s="364" t="s">
        <v>353</v>
      </c>
      <c r="M106" s="364" t="s">
        <v>354</v>
      </c>
      <c r="N106" s="364" t="s">
        <v>355</v>
      </c>
      <c r="O106" s="364" t="s">
        <v>356</v>
      </c>
      <c r="P106" s="364" t="s">
        <v>357</v>
      </c>
      <c r="Q106" s="364" t="s">
        <v>358</v>
      </c>
      <c r="R106" s="364" t="s">
        <v>359</v>
      </c>
      <c r="S106" s="364" t="s">
        <v>360</v>
      </c>
      <c r="T106" s="376" t="s">
        <v>361</v>
      </c>
      <c r="U106" s="123"/>
    </row>
    <row r="107" spans="1:21" ht="24.75" thickBot="1" x14ac:dyDescent="0.3">
      <c r="A107" s="1198"/>
      <c r="B107" s="1199"/>
      <c r="C107" s="1199"/>
      <c r="D107" s="365" t="s">
        <v>362</v>
      </c>
      <c r="E107" s="365" t="s">
        <v>363</v>
      </c>
      <c r="F107" s="365" t="s">
        <v>364</v>
      </c>
      <c r="G107" s="365" t="s">
        <v>364</v>
      </c>
      <c r="H107" s="365" t="s">
        <v>88</v>
      </c>
      <c r="I107" s="365" t="s">
        <v>33</v>
      </c>
      <c r="J107" s="365" t="s">
        <v>365</v>
      </c>
      <c r="K107" s="365" t="s">
        <v>366</v>
      </c>
      <c r="L107" s="365" t="s">
        <v>367</v>
      </c>
      <c r="M107" s="365" t="s">
        <v>366</v>
      </c>
      <c r="N107" s="365" t="s">
        <v>368</v>
      </c>
      <c r="O107" s="365" t="s">
        <v>335</v>
      </c>
      <c r="P107" s="365" t="s">
        <v>369</v>
      </c>
      <c r="Q107" s="365" t="s">
        <v>370</v>
      </c>
      <c r="R107" s="365" t="s">
        <v>371</v>
      </c>
      <c r="S107" s="365" t="s">
        <v>371</v>
      </c>
      <c r="T107" s="377"/>
      <c r="U107" s="123"/>
    </row>
    <row r="108" spans="1:21" x14ac:dyDescent="0.25">
      <c r="A108" s="1202" t="str">
        <f>B102</f>
        <v>urb.i.4</v>
      </c>
      <c r="B108" s="368">
        <v>1</v>
      </c>
      <c r="C108" s="96"/>
      <c r="D108" s="97"/>
      <c r="E108" s="98"/>
      <c r="F108" s="96"/>
      <c r="G108" s="99"/>
      <c r="H108" s="100"/>
      <c r="I108" s="83"/>
      <c r="J108" s="103"/>
      <c r="K108" s="104"/>
      <c r="L108" s="83"/>
      <c r="M108" s="104"/>
      <c r="N108" s="141"/>
      <c r="O108" s="141"/>
      <c r="P108" s="83"/>
      <c r="Q108" s="83"/>
      <c r="R108" s="83"/>
      <c r="S108" s="83"/>
      <c r="T108" s="326"/>
      <c r="U108" s="48"/>
    </row>
    <row r="109" spans="1:21" x14ac:dyDescent="0.25">
      <c r="A109" s="1202"/>
      <c r="B109" s="369">
        <v>2</v>
      </c>
      <c r="C109" s="92"/>
      <c r="D109" s="93"/>
      <c r="E109" s="85"/>
      <c r="F109" s="92"/>
      <c r="G109" s="94"/>
      <c r="H109" s="100"/>
      <c r="I109" s="84"/>
      <c r="J109" s="101"/>
      <c r="K109" s="102"/>
      <c r="L109" s="84"/>
      <c r="M109" s="102"/>
      <c r="N109" s="132"/>
      <c r="O109" s="132"/>
      <c r="P109" s="84"/>
      <c r="Q109" s="84" t="s">
        <v>372</v>
      </c>
      <c r="R109" s="84"/>
      <c r="S109" s="84"/>
      <c r="T109" s="327"/>
      <c r="U109" s="48"/>
    </row>
    <row r="110" spans="1:21" x14ac:dyDescent="0.25">
      <c r="A110" s="1202"/>
      <c r="B110" s="369">
        <v>3</v>
      </c>
      <c r="C110" s="92"/>
      <c r="D110" s="93"/>
      <c r="E110" s="85"/>
      <c r="F110" s="92"/>
      <c r="G110" s="94"/>
      <c r="H110" s="100"/>
      <c r="I110" s="84"/>
      <c r="J110" s="101"/>
      <c r="K110" s="102"/>
      <c r="L110" s="84"/>
      <c r="M110" s="102"/>
      <c r="N110" s="132"/>
      <c r="O110" s="132"/>
      <c r="P110" s="84"/>
      <c r="Q110" s="84"/>
      <c r="R110" s="84"/>
      <c r="S110" s="84"/>
      <c r="T110" s="327"/>
      <c r="U110" s="48"/>
    </row>
    <row r="111" spans="1:21" x14ac:dyDescent="0.25">
      <c r="A111" s="1202"/>
      <c r="B111" s="369">
        <v>4</v>
      </c>
      <c r="C111" s="92"/>
      <c r="D111" s="93"/>
      <c r="E111" s="85"/>
      <c r="F111" s="92"/>
      <c r="G111" s="94"/>
      <c r="H111" s="100"/>
      <c r="I111" s="84"/>
      <c r="J111" s="101"/>
      <c r="K111" s="102"/>
      <c r="L111" s="84"/>
      <c r="M111" s="102"/>
      <c r="N111" s="132"/>
      <c r="O111" s="132"/>
      <c r="P111" s="84"/>
      <c r="Q111" s="84"/>
      <c r="R111" s="84"/>
      <c r="S111" s="84"/>
      <c r="T111" s="327"/>
      <c r="U111" s="48"/>
    </row>
    <row r="112" spans="1:21" x14ac:dyDescent="0.25">
      <c r="A112" s="1202"/>
      <c r="B112" s="369">
        <v>5</v>
      </c>
      <c r="C112" s="92"/>
      <c r="D112" s="93"/>
      <c r="E112" s="85"/>
      <c r="F112" s="92"/>
      <c r="G112" s="94"/>
      <c r="H112" s="100"/>
      <c r="I112" s="84"/>
      <c r="J112" s="101"/>
      <c r="K112" s="102"/>
      <c r="L112" s="84"/>
      <c r="M112" s="102"/>
      <c r="N112" s="132"/>
      <c r="O112" s="132"/>
      <c r="P112" s="84"/>
      <c r="Q112" s="84"/>
      <c r="R112" s="84"/>
      <c r="S112" s="84"/>
      <c r="T112" s="327"/>
      <c r="U112" s="48"/>
    </row>
    <row r="113" spans="1:21" x14ac:dyDescent="0.25">
      <c r="A113" s="1202"/>
      <c r="B113" s="369">
        <v>6</v>
      </c>
      <c r="C113" s="92"/>
      <c r="D113" s="93"/>
      <c r="E113" s="85"/>
      <c r="F113" s="92"/>
      <c r="G113" s="94"/>
      <c r="H113" s="100"/>
      <c r="I113" s="84"/>
      <c r="J113" s="101"/>
      <c r="K113" s="102"/>
      <c r="L113" s="84"/>
      <c r="M113" s="102"/>
      <c r="N113" s="132"/>
      <c r="O113" s="132"/>
      <c r="P113" s="84"/>
      <c r="Q113" s="84"/>
      <c r="R113" s="84"/>
      <c r="S113" s="84"/>
      <c r="T113" s="327"/>
      <c r="U113" s="48"/>
    </row>
    <row r="114" spans="1:21" x14ac:dyDescent="0.25">
      <c r="A114" s="1202"/>
      <c r="B114" s="369">
        <v>7</v>
      </c>
      <c r="C114" s="92"/>
      <c r="D114" s="93"/>
      <c r="E114" s="85"/>
      <c r="F114" s="92"/>
      <c r="G114" s="94"/>
      <c r="H114" s="100"/>
      <c r="I114" s="84"/>
      <c r="J114" s="101"/>
      <c r="K114" s="102"/>
      <c r="L114" s="84"/>
      <c r="M114" s="102"/>
      <c r="N114" s="132"/>
      <c r="O114" s="132"/>
      <c r="P114" s="84"/>
      <c r="Q114" s="84"/>
      <c r="R114" s="84"/>
      <c r="S114" s="84"/>
      <c r="T114" s="327"/>
      <c r="U114" s="48"/>
    </row>
    <row r="115" spans="1:21" x14ac:dyDescent="0.25">
      <c r="A115" s="1202"/>
      <c r="B115" s="369">
        <v>8</v>
      </c>
      <c r="C115" s="92"/>
      <c r="D115" s="93"/>
      <c r="E115" s="85"/>
      <c r="F115" s="92"/>
      <c r="G115" s="94"/>
      <c r="H115" s="100"/>
      <c r="I115" s="84"/>
      <c r="J115" s="101"/>
      <c r="K115" s="102"/>
      <c r="L115" s="84"/>
      <c r="M115" s="102"/>
      <c r="N115" s="132"/>
      <c r="O115" s="132"/>
      <c r="P115" s="84"/>
      <c r="Q115" s="84"/>
      <c r="R115" s="84"/>
      <c r="S115" s="84"/>
      <c r="T115" s="327"/>
      <c r="U115" s="48"/>
    </row>
    <row r="116" spans="1:21" x14ac:dyDescent="0.25">
      <c r="A116" s="1202"/>
      <c r="B116" s="369">
        <v>9</v>
      </c>
      <c r="C116" s="92"/>
      <c r="D116" s="93"/>
      <c r="E116" s="85"/>
      <c r="F116" s="92"/>
      <c r="G116" s="94"/>
      <c r="H116" s="100"/>
      <c r="I116" s="84"/>
      <c r="J116" s="101"/>
      <c r="K116" s="102"/>
      <c r="L116" s="84"/>
      <c r="M116" s="102"/>
      <c r="N116" s="132"/>
      <c r="O116" s="132"/>
      <c r="P116" s="84"/>
      <c r="Q116" s="84"/>
      <c r="R116" s="84"/>
      <c r="S116" s="84"/>
      <c r="T116" s="327"/>
      <c r="U116" s="48"/>
    </row>
    <row r="117" spans="1:21" ht="15.75" thickBot="1" x14ac:dyDescent="0.3">
      <c r="A117" s="1203"/>
      <c r="B117" s="370">
        <v>10</v>
      </c>
      <c r="C117" s="112"/>
      <c r="D117" s="113"/>
      <c r="E117" s="114"/>
      <c r="F117" s="112"/>
      <c r="G117" s="115"/>
      <c r="H117" s="378"/>
      <c r="I117" s="117"/>
      <c r="J117" s="118"/>
      <c r="K117" s="119"/>
      <c r="L117" s="117"/>
      <c r="M117" s="119"/>
      <c r="N117" s="133"/>
      <c r="O117" s="133"/>
      <c r="P117" s="117"/>
      <c r="Q117" s="117"/>
      <c r="R117" s="117"/>
      <c r="S117" s="117"/>
      <c r="T117" s="328"/>
      <c r="U117" s="48"/>
    </row>
    <row r="118" spans="1:21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48" t="s">
        <v>527</v>
      </c>
      <c r="M118" s="1049"/>
      <c r="N118" s="718">
        <f>SUM(N108:N117)</f>
        <v>0</v>
      </c>
      <c r="O118" s="719">
        <f>SUM(O108:O117)</f>
        <v>0</v>
      </c>
      <c r="P118" s="5"/>
      <c r="R118" s="5"/>
      <c r="S118" s="5"/>
      <c r="T118" s="111"/>
      <c r="U118" s="124"/>
    </row>
    <row r="119" spans="1:21" ht="41.25" customHeight="1" x14ac:dyDescent="0.25">
      <c r="A119" s="121"/>
      <c r="B119" s="86"/>
      <c r="C119" s="86"/>
      <c r="D119" s="86"/>
      <c r="E119" s="72"/>
      <c r="F119" s="573"/>
      <c r="G119" s="72"/>
      <c r="H119" s="634"/>
      <c r="I119" s="634"/>
      <c r="J119" s="635"/>
      <c r="K119" s="634"/>
      <c r="L119" s="1050" t="s">
        <v>528</v>
      </c>
      <c r="M119" s="1051"/>
      <c r="N119" s="720">
        <f>SUMIF(M108:M117,"&lt;=31/12/2025",N108:N117)</f>
        <v>0</v>
      </c>
      <c r="O119" s="721">
        <f>SUMIF(M108:M117,"&lt;=31/12/2025",O108:O117)</f>
        <v>0</v>
      </c>
      <c r="P119" s="5"/>
      <c r="R119" s="5"/>
      <c r="S119" s="5"/>
      <c r="T119" s="111"/>
      <c r="U119" s="124"/>
    </row>
    <row r="120" spans="1:21" ht="41.25" customHeight="1" thickBot="1" x14ac:dyDescent="0.3">
      <c r="A120" s="121"/>
      <c r="B120" s="86"/>
      <c r="C120" s="86"/>
      <c r="D120" s="86"/>
      <c r="E120" s="72"/>
      <c r="F120" s="573"/>
      <c r="G120" s="72"/>
      <c r="H120" s="72"/>
      <c r="I120" s="573"/>
      <c r="J120" s="573"/>
      <c r="K120" s="72"/>
      <c r="L120" s="1052" t="s">
        <v>565</v>
      </c>
      <c r="M120" s="1053"/>
      <c r="N120" s="722">
        <f>SUMIF(M108:M117,"&gt;31/12/2025",N108:N117)</f>
        <v>0</v>
      </c>
      <c r="O120" s="723">
        <f>SUMIF(M108:M117,"&gt;31/12/2025",O108:O117)</f>
        <v>0</v>
      </c>
      <c r="P120" s="5"/>
      <c r="R120" s="5"/>
      <c r="S120" s="5"/>
      <c r="T120" s="111"/>
      <c r="U120" s="124"/>
    </row>
    <row r="121" spans="1:21" ht="15.75" thickBot="1" x14ac:dyDescent="0.3">
      <c r="A121" s="125"/>
      <c r="B121" s="49"/>
      <c r="C121" s="46"/>
      <c r="D121" s="46"/>
      <c r="E121" s="46"/>
      <c r="F121" s="49"/>
      <c r="G121" s="46"/>
      <c r="H121" s="46"/>
      <c r="I121" s="49"/>
      <c r="J121" s="49"/>
      <c r="K121" s="46"/>
      <c r="L121" s="46"/>
      <c r="M121" s="46"/>
      <c r="N121" s="46"/>
      <c r="O121" s="46"/>
      <c r="P121" s="46"/>
      <c r="Q121" s="46"/>
      <c r="R121" s="46"/>
      <c r="S121" s="126"/>
      <c r="T121" s="46"/>
      <c r="U121" s="50"/>
    </row>
    <row r="122" spans="1:21" ht="15.75" thickBot="1" x14ac:dyDescent="0.3">
      <c r="A122" s="120"/>
      <c r="B122" s="33"/>
      <c r="C122" s="30"/>
      <c r="D122" s="30"/>
      <c r="E122" s="30"/>
      <c r="F122" s="33"/>
      <c r="G122" s="30"/>
      <c r="H122" s="30"/>
      <c r="I122" s="33"/>
      <c r="J122" s="3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6"/>
    </row>
    <row r="123" spans="1:21" ht="28.5" thickBot="1" x14ac:dyDescent="0.3">
      <c r="A123" s="361" t="s">
        <v>9</v>
      </c>
      <c r="B123" s="1057" t="s">
        <v>91</v>
      </c>
      <c r="C123" s="1058"/>
      <c r="E123" s="1163" t="s">
        <v>336</v>
      </c>
      <c r="F123" s="1164"/>
      <c r="G123" s="1031">
        <f>VLOOKUP(B123,'Urbano.Piano inv. forn'!$D$105:$H$124,3,FALSE)</f>
        <v>0</v>
      </c>
      <c r="H123" s="1032"/>
      <c r="I123" s="1"/>
      <c r="J123" s="1163" t="s">
        <v>337</v>
      </c>
      <c r="K123" s="1164"/>
      <c r="L123" s="1031">
        <f>VLOOKUP(B123,'Urbano.Piano inv. forn'!$D$105:$H$124,4,FALSE)</f>
        <v>0</v>
      </c>
      <c r="M123" s="1032"/>
      <c r="O123" s="366" t="s">
        <v>338</v>
      </c>
      <c r="P123" s="616"/>
      <c r="R123" s="367" t="s">
        <v>339</v>
      </c>
      <c r="S123" s="1165"/>
      <c r="T123" s="1166"/>
      <c r="U123" s="48"/>
    </row>
    <row r="124" spans="1:21" ht="15.75" thickBot="1" x14ac:dyDescent="0.3">
      <c r="A124" s="121"/>
      <c r="B124" s="87"/>
      <c r="C124" s="87"/>
      <c r="E124" s="88"/>
      <c r="F124" s="88"/>
      <c r="G124" s="89"/>
      <c r="H124" s="89"/>
      <c r="I124" s="1"/>
      <c r="J124" s="88"/>
      <c r="K124" s="88"/>
      <c r="L124" s="89"/>
      <c r="M124" s="89"/>
      <c r="O124" s="90"/>
      <c r="R124" s="86"/>
      <c r="S124" s="91"/>
      <c r="U124" s="122"/>
    </row>
    <row r="125" spans="1:21" ht="30.75" customHeight="1" thickBot="1" x14ac:dyDescent="0.3">
      <c r="A125" s="1193" t="s">
        <v>340</v>
      </c>
      <c r="B125" s="1194"/>
      <c r="C125" s="1194"/>
      <c r="D125" s="1195"/>
      <c r="E125" s="1039">
        <f>VLOOKUP(B123,'Urbano.Piano inv. forn'!$D$105:$V$124,17,FALSE)</f>
        <v>0</v>
      </c>
      <c r="F125" s="1040"/>
      <c r="G125" s="1040"/>
      <c r="H125" s="1041"/>
      <c r="I125" s="1"/>
      <c r="J125" s="1196" t="s">
        <v>61</v>
      </c>
      <c r="K125" s="1197"/>
      <c r="L125" s="1039">
        <f>VLOOKUP(B123,'Urbano.Piano inv. forn'!$D$105:$V$124,19,FALSE)</f>
        <v>0</v>
      </c>
      <c r="M125" s="1041"/>
      <c r="N125" s="110"/>
      <c r="O125" s="367" t="s">
        <v>341</v>
      </c>
      <c r="P125" s="127">
        <f>L125+E125</f>
        <v>0</v>
      </c>
      <c r="Q125" s="72"/>
      <c r="R125" s="367" t="s">
        <v>342</v>
      </c>
      <c r="S125" s="1165"/>
      <c r="T125" s="1166"/>
      <c r="U125" s="122"/>
    </row>
    <row r="126" spans="1:21" ht="15.75" thickBot="1" x14ac:dyDescent="0.3">
      <c r="A126" s="128"/>
      <c r="B126" s="129"/>
      <c r="C126" s="129"/>
      <c r="D126" s="129"/>
      <c r="E126" s="130"/>
      <c r="F126" s="130"/>
      <c r="G126" s="130"/>
      <c r="H126" s="130"/>
      <c r="I126" s="1"/>
      <c r="J126" s="88"/>
      <c r="K126" s="88"/>
      <c r="L126" s="130"/>
      <c r="M126" s="130"/>
      <c r="N126" s="110"/>
      <c r="O126" s="86"/>
      <c r="P126" s="110"/>
      <c r="Q126" s="72"/>
      <c r="R126" s="86"/>
      <c r="S126" s="131"/>
      <c r="T126" s="131"/>
      <c r="U126" s="48"/>
    </row>
    <row r="127" spans="1:21" ht="60" x14ac:dyDescent="0.25">
      <c r="A127" s="1176" t="s">
        <v>343</v>
      </c>
      <c r="B127" s="1177" t="s">
        <v>344</v>
      </c>
      <c r="C127" s="1177" t="s">
        <v>345</v>
      </c>
      <c r="D127" s="362" t="s">
        <v>346</v>
      </c>
      <c r="E127" s="363" t="s">
        <v>347</v>
      </c>
      <c r="F127" s="362" t="s">
        <v>348</v>
      </c>
      <c r="G127" s="362" t="s">
        <v>349</v>
      </c>
      <c r="H127" s="364" t="s">
        <v>306</v>
      </c>
      <c r="I127" s="364" t="s">
        <v>350</v>
      </c>
      <c r="J127" s="364" t="s">
        <v>351</v>
      </c>
      <c r="K127" s="364" t="s">
        <v>352</v>
      </c>
      <c r="L127" s="364" t="s">
        <v>353</v>
      </c>
      <c r="M127" s="364" t="s">
        <v>354</v>
      </c>
      <c r="N127" s="364" t="s">
        <v>355</v>
      </c>
      <c r="O127" s="364" t="s">
        <v>356</v>
      </c>
      <c r="P127" s="364" t="s">
        <v>357</v>
      </c>
      <c r="Q127" s="364" t="s">
        <v>358</v>
      </c>
      <c r="R127" s="364" t="s">
        <v>359</v>
      </c>
      <c r="S127" s="364" t="s">
        <v>360</v>
      </c>
      <c r="T127" s="376" t="s">
        <v>361</v>
      </c>
      <c r="U127" s="123"/>
    </row>
    <row r="128" spans="1:21" ht="24.75" thickBot="1" x14ac:dyDescent="0.3">
      <c r="A128" s="1198"/>
      <c r="B128" s="1199"/>
      <c r="C128" s="1199"/>
      <c r="D128" s="365" t="s">
        <v>362</v>
      </c>
      <c r="E128" s="365" t="s">
        <v>363</v>
      </c>
      <c r="F128" s="365" t="s">
        <v>364</v>
      </c>
      <c r="G128" s="365" t="s">
        <v>364</v>
      </c>
      <c r="H128" s="365" t="s">
        <v>88</v>
      </c>
      <c r="I128" s="365" t="s">
        <v>33</v>
      </c>
      <c r="J128" s="365" t="s">
        <v>365</v>
      </c>
      <c r="K128" s="365" t="s">
        <v>366</v>
      </c>
      <c r="L128" s="365" t="s">
        <v>367</v>
      </c>
      <c r="M128" s="365" t="s">
        <v>366</v>
      </c>
      <c r="N128" s="365" t="s">
        <v>368</v>
      </c>
      <c r="O128" s="365" t="s">
        <v>335</v>
      </c>
      <c r="P128" s="365" t="s">
        <v>369</v>
      </c>
      <c r="Q128" s="365" t="s">
        <v>370</v>
      </c>
      <c r="R128" s="365" t="s">
        <v>371</v>
      </c>
      <c r="S128" s="365" t="s">
        <v>371</v>
      </c>
      <c r="T128" s="377"/>
      <c r="U128" s="123"/>
    </row>
    <row r="129" spans="1:21" x14ac:dyDescent="0.25">
      <c r="A129" s="1202" t="str">
        <f>B123</f>
        <v>urb.i.3</v>
      </c>
      <c r="B129" s="368">
        <v>1</v>
      </c>
      <c r="C129" s="96"/>
      <c r="D129" s="97"/>
      <c r="E129" s="98"/>
      <c r="F129" s="96"/>
      <c r="G129" s="99"/>
      <c r="H129" s="100"/>
      <c r="I129" s="83"/>
      <c r="J129" s="103"/>
      <c r="K129" s="104"/>
      <c r="L129" s="83"/>
      <c r="M129" s="104"/>
      <c r="N129" s="141"/>
      <c r="O129" s="141"/>
      <c r="P129" s="83"/>
      <c r="Q129" s="83"/>
      <c r="R129" s="83"/>
      <c r="S129" s="83"/>
      <c r="T129" s="326"/>
      <c r="U129" s="48"/>
    </row>
    <row r="130" spans="1:21" x14ac:dyDescent="0.25">
      <c r="A130" s="1202"/>
      <c r="B130" s="369">
        <v>2</v>
      </c>
      <c r="C130" s="92"/>
      <c r="D130" s="93"/>
      <c r="E130" s="85"/>
      <c r="F130" s="92"/>
      <c r="G130" s="94"/>
      <c r="H130" s="100"/>
      <c r="I130" s="84"/>
      <c r="J130" s="101"/>
      <c r="K130" s="102"/>
      <c r="L130" s="84"/>
      <c r="M130" s="102"/>
      <c r="N130" s="132"/>
      <c r="O130" s="132"/>
      <c r="P130" s="84"/>
      <c r="Q130" s="84" t="s">
        <v>372</v>
      </c>
      <c r="R130" s="84"/>
      <c r="S130" s="84"/>
      <c r="T130" s="327"/>
      <c r="U130" s="48"/>
    </row>
    <row r="131" spans="1:21" x14ac:dyDescent="0.25">
      <c r="A131" s="1202"/>
      <c r="B131" s="369">
        <v>3</v>
      </c>
      <c r="C131" s="92"/>
      <c r="D131" s="93"/>
      <c r="E131" s="85"/>
      <c r="F131" s="92"/>
      <c r="G131" s="94"/>
      <c r="H131" s="100"/>
      <c r="I131" s="84"/>
      <c r="J131" s="101"/>
      <c r="K131" s="102"/>
      <c r="L131" s="84"/>
      <c r="M131" s="102"/>
      <c r="N131" s="132"/>
      <c r="O131" s="132"/>
      <c r="P131" s="84"/>
      <c r="Q131" s="84"/>
      <c r="R131" s="84"/>
      <c r="S131" s="84"/>
      <c r="T131" s="327"/>
      <c r="U131" s="48"/>
    </row>
    <row r="132" spans="1:21" x14ac:dyDescent="0.25">
      <c r="A132" s="1202"/>
      <c r="B132" s="369">
        <v>4</v>
      </c>
      <c r="C132" s="92"/>
      <c r="D132" s="93"/>
      <c r="E132" s="85"/>
      <c r="F132" s="92"/>
      <c r="G132" s="94"/>
      <c r="H132" s="100"/>
      <c r="I132" s="84"/>
      <c r="J132" s="101"/>
      <c r="K132" s="102"/>
      <c r="L132" s="84"/>
      <c r="M132" s="102"/>
      <c r="N132" s="132"/>
      <c r="O132" s="132"/>
      <c r="P132" s="84"/>
      <c r="Q132" s="84"/>
      <c r="R132" s="84"/>
      <c r="S132" s="84"/>
      <c r="T132" s="327"/>
      <c r="U132" s="48"/>
    </row>
    <row r="133" spans="1:21" x14ac:dyDescent="0.25">
      <c r="A133" s="1202"/>
      <c r="B133" s="369">
        <v>5</v>
      </c>
      <c r="C133" s="92"/>
      <c r="D133" s="93"/>
      <c r="E133" s="85"/>
      <c r="F133" s="92"/>
      <c r="G133" s="94"/>
      <c r="H133" s="100"/>
      <c r="I133" s="84"/>
      <c r="J133" s="101"/>
      <c r="K133" s="102"/>
      <c r="L133" s="84"/>
      <c r="M133" s="102"/>
      <c r="N133" s="132"/>
      <c r="O133" s="132"/>
      <c r="P133" s="84"/>
      <c r="Q133" s="84"/>
      <c r="R133" s="84"/>
      <c r="S133" s="84"/>
      <c r="T133" s="327"/>
      <c r="U133" s="48"/>
    </row>
    <row r="134" spans="1:21" x14ac:dyDescent="0.25">
      <c r="A134" s="1202"/>
      <c r="B134" s="369">
        <v>6</v>
      </c>
      <c r="C134" s="92"/>
      <c r="D134" s="93"/>
      <c r="E134" s="85"/>
      <c r="F134" s="92"/>
      <c r="G134" s="94"/>
      <c r="H134" s="100"/>
      <c r="I134" s="84"/>
      <c r="J134" s="101"/>
      <c r="K134" s="102"/>
      <c r="L134" s="84"/>
      <c r="M134" s="102"/>
      <c r="N134" s="132"/>
      <c r="O134" s="132"/>
      <c r="P134" s="84"/>
      <c r="Q134" s="84"/>
      <c r="R134" s="84"/>
      <c r="S134" s="84"/>
      <c r="T134" s="327"/>
      <c r="U134" s="48"/>
    </row>
    <row r="135" spans="1:21" x14ac:dyDescent="0.25">
      <c r="A135" s="1202"/>
      <c r="B135" s="369">
        <v>7</v>
      </c>
      <c r="C135" s="92"/>
      <c r="D135" s="93"/>
      <c r="E135" s="85"/>
      <c r="F135" s="92"/>
      <c r="G135" s="94"/>
      <c r="H135" s="100"/>
      <c r="I135" s="84"/>
      <c r="J135" s="101"/>
      <c r="K135" s="102"/>
      <c r="L135" s="84"/>
      <c r="M135" s="102"/>
      <c r="N135" s="132"/>
      <c r="O135" s="132"/>
      <c r="P135" s="84"/>
      <c r="Q135" s="84"/>
      <c r="R135" s="84"/>
      <c r="S135" s="84"/>
      <c r="T135" s="327"/>
      <c r="U135" s="48"/>
    </row>
    <row r="136" spans="1:21" x14ac:dyDescent="0.25">
      <c r="A136" s="1202"/>
      <c r="B136" s="369">
        <v>8</v>
      </c>
      <c r="C136" s="92"/>
      <c r="D136" s="93"/>
      <c r="E136" s="85"/>
      <c r="F136" s="92"/>
      <c r="G136" s="94"/>
      <c r="H136" s="100"/>
      <c r="I136" s="84"/>
      <c r="J136" s="101"/>
      <c r="K136" s="102"/>
      <c r="L136" s="84"/>
      <c r="M136" s="102"/>
      <c r="N136" s="132"/>
      <c r="O136" s="132"/>
      <c r="P136" s="84"/>
      <c r="Q136" s="84"/>
      <c r="R136" s="84"/>
      <c r="S136" s="84"/>
      <c r="T136" s="327"/>
      <c r="U136" s="48"/>
    </row>
    <row r="137" spans="1:21" x14ac:dyDescent="0.25">
      <c r="A137" s="1202"/>
      <c r="B137" s="369">
        <v>9</v>
      </c>
      <c r="C137" s="92"/>
      <c r="D137" s="93"/>
      <c r="E137" s="85"/>
      <c r="F137" s="92"/>
      <c r="G137" s="94"/>
      <c r="H137" s="100"/>
      <c r="I137" s="84"/>
      <c r="J137" s="101"/>
      <c r="K137" s="102"/>
      <c r="L137" s="84"/>
      <c r="M137" s="102"/>
      <c r="N137" s="132"/>
      <c r="O137" s="132"/>
      <c r="P137" s="84"/>
      <c r="Q137" s="84"/>
      <c r="R137" s="84"/>
      <c r="S137" s="84"/>
      <c r="T137" s="327"/>
      <c r="U137" s="48"/>
    </row>
    <row r="138" spans="1:21" ht="15.75" thickBot="1" x14ac:dyDescent="0.3">
      <c r="A138" s="1203"/>
      <c r="B138" s="370">
        <v>10</v>
      </c>
      <c r="C138" s="112"/>
      <c r="D138" s="113"/>
      <c r="E138" s="114"/>
      <c r="F138" s="112"/>
      <c r="G138" s="115"/>
      <c r="H138" s="378"/>
      <c r="I138" s="117"/>
      <c r="J138" s="118"/>
      <c r="K138" s="119"/>
      <c r="L138" s="117"/>
      <c r="M138" s="119"/>
      <c r="N138" s="133"/>
      <c r="O138" s="133"/>
      <c r="P138" s="117"/>
      <c r="Q138" s="117"/>
      <c r="R138" s="117"/>
      <c r="S138" s="117"/>
      <c r="T138" s="328"/>
      <c r="U138" s="48"/>
    </row>
    <row r="139" spans="1:21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48" t="s">
        <v>527</v>
      </c>
      <c r="M139" s="1049"/>
      <c r="N139" s="718">
        <f>SUM(N129:N138)</f>
        <v>0</v>
      </c>
      <c r="O139" s="719">
        <f>SUM(O129:O138)</f>
        <v>0</v>
      </c>
      <c r="P139" s="5"/>
      <c r="R139" s="5"/>
      <c r="S139" s="5"/>
      <c r="T139" s="111"/>
      <c r="U139" s="124"/>
    </row>
    <row r="140" spans="1:21" ht="27" customHeight="1" x14ac:dyDescent="0.25">
      <c r="A140" s="121"/>
      <c r="B140" s="86"/>
      <c r="C140" s="86"/>
      <c r="D140" s="86"/>
      <c r="E140" s="72"/>
      <c r="F140" s="573"/>
      <c r="G140" s="72"/>
      <c r="H140" s="634"/>
      <c r="I140" s="634"/>
      <c r="J140" s="635"/>
      <c r="K140" s="634"/>
      <c r="L140" s="1050" t="s">
        <v>528</v>
      </c>
      <c r="M140" s="1051"/>
      <c r="N140" s="720">
        <f>SUMIF(M129:M138,"&lt;=31/12/2025",N129:N138)</f>
        <v>0</v>
      </c>
      <c r="O140" s="721">
        <f>SUMIF(M129:M138,"&lt;=31/12/2025",O129:O138)</f>
        <v>0</v>
      </c>
      <c r="P140" s="5"/>
      <c r="R140" s="5"/>
      <c r="S140" s="5"/>
      <c r="T140" s="111"/>
      <c r="U140" s="124"/>
    </row>
    <row r="141" spans="1:21" ht="29.25" customHeight="1" thickBot="1" x14ac:dyDescent="0.3">
      <c r="A141" s="121"/>
      <c r="B141" s="86"/>
      <c r="C141" s="86"/>
      <c r="D141" s="86"/>
      <c r="E141" s="72"/>
      <c r="F141" s="573"/>
      <c r="G141" s="72"/>
      <c r="H141" s="72"/>
      <c r="I141" s="573"/>
      <c r="J141" s="573"/>
      <c r="K141" s="72"/>
      <c r="L141" s="1052" t="s">
        <v>565</v>
      </c>
      <c r="M141" s="1053"/>
      <c r="N141" s="722">
        <f>SUMIF(M129:M138,"&gt;31/12/2025",N129:N138)</f>
        <v>0</v>
      </c>
      <c r="O141" s="723">
        <f>SUMIF(M129:M138,"&gt;31/12/2025",O129:O138)</f>
        <v>0</v>
      </c>
      <c r="P141" s="5"/>
      <c r="R141" s="5"/>
      <c r="S141" s="5"/>
      <c r="T141" s="111"/>
      <c r="U141" s="124"/>
    </row>
    <row r="142" spans="1:21" ht="15.75" thickBot="1" x14ac:dyDescent="0.3">
      <c r="A142" s="125"/>
      <c r="B142" s="49"/>
      <c r="C142" s="46"/>
      <c r="D142" s="46"/>
      <c r="E142" s="46"/>
      <c r="F142" s="49"/>
      <c r="G142" s="46"/>
      <c r="H142" s="46"/>
      <c r="I142" s="49"/>
      <c r="J142" s="49"/>
      <c r="K142" s="46"/>
      <c r="L142" s="46"/>
      <c r="M142" s="46"/>
      <c r="N142" s="46"/>
      <c r="O142" s="46"/>
      <c r="P142" s="46"/>
      <c r="Q142" s="46"/>
      <c r="R142" s="46"/>
      <c r="S142" s="126"/>
      <c r="T142" s="46"/>
      <c r="U142" s="50"/>
    </row>
    <row r="143" spans="1:21" ht="15.75" thickBot="1" x14ac:dyDescent="0.3">
      <c r="A143" s="120"/>
      <c r="B143" s="33"/>
      <c r="C143" s="30"/>
      <c r="D143" s="30"/>
      <c r="E143" s="30"/>
      <c r="F143" s="33"/>
      <c r="G143" s="30"/>
      <c r="H143" s="30"/>
      <c r="I143" s="33"/>
      <c r="J143" s="33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6"/>
    </row>
    <row r="144" spans="1:21" ht="28.5" thickBot="1" x14ac:dyDescent="0.3">
      <c r="A144" s="361" t="s">
        <v>9</v>
      </c>
      <c r="B144" s="1057" t="s">
        <v>93</v>
      </c>
      <c r="C144" s="1058"/>
      <c r="E144" s="1163" t="s">
        <v>336</v>
      </c>
      <c r="F144" s="1164"/>
      <c r="G144" s="1031">
        <f>VLOOKUP(B144,'Urbano.Piano inv. forn'!$D$105:$H$124,3,FALSE)</f>
        <v>0</v>
      </c>
      <c r="H144" s="1032"/>
      <c r="I144" s="1"/>
      <c r="J144" s="1163" t="s">
        <v>337</v>
      </c>
      <c r="K144" s="1164"/>
      <c r="L144" s="1031">
        <f>VLOOKUP(B144,'Urbano.Piano inv. forn'!$D$105:$H$124,4,FALSE)</f>
        <v>0</v>
      </c>
      <c r="M144" s="1032"/>
      <c r="O144" s="366" t="s">
        <v>338</v>
      </c>
      <c r="P144" s="616"/>
      <c r="R144" s="367" t="s">
        <v>339</v>
      </c>
      <c r="S144" s="1165"/>
      <c r="T144" s="1166"/>
      <c r="U144" s="48"/>
    </row>
    <row r="145" spans="1:21" ht="15.75" thickBot="1" x14ac:dyDescent="0.3">
      <c r="A145" s="121"/>
      <c r="B145" s="87"/>
      <c r="C145" s="87"/>
      <c r="E145" s="88"/>
      <c r="F145" s="88"/>
      <c r="G145" s="89"/>
      <c r="H145" s="89"/>
      <c r="I145" s="1"/>
      <c r="J145" s="88"/>
      <c r="K145" s="88"/>
      <c r="L145" s="89"/>
      <c r="M145" s="89"/>
      <c r="O145" s="90"/>
      <c r="R145" s="86"/>
      <c r="S145" s="91"/>
      <c r="U145" s="122"/>
    </row>
    <row r="146" spans="1:21" ht="30.75" customHeight="1" thickBot="1" x14ac:dyDescent="0.3">
      <c r="A146" s="1193" t="s">
        <v>340</v>
      </c>
      <c r="B146" s="1194"/>
      <c r="C146" s="1194"/>
      <c r="D146" s="1195"/>
      <c r="E146" s="1039">
        <f>VLOOKUP(B144,'Urbano.Piano inv. forn'!$D$105:$V$124,17,FALSE)</f>
        <v>0</v>
      </c>
      <c r="F146" s="1040"/>
      <c r="G146" s="1040"/>
      <c r="H146" s="1041"/>
      <c r="I146" s="1"/>
      <c r="J146" s="1196" t="s">
        <v>61</v>
      </c>
      <c r="K146" s="1197"/>
      <c r="L146" s="1039">
        <f>VLOOKUP(B144,'Urbano.Piano inv. forn'!$D$105:$V$124,19,FALSE)</f>
        <v>0</v>
      </c>
      <c r="M146" s="1041"/>
      <c r="N146" s="110"/>
      <c r="O146" s="367" t="s">
        <v>341</v>
      </c>
      <c r="P146" s="127">
        <f>L146+E146</f>
        <v>0</v>
      </c>
      <c r="Q146" s="72"/>
      <c r="R146" s="367" t="s">
        <v>342</v>
      </c>
      <c r="S146" s="1165"/>
      <c r="T146" s="1166"/>
      <c r="U146" s="122"/>
    </row>
    <row r="147" spans="1:21" ht="15.75" thickBot="1" x14ac:dyDescent="0.3">
      <c r="A147" s="128"/>
      <c r="B147" s="129"/>
      <c r="C147" s="129"/>
      <c r="D147" s="129"/>
      <c r="E147" s="130"/>
      <c r="F147" s="130"/>
      <c r="G147" s="130"/>
      <c r="H147" s="130"/>
      <c r="I147" s="1"/>
      <c r="J147" s="88"/>
      <c r="K147" s="88"/>
      <c r="L147" s="130"/>
      <c r="M147" s="130"/>
      <c r="N147" s="110"/>
      <c r="O147" s="86"/>
      <c r="P147" s="110"/>
      <c r="Q147" s="72"/>
      <c r="R147" s="86"/>
      <c r="S147" s="131"/>
      <c r="T147" s="131"/>
      <c r="U147" s="48"/>
    </row>
    <row r="148" spans="1:21" ht="60" x14ac:dyDescent="0.25">
      <c r="A148" s="1176" t="s">
        <v>343</v>
      </c>
      <c r="B148" s="1177" t="s">
        <v>344</v>
      </c>
      <c r="C148" s="1177" t="s">
        <v>345</v>
      </c>
      <c r="D148" s="362" t="s">
        <v>346</v>
      </c>
      <c r="E148" s="363" t="s">
        <v>347</v>
      </c>
      <c r="F148" s="362" t="s">
        <v>348</v>
      </c>
      <c r="G148" s="362" t="s">
        <v>349</v>
      </c>
      <c r="H148" s="364" t="s">
        <v>306</v>
      </c>
      <c r="I148" s="364" t="s">
        <v>350</v>
      </c>
      <c r="J148" s="364" t="s">
        <v>351</v>
      </c>
      <c r="K148" s="364" t="s">
        <v>352</v>
      </c>
      <c r="L148" s="364" t="s">
        <v>353</v>
      </c>
      <c r="M148" s="364" t="s">
        <v>354</v>
      </c>
      <c r="N148" s="364" t="s">
        <v>355</v>
      </c>
      <c r="O148" s="364" t="s">
        <v>356</v>
      </c>
      <c r="P148" s="364" t="s">
        <v>357</v>
      </c>
      <c r="Q148" s="364" t="s">
        <v>358</v>
      </c>
      <c r="R148" s="364" t="s">
        <v>359</v>
      </c>
      <c r="S148" s="364" t="s">
        <v>360</v>
      </c>
      <c r="T148" s="376" t="s">
        <v>361</v>
      </c>
      <c r="U148" s="123"/>
    </row>
    <row r="149" spans="1:21" ht="24.75" thickBot="1" x14ac:dyDescent="0.3">
      <c r="A149" s="1198"/>
      <c r="B149" s="1199"/>
      <c r="C149" s="1199"/>
      <c r="D149" s="365" t="s">
        <v>362</v>
      </c>
      <c r="E149" s="365" t="s">
        <v>363</v>
      </c>
      <c r="F149" s="365" t="s">
        <v>364</v>
      </c>
      <c r="G149" s="365" t="s">
        <v>364</v>
      </c>
      <c r="H149" s="365" t="s">
        <v>88</v>
      </c>
      <c r="I149" s="365" t="s">
        <v>33</v>
      </c>
      <c r="J149" s="365" t="s">
        <v>365</v>
      </c>
      <c r="K149" s="365" t="s">
        <v>366</v>
      </c>
      <c r="L149" s="365" t="s">
        <v>367</v>
      </c>
      <c r="M149" s="365" t="s">
        <v>366</v>
      </c>
      <c r="N149" s="365" t="s">
        <v>368</v>
      </c>
      <c r="O149" s="365" t="s">
        <v>335</v>
      </c>
      <c r="P149" s="365" t="s">
        <v>369</v>
      </c>
      <c r="Q149" s="365" t="s">
        <v>370</v>
      </c>
      <c r="R149" s="365" t="s">
        <v>371</v>
      </c>
      <c r="S149" s="365" t="s">
        <v>371</v>
      </c>
      <c r="T149" s="377"/>
      <c r="U149" s="123"/>
    </row>
    <row r="150" spans="1:21" x14ac:dyDescent="0.25">
      <c r="A150" s="1202" t="str">
        <f>B144</f>
        <v>urb.i.5</v>
      </c>
      <c r="B150" s="368">
        <v>1</v>
      </c>
      <c r="C150" s="96"/>
      <c r="D150" s="97"/>
      <c r="E150" s="98"/>
      <c r="F150" s="96"/>
      <c r="G150" s="99"/>
      <c r="H150" s="100"/>
      <c r="I150" s="83"/>
      <c r="J150" s="103"/>
      <c r="K150" s="104"/>
      <c r="L150" s="83"/>
      <c r="M150" s="104"/>
      <c r="N150" s="141"/>
      <c r="O150" s="141"/>
      <c r="P150" s="83"/>
      <c r="Q150" s="83"/>
      <c r="R150" s="83"/>
      <c r="S150" s="83"/>
      <c r="T150" s="326"/>
      <c r="U150" s="48"/>
    </row>
    <row r="151" spans="1:21" x14ac:dyDescent="0.25">
      <c r="A151" s="1202"/>
      <c r="B151" s="369">
        <v>2</v>
      </c>
      <c r="C151" s="92"/>
      <c r="D151" s="93"/>
      <c r="E151" s="85"/>
      <c r="F151" s="92"/>
      <c r="G151" s="94"/>
      <c r="H151" s="100"/>
      <c r="I151" s="84"/>
      <c r="J151" s="101"/>
      <c r="K151" s="102"/>
      <c r="L151" s="84"/>
      <c r="M151" s="102"/>
      <c r="N151" s="132"/>
      <c r="O151" s="132"/>
      <c r="P151" s="84"/>
      <c r="Q151" s="84" t="s">
        <v>372</v>
      </c>
      <c r="R151" s="84"/>
      <c r="S151" s="84"/>
      <c r="T151" s="327"/>
      <c r="U151" s="48"/>
    </row>
    <row r="152" spans="1:21" x14ac:dyDescent="0.25">
      <c r="A152" s="1202"/>
      <c r="B152" s="369">
        <v>3</v>
      </c>
      <c r="C152" s="92"/>
      <c r="D152" s="93"/>
      <c r="E152" s="85"/>
      <c r="F152" s="92"/>
      <c r="G152" s="94"/>
      <c r="H152" s="100"/>
      <c r="I152" s="84"/>
      <c r="J152" s="101"/>
      <c r="K152" s="102"/>
      <c r="L152" s="84"/>
      <c r="M152" s="102"/>
      <c r="N152" s="132"/>
      <c r="O152" s="132"/>
      <c r="P152" s="84"/>
      <c r="Q152" s="84"/>
      <c r="R152" s="84"/>
      <c r="S152" s="84"/>
      <c r="T152" s="327"/>
      <c r="U152" s="48"/>
    </row>
    <row r="153" spans="1:21" x14ac:dyDescent="0.25">
      <c r="A153" s="1202"/>
      <c r="B153" s="369">
        <v>4</v>
      </c>
      <c r="C153" s="92"/>
      <c r="D153" s="93"/>
      <c r="E153" s="85"/>
      <c r="F153" s="92"/>
      <c r="G153" s="94"/>
      <c r="H153" s="100"/>
      <c r="I153" s="84"/>
      <c r="J153" s="101"/>
      <c r="K153" s="102"/>
      <c r="L153" s="84"/>
      <c r="M153" s="102"/>
      <c r="N153" s="132"/>
      <c r="O153" s="132"/>
      <c r="P153" s="84"/>
      <c r="Q153" s="84"/>
      <c r="R153" s="84"/>
      <c r="S153" s="84"/>
      <c r="T153" s="327"/>
      <c r="U153" s="48"/>
    </row>
    <row r="154" spans="1:21" x14ac:dyDescent="0.25">
      <c r="A154" s="1202"/>
      <c r="B154" s="369">
        <v>5</v>
      </c>
      <c r="C154" s="92"/>
      <c r="D154" s="93"/>
      <c r="E154" s="85"/>
      <c r="F154" s="92"/>
      <c r="G154" s="94"/>
      <c r="H154" s="100"/>
      <c r="I154" s="84"/>
      <c r="J154" s="101"/>
      <c r="K154" s="102"/>
      <c r="L154" s="84"/>
      <c r="M154" s="102"/>
      <c r="N154" s="132"/>
      <c r="O154" s="132"/>
      <c r="P154" s="84"/>
      <c r="Q154" s="84"/>
      <c r="R154" s="84"/>
      <c r="S154" s="84"/>
      <c r="T154" s="327"/>
      <c r="U154" s="48"/>
    </row>
    <row r="155" spans="1:21" x14ac:dyDescent="0.25">
      <c r="A155" s="1202"/>
      <c r="B155" s="369">
        <v>6</v>
      </c>
      <c r="C155" s="92"/>
      <c r="D155" s="93"/>
      <c r="E155" s="85"/>
      <c r="F155" s="92"/>
      <c r="G155" s="94"/>
      <c r="H155" s="100"/>
      <c r="I155" s="84"/>
      <c r="J155" s="101"/>
      <c r="K155" s="102"/>
      <c r="L155" s="84"/>
      <c r="M155" s="102"/>
      <c r="N155" s="132"/>
      <c r="O155" s="132"/>
      <c r="P155" s="84"/>
      <c r="Q155" s="84"/>
      <c r="R155" s="84"/>
      <c r="S155" s="84"/>
      <c r="T155" s="327"/>
      <c r="U155" s="48"/>
    </row>
    <row r="156" spans="1:21" x14ac:dyDescent="0.25">
      <c r="A156" s="1202"/>
      <c r="B156" s="369">
        <v>7</v>
      </c>
      <c r="C156" s="92"/>
      <c r="D156" s="93"/>
      <c r="E156" s="85"/>
      <c r="F156" s="92"/>
      <c r="G156" s="94"/>
      <c r="H156" s="100"/>
      <c r="I156" s="84"/>
      <c r="J156" s="101"/>
      <c r="K156" s="102"/>
      <c r="L156" s="84"/>
      <c r="M156" s="102"/>
      <c r="N156" s="132"/>
      <c r="O156" s="132"/>
      <c r="P156" s="84"/>
      <c r="Q156" s="84"/>
      <c r="R156" s="84"/>
      <c r="S156" s="84"/>
      <c r="T156" s="327"/>
      <c r="U156" s="48"/>
    </row>
    <row r="157" spans="1:21" x14ac:dyDescent="0.25">
      <c r="A157" s="1202"/>
      <c r="B157" s="369">
        <v>8</v>
      </c>
      <c r="C157" s="92"/>
      <c r="D157" s="93"/>
      <c r="E157" s="85"/>
      <c r="F157" s="92"/>
      <c r="G157" s="94"/>
      <c r="H157" s="100"/>
      <c r="I157" s="84"/>
      <c r="J157" s="101"/>
      <c r="K157" s="102"/>
      <c r="L157" s="84"/>
      <c r="M157" s="102"/>
      <c r="N157" s="132"/>
      <c r="O157" s="132"/>
      <c r="P157" s="84"/>
      <c r="Q157" s="84"/>
      <c r="R157" s="84"/>
      <c r="S157" s="84"/>
      <c r="T157" s="327"/>
      <c r="U157" s="48"/>
    </row>
    <row r="158" spans="1:21" x14ac:dyDescent="0.25">
      <c r="A158" s="1202"/>
      <c r="B158" s="369">
        <v>9</v>
      </c>
      <c r="C158" s="92"/>
      <c r="D158" s="93"/>
      <c r="E158" s="85"/>
      <c r="F158" s="92"/>
      <c r="G158" s="94"/>
      <c r="H158" s="100"/>
      <c r="I158" s="84"/>
      <c r="J158" s="101"/>
      <c r="K158" s="102"/>
      <c r="L158" s="84"/>
      <c r="M158" s="102"/>
      <c r="N158" s="132"/>
      <c r="O158" s="132"/>
      <c r="P158" s="84"/>
      <c r="Q158" s="84"/>
      <c r="R158" s="84"/>
      <c r="S158" s="84"/>
      <c r="T158" s="327"/>
      <c r="U158" s="48"/>
    </row>
    <row r="159" spans="1:21" ht="15.75" thickBot="1" x14ac:dyDescent="0.3">
      <c r="A159" s="1203"/>
      <c r="B159" s="370">
        <v>10</v>
      </c>
      <c r="C159" s="112"/>
      <c r="D159" s="113"/>
      <c r="E159" s="114"/>
      <c r="F159" s="112"/>
      <c r="G159" s="115"/>
      <c r="H159" s="378"/>
      <c r="I159" s="117"/>
      <c r="J159" s="118"/>
      <c r="K159" s="119"/>
      <c r="L159" s="117"/>
      <c r="M159" s="119"/>
      <c r="N159" s="133"/>
      <c r="O159" s="133"/>
      <c r="P159" s="117"/>
      <c r="Q159" s="117"/>
      <c r="R159" s="117"/>
      <c r="S159" s="117"/>
      <c r="T159" s="328"/>
      <c r="U159" s="48"/>
    </row>
    <row r="160" spans="1:21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48" t="s">
        <v>527</v>
      </c>
      <c r="M160" s="1049"/>
      <c r="N160" s="718">
        <f>SUM(N150:N159)</f>
        <v>0</v>
      </c>
      <c r="O160" s="719">
        <f>SUM(O150:O159)</f>
        <v>0</v>
      </c>
      <c r="P160" s="5"/>
      <c r="R160" s="5"/>
      <c r="S160" s="5"/>
      <c r="T160" s="111"/>
      <c r="U160" s="124"/>
    </row>
    <row r="161" spans="1:21" ht="34.5" customHeight="1" x14ac:dyDescent="0.25">
      <c r="A161" s="121"/>
      <c r="B161" s="86"/>
      <c r="C161" s="86"/>
      <c r="D161" s="86"/>
      <c r="E161" s="72"/>
      <c r="F161" s="573"/>
      <c r="G161" s="72"/>
      <c r="H161" s="634"/>
      <c r="I161" s="634"/>
      <c r="J161" s="635"/>
      <c r="K161" s="634"/>
      <c r="L161" s="1050" t="s">
        <v>528</v>
      </c>
      <c r="M161" s="1051"/>
      <c r="N161" s="720">
        <f>SUMIF(M150:M159,"&lt;=31/12/2025",N150:N159)</f>
        <v>0</v>
      </c>
      <c r="O161" s="721">
        <f>SUMIF(M150:M159,"&lt;=31/12/2025",O150:O159)</f>
        <v>0</v>
      </c>
      <c r="P161" s="5"/>
      <c r="R161" s="5"/>
      <c r="S161" s="5"/>
      <c r="T161" s="111"/>
      <c r="U161" s="124"/>
    </row>
    <row r="162" spans="1:21" ht="34.5" customHeight="1" thickBot="1" x14ac:dyDescent="0.3">
      <c r="A162" s="121"/>
      <c r="B162" s="86"/>
      <c r="C162" s="86"/>
      <c r="D162" s="86"/>
      <c r="E162" s="72"/>
      <c r="F162" s="573"/>
      <c r="G162" s="72"/>
      <c r="H162" s="72"/>
      <c r="I162" s="573"/>
      <c r="J162" s="573"/>
      <c r="K162" s="72"/>
      <c r="L162" s="1052" t="s">
        <v>565</v>
      </c>
      <c r="M162" s="1053"/>
      <c r="N162" s="722">
        <f>SUMIF(M150:M159,"&gt;31/12/2025",N150:N159)</f>
        <v>0</v>
      </c>
      <c r="O162" s="723">
        <f>SUMIF(M150:M159,"&gt;31/12/2025",O150:O159)</f>
        <v>0</v>
      </c>
      <c r="P162" s="5"/>
      <c r="R162" s="5"/>
      <c r="S162" s="5"/>
      <c r="T162" s="111"/>
      <c r="U162" s="124"/>
    </row>
    <row r="163" spans="1:21" ht="15.75" thickBot="1" x14ac:dyDescent="0.3">
      <c r="A163" s="125"/>
      <c r="B163" s="49"/>
      <c r="C163" s="46"/>
      <c r="D163" s="46"/>
      <c r="E163" s="46"/>
      <c r="F163" s="49"/>
      <c r="G163" s="46"/>
      <c r="H163" s="46"/>
      <c r="I163" s="49"/>
      <c r="J163" s="49"/>
      <c r="K163" s="46"/>
      <c r="L163" s="46"/>
      <c r="M163" s="46"/>
      <c r="N163" s="46"/>
      <c r="O163" s="46"/>
      <c r="P163" s="46"/>
      <c r="Q163" s="46"/>
      <c r="R163" s="46"/>
      <c r="S163" s="126"/>
      <c r="T163" s="46"/>
      <c r="U163" s="50"/>
    </row>
    <row r="164" spans="1:21" ht="15.75" thickBot="1" x14ac:dyDescent="0.3">
      <c r="A164" s="120"/>
      <c r="B164" s="33"/>
      <c r="C164" s="30"/>
      <c r="D164" s="30"/>
      <c r="E164" s="30"/>
      <c r="F164" s="33"/>
      <c r="G164" s="30"/>
      <c r="H164" s="30"/>
      <c r="I164" s="33"/>
      <c r="J164" s="33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6"/>
    </row>
    <row r="165" spans="1:21" ht="28.5" thickBot="1" x14ac:dyDescent="0.3">
      <c r="A165" s="361" t="s">
        <v>9</v>
      </c>
      <c r="B165" s="1057" t="s">
        <v>94</v>
      </c>
      <c r="C165" s="1058"/>
      <c r="E165" s="1163" t="s">
        <v>336</v>
      </c>
      <c r="F165" s="1164"/>
      <c r="G165" s="1031">
        <f>VLOOKUP(B165,'Urbano.Piano inv. forn'!$D$105:$H$124,3,FALSE)</f>
        <v>0</v>
      </c>
      <c r="H165" s="1032"/>
      <c r="I165" s="1"/>
      <c r="J165" s="1163" t="s">
        <v>337</v>
      </c>
      <c r="K165" s="1164"/>
      <c r="L165" s="1031">
        <f>VLOOKUP(B165,'Urbano.Piano inv. forn'!$D$105:$H$124,4,FALSE)</f>
        <v>0</v>
      </c>
      <c r="M165" s="1032"/>
      <c r="O165" s="366" t="s">
        <v>338</v>
      </c>
      <c r="P165" s="616"/>
      <c r="R165" s="367" t="s">
        <v>339</v>
      </c>
      <c r="S165" s="1165"/>
      <c r="T165" s="1166"/>
      <c r="U165" s="48"/>
    </row>
    <row r="166" spans="1:21" ht="15.75" thickBot="1" x14ac:dyDescent="0.3">
      <c r="A166" s="121"/>
      <c r="B166" s="87"/>
      <c r="C166" s="87"/>
      <c r="E166" s="88"/>
      <c r="F166" s="88"/>
      <c r="G166" s="89"/>
      <c r="H166" s="89"/>
      <c r="I166" s="1"/>
      <c r="J166" s="88"/>
      <c r="K166" s="88"/>
      <c r="L166" s="89"/>
      <c r="M166" s="89"/>
      <c r="O166" s="90"/>
      <c r="R166" s="86"/>
      <c r="S166" s="91"/>
      <c r="U166" s="122"/>
    </row>
    <row r="167" spans="1:21" ht="36" customHeight="1" thickBot="1" x14ac:dyDescent="0.3">
      <c r="A167" s="1193" t="s">
        <v>340</v>
      </c>
      <c r="B167" s="1194"/>
      <c r="C167" s="1194"/>
      <c r="D167" s="1195"/>
      <c r="E167" s="1039">
        <f>VLOOKUP(B165,'Urbano.Piano inv. forn'!$D$105:$V$124,17,FALSE)</f>
        <v>0</v>
      </c>
      <c r="F167" s="1040"/>
      <c r="G167" s="1040"/>
      <c r="H167" s="1041"/>
      <c r="I167" s="1"/>
      <c r="J167" s="1196" t="s">
        <v>61</v>
      </c>
      <c r="K167" s="1197"/>
      <c r="L167" s="1039">
        <f>VLOOKUP(B165,'Urbano.Piano inv. forn'!$D$105:$V$124,19,FALSE)</f>
        <v>0</v>
      </c>
      <c r="M167" s="1041"/>
      <c r="N167" s="110"/>
      <c r="O167" s="367" t="s">
        <v>341</v>
      </c>
      <c r="P167" s="127">
        <f>L167+E167</f>
        <v>0</v>
      </c>
      <c r="Q167" s="72"/>
      <c r="R167" s="367" t="s">
        <v>342</v>
      </c>
      <c r="S167" s="1165"/>
      <c r="T167" s="1166"/>
      <c r="U167" s="122"/>
    </row>
    <row r="168" spans="1:21" ht="15.75" thickBot="1" x14ac:dyDescent="0.3">
      <c r="A168" s="128"/>
      <c r="B168" s="129"/>
      <c r="C168" s="129"/>
      <c r="D168" s="129"/>
      <c r="E168" s="130"/>
      <c r="F168" s="130"/>
      <c r="G168" s="130"/>
      <c r="H168" s="130"/>
      <c r="I168" s="1"/>
      <c r="J168" s="88"/>
      <c r="K168" s="88"/>
      <c r="L168" s="130"/>
      <c r="M168" s="130"/>
      <c r="N168" s="110"/>
      <c r="O168" s="86"/>
      <c r="P168" s="110"/>
      <c r="Q168" s="72"/>
      <c r="R168" s="86"/>
      <c r="S168" s="131"/>
      <c r="T168" s="131"/>
      <c r="U168" s="48"/>
    </row>
    <row r="169" spans="1:21" ht="60" x14ac:dyDescent="0.25">
      <c r="A169" s="1176" t="s">
        <v>343</v>
      </c>
      <c r="B169" s="1177" t="s">
        <v>344</v>
      </c>
      <c r="C169" s="1177" t="s">
        <v>345</v>
      </c>
      <c r="D169" s="362" t="s">
        <v>346</v>
      </c>
      <c r="E169" s="363" t="s">
        <v>347</v>
      </c>
      <c r="F169" s="362" t="s">
        <v>348</v>
      </c>
      <c r="G169" s="362" t="s">
        <v>349</v>
      </c>
      <c r="H169" s="364" t="s">
        <v>306</v>
      </c>
      <c r="I169" s="364" t="s">
        <v>350</v>
      </c>
      <c r="J169" s="364" t="s">
        <v>351</v>
      </c>
      <c r="K169" s="364" t="s">
        <v>352</v>
      </c>
      <c r="L169" s="364" t="s">
        <v>353</v>
      </c>
      <c r="M169" s="364" t="s">
        <v>354</v>
      </c>
      <c r="N169" s="364" t="s">
        <v>355</v>
      </c>
      <c r="O169" s="364" t="s">
        <v>356</v>
      </c>
      <c r="P169" s="364" t="s">
        <v>357</v>
      </c>
      <c r="Q169" s="364" t="s">
        <v>358</v>
      </c>
      <c r="R169" s="364" t="s">
        <v>359</v>
      </c>
      <c r="S169" s="364" t="s">
        <v>360</v>
      </c>
      <c r="T169" s="376" t="s">
        <v>361</v>
      </c>
      <c r="U169" s="123"/>
    </row>
    <row r="170" spans="1:21" ht="24.75" thickBot="1" x14ac:dyDescent="0.3">
      <c r="A170" s="1198"/>
      <c r="B170" s="1199"/>
      <c r="C170" s="1199"/>
      <c r="D170" s="365" t="s">
        <v>362</v>
      </c>
      <c r="E170" s="365" t="s">
        <v>363</v>
      </c>
      <c r="F170" s="365" t="s">
        <v>364</v>
      </c>
      <c r="G170" s="365" t="s">
        <v>364</v>
      </c>
      <c r="H170" s="365" t="s">
        <v>88</v>
      </c>
      <c r="I170" s="365" t="s">
        <v>33</v>
      </c>
      <c r="J170" s="365" t="s">
        <v>365</v>
      </c>
      <c r="K170" s="365" t="s">
        <v>366</v>
      </c>
      <c r="L170" s="365" t="s">
        <v>367</v>
      </c>
      <c r="M170" s="365" t="s">
        <v>366</v>
      </c>
      <c r="N170" s="365" t="s">
        <v>368</v>
      </c>
      <c r="O170" s="365" t="s">
        <v>335</v>
      </c>
      <c r="P170" s="365" t="s">
        <v>369</v>
      </c>
      <c r="Q170" s="365" t="s">
        <v>370</v>
      </c>
      <c r="R170" s="365" t="s">
        <v>371</v>
      </c>
      <c r="S170" s="365" t="s">
        <v>371</v>
      </c>
      <c r="T170" s="377"/>
      <c r="U170" s="123"/>
    </row>
    <row r="171" spans="1:21" x14ac:dyDescent="0.25">
      <c r="A171" s="1202" t="str">
        <f>B165</f>
        <v>urb.i.6</v>
      </c>
      <c r="B171" s="368">
        <v>1</v>
      </c>
      <c r="C171" s="96"/>
      <c r="D171" s="97"/>
      <c r="E171" s="98"/>
      <c r="F171" s="96"/>
      <c r="G171" s="99"/>
      <c r="H171" s="100"/>
      <c r="I171" s="83"/>
      <c r="J171" s="103"/>
      <c r="K171" s="104"/>
      <c r="L171" s="83"/>
      <c r="M171" s="104"/>
      <c r="N171" s="141"/>
      <c r="O171" s="141"/>
      <c r="P171" s="83"/>
      <c r="Q171" s="83"/>
      <c r="R171" s="83"/>
      <c r="S171" s="83"/>
      <c r="T171" s="326"/>
      <c r="U171" s="48"/>
    </row>
    <row r="172" spans="1:21" x14ac:dyDescent="0.25">
      <c r="A172" s="1202"/>
      <c r="B172" s="369">
        <v>2</v>
      </c>
      <c r="C172" s="92"/>
      <c r="D172" s="93"/>
      <c r="E172" s="85"/>
      <c r="F172" s="92"/>
      <c r="G172" s="94"/>
      <c r="H172" s="100"/>
      <c r="I172" s="84"/>
      <c r="J172" s="101"/>
      <c r="K172" s="102"/>
      <c r="L172" s="84"/>
      <c r="M172" s="102"/>
      <c r="N172" s="132"/>
      <c r="O172" s="132"/>
      <c r="P172" s="84"/>
      <c r="Q172" s="84" t="s">
        <v>372</v>
      </c>
      <c r="R172" s="84"/>
      <c r="S172" s="84"/>
      <c r="T172" s="327"/>
      <c r="U172" s="48"/>
    </row>
    <row r="173" spans="1:21" x14ac:dyDescent="0.25">
      <c r="A173" s="1202"/>
      <c r="B173" s="369">
        <v>3</v>
      </c>
      <c r="C173" s="92"/>
      <c r="D173" s="93"/>
      <c r="E173" s="85"/>
      <c r="F173" s="92"/>
      <c r="G173" s="94"/>
      <c r="H173" s="100"/>
      <c r="I173" s="84"/>
      <c r="J173" s="101"/>
      <c r="K173" s="102"/>
      <c r="L173" s="84"/>
      <c r="M173" s="102"/>
      <c r="N173" s="132"/>
      <c r="O173" s="132"/>
      <c r="P173" s="84"/>
      <c r="Q173" s="84"/>
      <c r="R173" s="84"/>
      <c r="S173" s="84"/>
      <c r="T173" s="327"/>
      <c r="U173" s="48"/>
    </row>
    <row r="174" spans="1:21" x14ac:dyDescent="0.25">
      <c r="A174" s="1202"/>
      <c r="B174" s="369">
        <v>4</v>
      </c>
      <c r="C174" s="92"/>
      <c r="D174" s="93"/>
      <c r="E174" s="85"/>
      <c r="F174" s="92"/>
      <c r="G174" s="94"/>
      <c r="H174" s="100"/>
      <c r="I174" s="84"/>
      <c r="J174" s="101"/>
      <c r="K174" s="102"/>
      <c r="L174" s="84"/>
      <c r="M174" s="102"/>
      <c r="N174" s="132"/>
      <c r="O174" s="132"/>
      <c r="P174" s="84"/>
      <c r="Q174" s="84"/>
      <c r="R174" s="84"/>
      <c r="S174" s="84"/>
      <c r="T174" s="327"/>
      <c r="U174" s="48"/>
    </row>
    <row r="175" spans="1:21" x14ac:dyDescent="0.25">
      <c r="A175" s="1202"/>
      <c r="B175" s="369">
        <v>5</v>
      </c>
      <c r="C175" s="92"/>
      <c r="D175" s="93"/>
      <c r="E175" s="85"/>
      <c r="F175" s="92"/>
      <c r="G175" s="94"/>
      <c r="H175" s="100"/>
      <c r="I175" s="84"/>
      <c r="J175" s="101"/>
      <c r="K175" s="102"/>
      <c r="L175" s="84"/>
      <c r="M175" s="102"/>
      <c r="N175" s="132"/>
      <c r="O175" s="132"/>
      <c r="P175" s="84"/>
      <c r="Q175" s="84"/>
      <c r="R175" s="84"/>
      <c r="S175" s="84"/>
      <c r="T175" s="327"/>
      <c r="U175" s="48"/>
    </row>
    <row r="176" spans="1:21" x14ac:dyDescent="0.25">
      <c r="A176" s="1202"/>
      <c r="B176" s="369">
        <v>6</v>
      </c>
      <c r="C176" s="92"/>
      <c r="D176" s="93"/>
      <c r="E176" s="85"/>
      <c r="F176" s="92"/>
      <c r="G176" s="94"/>
      <c r="H176" s="100"/>
      <c r="I176" s="84"/>
      <c r="J176" s="101"/>
      <c r="K176" s="102"/>
      <c r="L176" s="84"/>
      <c r="M176" s="102"/>
      <c r="N176" s="132"/>
      <c r="O176" s="132"/>
      <c r="P176" s="84"/>
      <c r="Q176" s="84"/>
      <c r="R176" s="84"/>
      <c r="S176" s="84"/>
      <c r="T176" s="327"/>
      <c r="U176" s="48"/>
    </row>
    <row r="177" spans="1:21" x14ac:dyDescent="0.25">
      <c r="A177" s="1202"/>
      <c r="B177" s="369">
        <v>7</v>
      </c>
      <c r="C177" s="92"/>
      <c r="D177" s="93"/>
      <c r="E177" s="85"/>
      <c r="F177" s="92"/>
      <c r="G177" s="94"/>
      <c r="H177" s="100"/>
      <c r="I177" s="84"/>
      <c r="J177" s="101"/>
      <c r="K177" s="102"/>
      <c r="L177" s="84"/>
      <c r="M177" s="102"/>
      <c r="N177" s="132"/>
      <c r="O177" s="132"/>
      <c r="P177" s="84"/>
      <c r="Q177" s="84"/>
      <c r="R177" s="84"/>
      <c r="S177" s="84"/>
      <c r="T177" s="327"/>
      <c r="U177" s="48"/>
    </row>
    <row r="178" spans="1:21" x14ac:dyDescent="0.25">
      <c r="A178" s="1202"/>
      <c r="B178" s="369">
        <v>8</v>
      </c>
      <c r="C178" s="92"/>
      <c r="D178" s="93"/>
      <c r="E178" s="85"/>
      <c r="F178" s="92"/>
      <c r="G178" s="94"/>
      <c r="H178" s="100"/>
      <c r="I178" s="84"/>
      <c r="J178" s="101"/>
      <c r="K178" s="102"/>
      <c r="L178" s="84"/>
      <c r="M178" s="102"/>
      <c r="N178" s="132"/>
      <c r="O178" s="132"/>
      <c r="P178" s="84"/>
      <c r="Q178" s="84"/>
      <c r="R178" s="84"/>
      <c r="S178" s="84"/>
      <c r="T178" s="327"/>
      <c r="U178" s="48"/>
    </row>
    <row r="179" spans="1:21" x14ac:dyDescent="0.25">
      <c r="A179" s="1202"/>
      <c r="B179" s="369">
        <v>9</v>
      </c>
      <c r="C179" s="92"/>
      <c r="D179" s="93"/>
      <c r="E179" s="85"/>
      <c r="F179" s="92"/>
      <c r="G179" s="94"/>
      <c r="H179" s="100"/>
      <c r="I179" s="84"/>
      <c r="J179" s="101"/>
      <c r="K179" s="102"/>
      <c r="L179" s="84"/>
      <c r="M179" s="102"/>
      <c r="N179" s="132"/>
      <c r="O179" s="132"/>
      <c r="P179" s="84"/>
      <c r="Q179" s="84"/>
      <c r="R179" s="84"/>
      <c r="S179" s="84"/>
      <c r="T179" s="327"/>
      <c r="U179" s="48"/>
    </row>
    <row r="180" spans="1:21" ht="15.75" thickBot="1" x14ac:dyDescent="0.3">
      <c r="A180" s="1203"/>
      <c r="B180" s="370">
        <v>10</v>
      </c>
      <c r="C180" s="112"/>
      <c r="D180" s="113"/>
      <c r="E180" s="114"/>
      <c r="F180" s="112"/>
      <c r="G180" s="115"/>
      <c r="H180" s="378"/>
      <c r="I180" s="117"/>
      <c r="J180" s="118"/>
      <c r="K180" s="119"/>
      <c r="L180" s="117"/>
      <c r="M180" s="119"/>
      <c r="N180" s="133"/>
      <c r="O180" s="133"/>
      <c r="P180" s="117"/>
      <c r="Q180" s="117"/>
      <c r="R180" s="117"/>
      <c r="S180" s="117"/>
      <c r="T180" s="328"/>
      <c r="U180" s="48"/>
    </row>
    <row r="181" spans="1:21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48" t="s">
        <v>527</v>
      </c>
      <c r="M181" s="1049"/>
      <c r="N181" s="718">
        <f>SUM(N171:N180)</f>
        <v>0</v>
      </c>
      <c r="O181" s="719">
        <f>SUM(O171:O180)</f>
        <v>0</v>
      </c>
      <c r="P181" s="5"/>
      <c r="R181" s="5"/>
      <c r="S181" s="5"/>
      <c r="T181" s="111"/>
      <c r="U181" s="124"/>
    </row>
    <row r="182" spans="1:21" ht="35.25" customHeight="1" x14ac:dyDescent="0.25">
      <c r="A182" s="121"/>
      <c r="B182" s="86"/>
      <c r="C182" s="86"/>
      <c r="D182" s="86"/>
      <c r="E182" s="72"/>
      <c r="F182" s="573"/>
      <c r="G182" s="72"/>
      <c r="H182" s="634"/>
      <c r="I182" s="634"/>
      <c r="J182" s="635"/>
      <c r="K182" s="634"/>
      <c r="L182" s="1050" t="s">
        <v>528</v>
      </c>
      <c r="M182" s="1051"/>
      <c r="N182" s="720">
        <f>SUMIF(M171:M180,"&lt;=31/12/2025",N171:N180)</f>
        <v>0</v>
      </c>
      <c r="O182" s="721">
        <f>SUMIF(M171:M180,"&lt;=31/12/2025",O171:O180)</f>
        <v>0</v>
      </c>
      <c r="P182" s="5"/>
      <c r="R182" s="5"/>
      <c r="S182" s="5"/>
      <c r="T182" s="111"/>
      <c r="U182" s="124"/>
    </row>
    <row r="183" spans="1:21" ht="35.25" customHeight="1" thickBot="1" x14ac:dyDescent="0.3">
      <c r="A183" s="121"/>
      <c r="B183" s="86"/>
      <c r="C183" s="86"/>
      <c r="D183" s="86"/>
      <c r="E183" s="72"/>
      <c r="F183" s="573"/>
      <c r="G183" s="72"/>
      <c r="H183" s="72"/>
      <c r="I183" s="573"/>
      <c r="J183" s="573"/>
      <c r="K183" s="72"/>
      <c r="L183" s="1052" t="s">
        <v>565</v>
      </c>
      <c r="M183" s="1053"/>
      <c r="N183" s="722">
        <f>SUMIF(M171:M180,"&gt;31/12/2025",N171:N180)</f>
        <v>0</v>
      </c>
      <c r="O183" s="723">
        <f>SUMIF(M171:M180,"&gt;31/12/2025",O171:O180)</f>
        <v>0</v>
      </c>
      <c r="P183" s="5"/>
      <c r="R183" s="5"/>
      <c r="S183" s="5"/>
      <c r="T183" s="111"/>
      <c r="U183" s="124"/>
    </row>
    <row r="184" spans="1:21" ht="15.75" thickBot="1" x14ac:dyDescent="0.3">
      <c r="A184" s="125"/>
      <c r="B184" s="49"/>
      <c r="C184" s="46"/>
      <c r="D184" s="46"/>
      <c r="E184" s="46"/>
      <c r="F184" s="49"/>
      <c r="G184" s="46"/>
      <c r="H184" s="46"/>
      <c r="I184" s="49"/>
      <c r="J184" s="49"/>
      <c r="K184" s="46"/>
      <c r="L184" s="46"/>
      <c r="M184" s="46"/>
      <c r="N184" s="46"/>
      <c r="O184" s="46"/>
      <c r="P184" s="46"/>
      <c r="Q184" s="46"/>
      <c r="R184" s="46"/>
      <c r="S184" s="126"/>
      <c r="T184" s="46"/>
      <c r="U184" s="50"/>
    </row>
    <row r="185" spans="1:21" ht="15.75" thickBot="1" x14ac:dyDescent="0.3">
      <c r="A185" s="120"/>
      <c r="B185" s="33"/>
      <c r="C185" s="30"/>
      <c r="D185" s="30"/>
      <c r="E185" s="30"/>
      <c r="F185" s="33"/>
      <c r="G185" s="30"/>
      <c r="H185" s="30"/>
      <c r="I185" s="33"/>
      <c r="J185" s="33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6"/>
    </row>
    <row r="186" spans="1:21" ht="28.5" thickBot="1" x14ac:dyDescent="0.3">
      <c r="A186" s="361" t="s">
        <v>9</v>
      </c>
      <c r="B186" s="1057" t="s">
        <v>93</v>
      </c>
      <c r="C186" s="1058"/>
      <c r="E186" s="1163" t="s">
        <v>336</v>
      </c>
      <c r="F186" s="1164"/>
      <c r="G186" s="1031">
        <f>VLOOKUP(B186,'Urbano.Piano inv. forn'!$D$105:$H$124,3,FALSE)</f>
        <v>0</v>
      </c>
      <c r="H186" s="1032"/>
      <c r="I186" s="1"/>
      <c r="J186" s="1163" t="s">
        <v>337</v>
      </c>
      <c r="K186" s="1164"/>
      <c r="L186" s="1031">
        <f>VLOOKUP(B186,'Urbano.Piano inv. forn'!$D$105:$H$124,4,FALSE)</f>
        <v>0</v>
      </c>
      <c r="M186" s="1032"/>
      <c r="O186" s="366" t="s">
        <v>338</v>
      </c>
      <c r="P186" s="616"/>
      <c r="R186" s="367" t="s">
        <v>339</v>
      </c>
      <c r="S186" s="1165"/>
      <c r="T186" s="1166"/>
      <c r="U186" s="48"/>
    </row>
    <row r="187" spans="1:21" ht="15.75" thickBot="1" x14ac:dyDescent="0.3">
      <c r="A187" s="121"/>
      <c r="B187" s="87"/>
      <c r="C187" s="87"/>
      <c r="E187" s="88"/>
      <c r="F187" s="88"/>
      <c r="G187" s="89"/>
      <c r="H187" s="89"/>
      <c r="I187" s="1"/>
      <c r="J187" s="88"/>
      <c r="K187" s="88"/>
      <c r="L187" s="89"/>
      <c r="M187" s="89"/>
      <c r="O187" s="90"/>
      <c r="R187" s="86"/>
      <c r="S187" s="91"/>
      <c r="U187" s="122"/>
    </row>
    <row r="188" spans="1:21" ht="29.25" customHeight="1" thickBot="1" x14ac:dyDescent="0.3">
      <c r="A188" s="1193" t="s">
        <v>340</v>
      </c>
      <c r="B188" s="1194"/>
      <c r="C188" s="1194"/>
      <c r="D188" s="1195"/>
      <c r="E188" s="1039">
        <f>VLOOKUP(B186,'Urbano.Piano inv. forn'!$D$105:$V$124,17,FALSE)</f>
        <v>0</v>
      </c>
      <c r="F188" s="1040"/>
      <c r="G188" s="1040"/>
      <c r="H188" s="1041"/>
      <c r="I188" s="1"/>
      <c r="J188" s="1196" t="s">
        <v>61</v>
      </c>
      <c r="K188" s="1197"/>
      <c r="L188" s="1039">
        <f>VLOOKUP(B186,'Urbano.Piano inv. forn'!$D$105:$V$124,19,FALSE)</f>
        <v>0</v>
      </c>
      <c r="M188" s="1041"/>
      <c r="N188" s="110"/>
      <c r="O188" s="367" t="s">
        <v>341</v>
      </c>
      <c r="P188" s="127">
        <f>L188+E188</f>
        <v>0</v>
      </c>
      <c r="Q188" s="72"/>
      <c r="R188" s="367" t="s">
        <v>342</v>
      </c>
      <c r="S188" s="1165"/>
      <c r="T188" s="1166"/>
      <c r="U188" s="122"/>
    </row>
    <row r="189" spans="1:21" ht="15.75" thickBot="1" x14ac:dyDescent="0.3">
      <c r="A189" s="128"/>
      <c r="B189" s="129"/>
      <c r="C189" s="129"/>
      <c r="D189" s="129"/>
      <c r="E189" s="130"/>
      <c r="F189" s="130"/>
      <c r="G189" s="130"/>
      <c r="H189" s="130"/>
      <c r="I189" s="1"/>
      <c r="J189" s="88"/>
      <c r="K189" s="88"/>
      <c r="L189" s="130"/>
      <c r="M189" s="130"/>
      <c r="N189" s="110"/>
      <c r="O189" s="86"/>
      <c r="P189" s="110"/>
      <c r="Q189" s="72"/>
      <c r="R189" s="86"/>
      <c r="S189" s="131"/>
      <c r="T189" s="131"/>
      <c r="U189" s="48"/>
    </row>
    <row r="190" spans="1:21" ht="60" x14ac:dyDescent="0.25">
      <c r="A190" s="1176" t="s">
        <v>343</v>
      </c>
      <c r="B190" s="1177" t="s">
        <v>344</v>
      </c>
      <c r="C190" s="1177" t="s">
        <v>345</v>
      </c>
      <c r="D190" s="362" t="s">
        <v>346</v>
      </c>
      <c r="E190" s="363" t="s">
        <v>347</v>
      </c>
      <c r="F190" s="362" t="s">
        <v>348</v>
      </c>
      <c r="G190" s="362" t="s">
        <v>349</v>
      </c>
      <c r="H190" s="364" t="s">
        <v>306</v>
      </c>
      <c r="I190" s="364" t="s">
        <v>350</v>
      </c>
      <c r="J190" s="364" t="s">
        <v>351</v>
      </c>
      <c r="K190" s="364" t="s">
        <v>352</v>
      </c>
      <c r="L190" s="364" t="s">
        <v>353</v>
      </c>
      <c r="M190" s="364" t="s">
        <v>354</v>
      </c>
      <c r="N190" s="364" t="s">
        <v>355</v>
      </c>
      <c r="O190" s="364" t="s">
        <v>356</v>
      </c>
      <c r="P190" s="364" t="s">
        <v>357</v>
      </c>
      <c r="Q190" s="364" t="s">
        <v>358</v>
      </c>
      <c r="R190" s="364" t="s">
        <v>359</v>
      </c>
      <c r="S190" s="364" t="s">
        <v>360</v>
      </c>
      <c r="T190" s="376" t="s">
        <v>361</v>
      </c>
      <c r="U190" s="123"/>
    </row>
    <row r="191" spans="1:21" ht="24.75" thickBot="1" x14ac:dyDescent="0.3">
      <c r="A191" s="1198"/>
      <c r="B191" s="1199"/>
      <c r="C191" s="1199"/>
      <c r="D191" s="365" t="s">
        <v>362</v>
      </c>
      <c r="E191" s="365" t="s">
        <v>363</v>
      </c>
      <c r="F191" s="365" t="s">
        <v>364</v>
      </c>
      <c r="G191" s="365" t="s">
        <v>364</v>
      </c>
      <c r="H191" s="365" t="s">
        <v>88</v>
      </c>
      <c r="I191" s="365" t="s">
        <v>33</v>
      </c>
      <c r="J191" s="365" t="s">
        <v>365</v>
      </c>
      <c r="K191" s="365" t="s">
        <v>366</v>
      </c>
      <c r="L191" s="365" t="s">
        <v>367</v>
      </c>
      <c r="M191" s="365" t="s">
        <v>366</v>
      </c>
      <c r="N191" s="365" t="s">
        <v>368</v>
      </c>
      <c r="O191" s="365" t="s">
        <v>335</v>
      </c>
      <c r="P191" s="365" t="s">
        <v>369</v>
      </c>
      <c r="Q191" s="365" t="s">
        <v>370</v>
      </c>
      <c r="R191" s="365" t="s">
        <v>371</v>
      </c>
      <c r="S191" s="365" t="s">
        <v>371</v>
      </c>
      <c r="T191" s="377"/>
      <c r="U191" s="123"/>
    </row>
    <row r="192" spans="1:21" x14ac:dyDescent="0.25">
      <c r="A192" s="1202" t="str">
        <f>B186</f>
        <v>urb.i.5</v>
      </c>
      <c r="B192" s="368">
        <v>1</v>
      </c>
      <c r="C192" s="96"/>
      <c r="D192" s="97"/>
      <c r="E192" s="98"/>
      <c r="F192" s="96"/>
      <c r="G192" s="99"/>
      <c r="H192" s="100"/>
      <c r="I192" s="83"/>
      <c r="J192" s="103"/>
      <c r="K192" s="104"/>
      <c r="L192" s="83"/>
      <c r="M192" s="104"/>
      <c r="N192" s="141"/>
      <c r="O192" s="141"/>
      <c r="P192" s="83"/>
      <c r="Q192" s="83"/>
      <c r="R192" s="83"/>
      <c r="S192" s="83"/>
      <c r="T192" s="326"/>
      <c r="U192" s="48"/>
    </row>
    <row r="193" spans="1:21" x14ac:dyDescent="0.25">
      <c r="A193" s="1202"/>
      <c r="B193" s="369">
        <v>2</v>
      </c>
      <c r="C193" s="92"/>
      <c r="D193" s="93"/>
      <c r="E193" s="85"/>
      <c r="F193" s="92"/>
      <c r="G193" s="94"/>
      <c r="H193" s="95"/>
      <c r="I193" s="84"/>
      <c r="J193" s="101"/>
      <c r="K193" s="102"/>
      <c r="L193" s="84"/>
      <c r="M193" s="102"/>
      <c r="N193" s="132"/>
      <c r="O193" s="132"/>
      <c r="P193" s="84"/>
      <c r="Q193" s="84" t="s">
        <v>372</v>
      </c>
      <c r="R193" s="84"/>
      <c r="S193" s="84"/>
      <c r="T193" s="327"/>
      <c r="U193" s="48"/>
    </row>
    <row r="194" spans="1:21" x14ac:dyDescent="0.25">
      <c r="A194" s="1202"/>
      <c r="B194" s="369">
        <v>3</v>
      </c>
      <c r="C194" s="92"/>
      <c r="D194" s="93"/>
      <c r="E194" s="85"/>
      <c r="F194" s="92"/>
      <c r="G194" s="94"/>
      <c r="H194" s="95"/>
      <c r="I194" s="84"/>
      <c r="J194" s="101"/>
      <c r="K194" s="102"/>
      <c r="L194" s="84"/>
      <c r="M194" s="102"/>
      <c r="N194" s="132"/>
      <c r="O194" s="132"/>
      <c r="P194" s="84"/>
      <c r="Q194" s="84"/>
      <c r="R194" s="84"/>
      <c r="S194" s="84"/>
      <c r="T194" s="327"/>
      <c r="U194" s="48"/>
    </row>
    <row r="195" spans="1:21" x14ac:dyDescent="0.25">
      <c r="A195" s="1202"/>
      <c r="B195" s="369">
        <v>4</v>
      </c>
      <c r="C195" s="92"/>
      <c r="D195" s="93"/>
      <c r="E195" s="85"/>
      <c r="F195" s="92"/>
      <c r="G195" s="94"/>
      <c r="H195" s="95"/>
      <c r="I195" s="84"/>
      <c r="J195" s="101"/>
      <c r="K195" s="102"/>
      <c r="L195" s="84"/>
      <c r="M195" s="102"/>
      <c r="N195" s="132"/>
      <c r="O195" s="132"/>
      <c r="P195" s="84"/>
      <c r="Q195" s="84"/>
      <c r="R195" s="84"/>
      <c r="S195" s="84"/>
      <c r="T195" s="327"/>
      <c r="U195" s="48"/>
    </row>
    <row r="196" spans="1:21" x14ac:dyDescent="0.25">
      <c r="A196" s="1202"/>
      <c r="B196" s="369">
        <v>5</v>
      </c>
      <c r="C196" s="92"/>
      <c r="D196" s="93"/>
      <c r="E196" s="85"/>
      <c r="F196" s="92"/>
      <c r="G196" s="94"/>
      <c r="H196" s="95"/>
      <c r="I196" s="84"/>
      <c r="J196" s="101"/>
      <c r="K196" s="102"/>
      <c r="L196" s="84"/>
      <c r="M196" s="102"/>
      <c r="N196" s="132"/>
      <c r="O196" s="132"/>
      <c r="P196" s="84"/>
      <c r="Q196" s="84"/>
      <c r="R196" s="84"/>
      <c r="S196" s="84"/>
      <c r="T196" s="327"/>
      <c r="U196" s="48"/>
    </row>
    <row r="197" spans="1:21" x14ac:dyDescent="0.25">
      <c r="A197" s="1202"/>
      <c r="B197" s="369">
        <v>6</v>
      </c>
      <c r="C197" s="92"/>
      <c r="D197" s="93"/>
      <c r="E197" s="85"/>
      <c r="F197" s="92"/>
      <c r="G197" s="94"/>
      <c r="H197" s="95"/>
      <c r="I197" s="84"/>
      <c r="J197" s="101"/>
      <c r="K197" s="102"/>
      <c r="L197" s="84"/>
      <c r="M197" s="102"/>
      <c r="N197" s="132"/>
      <c r="O197" s="132"/>
      <c r="P197" s="84"/>
      <c r="Q197" s="84"/>
      <c r="R197" s="84"/>
      <c r="S197" s="84"/>
      <c r="T197" s="327"/>
      <c r="U197" s="48"/>
    </row>
    <row r="198" spans="1:21" x14ac:dyDescent="0.25">
      <c r="A198" s="1202"/>
      <c r="B198" s="369">
        <v>7</v>
      </c>
      <c r="C198" s="92"/>
      <c r="D198" s="93"/>
      <c r="E198" s="85"/>
      <c r="F198" s="92"/>
      <c r="G198" s="94"/>
      <c r="H198" s="95"/>
      <c r="I198" s="84"/>
      <c r="J198" s="101"/>
      <c r="K198" s="102"/>
      <c r="L198" s="84"/>
      <c r="M198" s="102"/>
      <c r="N198" s="132"/>
      <c r="O198" s="132"/>
      <c r="P198" s="84"/>
      <c r="Q198" s="84"/>
      <c r="R198" s="84"/>
      <c r="S198" s="84"/>
      <c r="T198" s="327"/>
      <c r="U198" s="48"/>
    </row>
    <row r="199" spans="1:21" x14ac:dyDescent="0.25">
      <c r="A199" s="1202"/>
      <c r="B199" s="369">
        <v>8</v>
      </c>
      <c r="C199" s="92"/>
      <c r="D199" s="93"/>
      <c r="E199" s="85"/>
      <c r="F199" s="92"/>
      <c r="G199" s="94"/>
      <c r="H199" s="95"/>
      <c r="I199" s="84"/>
      <c r="J199" s="101"/>
      <c r="K199" s="102"/>
      <c r="L199" s="84"/>
      <c r="M199" s="102"/>
      <c r="N199" s="132"/>
      <c r="O199" s="132"/>
      <c r="P199" s="84"/>
      <c r="Q199" s="84"/>
      <c r="R199" s="84"/>
      <c r="S199" s="84"/>
      <c r="T199" s="327"/>
      <c r="U199" s="48"/>
    </row>
    <row r="200" spans="1:21" x14ac:dyDescent="0.25">
      <c r="A200" s="1202"/>
      <c r="B200" s="369">
        <v>9</v>
      </c>
      <c r="C200" s="92"/>
      <c r="D200" s="93"/>
      <c r="E200" s="85"/>
      <c r="F200" s="92"/>
      <c r="G200" s="94"/>
      <c r="H200" s="95"/>
      <c r="I200" s="84"/>
      <c r="J200" s="101"/>
      <c r="K200" s="102"/>
      <c r="L200" s="84"/>
      <c r="M200" s="102"/>
      <c r="N200" s="132"/>
      <c r="O200" s="132"/>
      <c r="P200" s="84"/>
      <c r="Q200" s="84"/>
      <c r="R200" s="84"/>
      <c r="S200" s="84"/>
      <c r="T200" s="327"/>
      <c r="U200" s="48"/>
    </row>
    <row r="201" spans="1:21" ht="15.75" thickBot="1" x14ac:dyDescent="0.3">
      <c r="A201" s="1203"/>
      <c r="B201" s="370">
        <v>10</v>
      </c>
      <c r="C201" s="112"/>
      <c r="D201" s="113"/>
      <c r="E201" s="114"/>
      <c r="F201" s="112"/>
      <c r="G201" s="115"/>
      <c r="H201" s="116"/>
      <c r="I201" s="117"/>
      <c r="J201" s="118"/>
      <c r="K201" s="119"/>
      <c r="L201" s="117"/>
      <c r="M201" s="119"/>
      <c r="N201" s="133"/>
      <c r="O201" s="133"/>
      <c r="P201" s="117"/>
      <c r="Q201" s="117"/>
      <c r="R201" s="117"/>
      <c r="S201" s="117"/>
      <c r="T201" s="328"/>
      <c r="U201" s="48"/>
    </row>
    <row r="202" spans="1:21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48" t="s">
        <v>527</v>
      </c>
      <c r="M202" s="1049"/>
      <c r="N202" s="718">
        <f>SUM(N192:N201)</f>
        <v>0</v>
      </c>
      <c r="O202" s="719">
        <f>SUM(O192:O201)</f>
        <v>0</v>
      </c>
      <c r="P202" s="5"/>
      <c r="R202" s="5"/>
      <c r="S202" s="5"/>
      <c r="T202" s="111"/>
      <c r="U202" s="124"/>
    </row>
    <row r="203" spans="1:21" ht="24.75" customHeight="1" x14ac:dyDescent="0.25">
      <c r="A203" s="121"/>
      <c r="B203" s="86"/>
      <c r="C203" s="86"/>
      <c r="D203" s="86"/>
      <c r="E203" s="72"/>
      <c r="F203" s="573"/>
      <c r="G203" s="72"/>
      <c r="H203" s="634"/>
      <c r="I203" s="634"/>
      <c r="J203" s="635"/>
      <c r="K203" s="634"/>
      <c r="L203" s="1050" t="s">
        <v>528</v>
      </c>
      <c r="M203" s="1051"/>
      <c r="N203" s="720">
        <f>SUMIF(M192:M201,"&lt;=31/12/2025",N192:N201)</f>
        <v>0</v>
      </c>
      <c r="O203" s="721">
        <f>SUMIF(M192:M201,"&lt;=31/12/2025",O192:O201)</f>
        <v>0</v>
      </c>
      <c r="P203" s="5"/>
      <c r="R203" s="5"/>
      <c r="S203" s="5"/>
      <c r="T203" s="111"/>
      <c r="U203" s="124"/>
    </row>
    <row r="204" spans="1:21" ht="24.75" customHeight="1" thickBot="1" x14ac:dyDescent="0.3">
      <c r="A204" s="121"/>
      <c r="B204" s="86"/>
      <c r="C204" s="86"/>
      <c r="D204" s="86"/>
      <c r="E204" s="72"/>
      <c r="F204" s="573"/>
      <c r="G204" s="72"/>
      <c r="H204" s="72"/>
      <c r="I204" s="573"/>
      <c r="J204" s="573"/>
      <c r="K204" s="72"/>
      <c r="L204" s="1052" t="s">
        <v>565</v>
      </c>
      <c r="M204" s="1053"/>
      <c r="N204" s="722">
        <f>SUMIF(M192:M201,"&gt;31/12/2025",N192:N201)</f>
        <v>0</v>
      </c>
      <c r="O204" s="723">
        <f>SUMIF(M192:M201,"&gt;31/12/2025",O192:O201)</f>
        <v>0</v>
      </c>
      <c r="P204" s="5"/>
      <c r="R204" s="5"/>
      <c r="S204" s="5"/>
      <c r="T204" s="111"/>
      <c r="U204" s="124"/>
    </row>
    <row r="205" spans="1:21" ht="15.75" thickBot="1" x14ac:dyDescent="0.3">
      <c r="A205" s="125"/>
      <c r="B205" s="49"/>
      <c r="C205" s="46"/>
      <c r="D205" s="46"/>
      <c r="E205" s="46"/>
      <c r="F205" s="49"/>
      <c r="G205" s="46"/>
      <c r="H205" s="46"/>
      <c r="I205" s="49"/>
      <c r="J205" s="49"/>
      <c r="K205" s="46"/>
      <c r="L205" s="46"/>
      <c r="M205" s="46"/>
      <c r="N205" s="46"/>
      <c r="O205" s="46"/>
      <c r="P205" s="46"/>
      <c r="Q205" s="46"/>
      <c r="R205" s="46"/>
      <c r="S205" s="126"/>
      <c r="T205" s="46"/>
      <c r="U205" s="50"/>
    </row>
    <row r="206" spans="1:21" ht="15.75" thickBot="1" x14ac:dyDescent="0.3">
      <c r="A206" s="120"/>
      <c r="B206" s="33"/>
      <c r="C206" s="30"/>
      <c r="D206" s="30"/>
      <c r="E206" s="30"/>
      <c r="F206" s="33"/>
      <c r="G206" s="30"/>
      <c r="H206" s="30"/>
      <c r="I206" s="33"/>
      <c r="J206" s="33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6"/>
    </row>
    <row r="207" spans="1:21" ht="28.5" thickBot="1" x14ac:dyDescent="0.3">
      <c r="A207" s="361" t="s">
        <v>9</v>
      </c>
      <c r="B207" s="1057" t="s">
        <v>92</v>
      </c>
      <c r="C207" s="1058"/>
      <c r="E207" s="1163" t="s">
        <v>336</v>
      </c>
      <c r="F207" s="1164"/>
      <c r="G207" s="1031">
        <f>VLOOKUP(B207,'Urbano.Piano inv. forn'!$D$105:$H$124,3,FALSE)</f>
        <v>0</v>
      </c>
      <c r="H207" s="1032"/>
      <c r="I207" s="1"/>
      <c r="J207" s="1163" t="s">
        <v>337</v>
      </c>
      <c r="K207" s="1164"/>
      <c r="L207" s="1031">
        <f>VLOOKUP(B207,'Urbano.Piano inv. forn'!$D$105:$H$124,4,FALSE)</f>
        <v>0</v>
      </c>
      <c r="M207" s="1032"/>
      <c r="O207" s="366" t="s">
        <v>338</v>
      </c>
      <c r="P207" s="616"/>
      <c r="R207" s="367" t="s">
        <v>339</v>
      </c>
      <c r="S207" s="1165"/>
      <c r="T207" s="1166"/>
      <c r="U207" s="48"/>
    </row>
    <row r="208" spans="1:21" ht="15.75" thickBot="1" x14ac:dyDescent="0.3">
      <c r="A208" s="121"/>
      <c r="B208" s="87"/>
      <c r="C208" s="87"/>
      <c r="E208" s="88"/>
      <c r="F208" s="88"/>
      <c r="G208" s="89"/>
      <c r="H208" s="89"/>
      <c r="I208" s="1"/>
      <c r="J208" s="88"/>
      <c r="K208" s="88"/>
      <c r="L208" s="89"/>
      <c r="M208" s="89"/>
      <c r="O208" s="90"/>
      <c r="R208" s="86"/>
      <c r="S208" s="91"/>
      <c r="U208" s="122"/>
    </row>
    <row r="209" spans="1:21" ht="27" customHeight="1" thickBot="1" x14ac:dyDescent="0.3">
      <c r="A209" s="1193" t="s">
        <v>340</v>
      </c>
      <c r="B209" s="1194"/>
      <c r="C209" s="1194"/>
      <c r="D209" s="1195"/>
      <c r="E209" s="1039">
        <f>VLOOKUP(B207,'Urbano.Piano inv. forn'!$D$105:$V$124,17,FALSE)</f>
        <v>0</v>
      </c>
      <c r="F209" s="1040"/>
      <c r="G209" s="1040"/>
      <c r="H209" s="1041"/>
      <c r="I209" s="1"/>
      <c r="J209" s="1196" t="s">
        <v>61</v>
      </c>
      <c r="K209" s="1197"/>
      <c r="L209" s="1039">
        <f>VLOOKUP(B207,'Urbano.Piano inv. forn'!$D$105:$V$124,19,FALSE)</f>
        <v>0</v>
      </c>
      <c r="M209" s="1041"/>
      <c r="N209" s="110"/>
      <c r="O209" s="367" t="s">
        <v>341</v>
      </c>
      <c r="P209" s="127">
        <f>L209+E209</f>
        <v>0</v>
      </c>
      <c r="Q209" s="72"/>
      <c r="R209" s="367" t="s">
        <v>342</v>
      </c>
      <c r="S209" s="1165"/>
      <c r="T209" s="1166"/>
      <c r="U209" s="122"/>
    </row>
    <row r="210" spans="1:21" ht="15.75" thickBot="1" x14ac:dyDescent="0.3">
      <c r="A210" s="128"/>
      <c r="B210" s="129"/>
      <c r="C210" s="129"/>
      <c r="D210" s="129"/>
      <c r="E210" s="130"/>
      <c r="F210" s="130"/>
      <c r="G210" s="130"/>
      <c r="H210" s="130"/>
      <c r="I210" s="1"/>
      <c r="J210" s="88"/>
      <c r="K210" s="88"/>
      <c r="L210" s="130"/>
      <c r="M210" s="130"/>
      <c r="N210" s="110"/>
      <c r="O210" s="86"/>
      <c r="P210" s="110"/>
      <c r="Q210" s="72"/>
      <c r="R210" s="86"/>
      <c r="S210" s="131"/>
      <c r="T210" s="131"/>
      <c r="U210" s="48"/>
    </row>
    <row r="211" spans="1:21" ht="60" x14ac:dyDescent="0.25">
      <c r="A211" s="1176" t="s">
        <v>343</v>
      </c>
      <c r="B211" s="1177" t="s">
        <v>344</v>
      </c>
      <c r="C211" s="1177" t="s">
        <v>345</v>
      </c>
      <c r="D211" s="362" t="s">
        <v>346</v>
      </c>
      <c r="E211" s="363" t="s">
        <v>347</v>
      </c>
      <c r="F211" s="362" t="s">
        <v>348</v>
      </c>
      <c r="G211" s="362" t="s">
        <v>349</v>
      </c>
      <c r="H211" s="364" t="s">
        <v>306</v>
      </c>
      <c r="I211" s="364" t="s">
        <v>350</v>
      </c>
      <c r="J211" s="364" t="s">
        <v>351</v>
      </c>
      <c r="K211" s="364" t="s">
        <v>352</v>
      </c>
      <c r="L211" s="364" t="s">
        <v>353</v>
      </c>
      <c r="M211" s="364" t="s">
        <v>354</v>
      </c>
      <c r="N211" s="364" t="s">
        <v>355</v>
      </c>
      <c r="O211" s="364" t="s">
        <v>356</v>
      </c>
      <c r="P211" s="364" t="s">
        <v>357</v>
      </c>
      <c r="Q211" s="364" t="s">
        <v>358</v>
      </c>
      <c r="R211" s="364" t="s">
        <v>359</v>
      </c>
      <c r="S211" s="364" t="s">
        <v>360</v>
      </c>
      <c r="T211" s="376" t="s">
        <v>361</v>
      </c>
      <c r="U211" s="123"/>
    </row>
    <row r="212" spans="1:21" ht="24.75" thickBot="1" x14ac:dyDescent="0.3">
      <c r="A212" s="1198"/>
      <c r="B212" s="1199"/>
      <c r="C212" s="1199"/>
      <c r="D212" s="365" t="s">
        <v>362</v>
      </c>
      <c r="E212" s="365" t="s">
        <v>363</v>
      </c>
      <c r="F212" s="365" t="s">
        <v>364</v>
      </c>
      <c r="G212" s="365" t="s">
        <v>364</v>
      </c>
      <c r="H212" s="365" t="s">
        <v>88</v>
      </c>
      <c r="I212" s="365" t="s">
        <v>33</v>
      </c>
      <c r="J212" s="365" t="s">
        <v>365</v>
      </c>
      <c r="K212" s="365" t="s">
        <v>366</v>
      </c>
      <c r="L212" s="365" t="s">
        <v>367</v>
      </c>
      <c r="M212" s="365" t="s">
        <v>366</v>
      </c>
      <c r="N212" s="365" t="s">
        <v>368</v>
      </c>
      <c r="O212" s="365" t="s">
        <v>335</v>
      </c>
      <c r="P212" s="365" t="s">
        <v>369</v>
      </c>
      <c r="Q212" s="365" t="s">
        <v>370</v>
      </c>
      <c r="R212" s="365" t="s">
        <v>371</v>
      </c>
      <c r="S212" s="365" t="s">
        <v>371</v>
      </c>
      <c r="T212" s="377"/>
      <c r="U212" s="123"/>
    </row>
    <row r="213" spans="1:21" x14ac:dyDescent="0.25">
      <c r="A213" s="1202" t="str">
        <f>B207</f>
        <v>urb.i.4</v>
      </c>
      <c r="B213" s="368">
        <v>1</v>
      </c>
      <c r="C213" s="96"/>
      <c r="D213" s="97"/>
      <c r="E213" s="98"/>
      <c r="F213" s="96"/>
      <c r="G213" s="99"/>
      <c r="H213" s="100"/>
      <c r="I213" s="83"/>
      <c r="J213" s="103"/>
      <c r="K213" s="104"/>
      <c r="L213" s="83"/>
      <c r="M213" s="104"/>
      <c r="N213" s="141"/>
      <c r="O213" s="141"/>
      <c r="P213" s="83"/>
      <c r="Q213" s="83"/>
      <c r="R213" s="83"/>
      <c r="S213" s="83"/>
      <c r="T213" s="326"/>
      <c r="U213" s="48"/>
    </row>
    <row r="214" spans="1:21" x14ac:dyDescent="0.25">
      <c r="A214" s="1202"/>
      <c r="B214" s="369">
        <v>2</v>
      </c>
      <c r="C214" s="92"/>
      <c r="D214" s="93"/>
      <c r="E214" s="85"/>
      <c r="F214" s="92"/>
      <c r="G214" s="94"/>
      <c r="H214" s="95"/>
      <c r="I214" s="84"/>
      <c r="J214" s="101"/>
      <c r="K214" s="102"/>
      <c r="L214" s="84"/>
      <c r="M214" s="102"/>
      <c r="N214" s="132"/>
      <c r="O214" s="132"/>
      <c r="P214" s="84"/>
      <c r="Q214" s="84" t="s">
        <v>372</v>
      </c>
      <c r="R214" s="84"/>
      <c r="S214" s="84"/>
      <c r="T214" s="327"/>
      <c r="U214" s="48"/>
    </row>
    <row r="215" spans="1:21" x14ac:dyDescent="0.25">
      <c r="A215" s="1202"/>
      <c r="B215" s="369">
        <v>3</v>
      </c>
      <c r="C215" s="92"/>
      <c r="D215" s="93"/>
      <c r="E215" s="85"/>
      <c r="F215" s="92"/>
      <c r="G215" s="94"/>
      <c r="H215" s="95"/>
      <c r="I215" s="84"/>
      <c r="J215" s="101"/>
      <c r="K215" s="102"/>
      <c r="L215" s="84"/>
      <c r="M215" s="102"/>
      <c r="N215" s="132"/>
      <c r="O215" s="132"/>
      <c r="P215" s="84"/>
      <c r="Q215" s="84"/>
      <c r="R215" s="84"/>
      <c r="S215" s="84"/>
      <c r="T215" s="327"/>
      <c r="U215" s="48"/>
    </row>
    <row r="216" spans="1:21" x14ac:dyDescent="0.25">
      <c r="A216" s="1202"/>
      <c r="B216" s="369">
        <v>4</v>
      </c>
      <c r="C216" s="92"/>
      <c r="D216" s="93"/>
      <c r="E216" s="85"/>
      <c r="F216" s="92"/>
      <c r="G216" s="94"/>
      <c r="H216" s="95"/>
      <c r="I216" s="84"/>
      <c r="J216" s="101"/>
      <c r="K216" s="102"/>
      <c r="L216" s="84"/>
      <c r="M216" s="102"/>
      <c r="N216" s="132"/>
      <c r="O216" s="132"/>
      <c r="P216" s="84"/>
      <c r="Q216" s="84"/>
      <c r="R216" s="84"/>
      <c r="S216" s="84"/>
      <c r="T216" s="327"/>
      <c r="U216" s="48"/>
    </row>
    <row r="217" spans="1:21" x14ac:dyDescent="0.25">
      <c r="A217" s="1202"/>
      <c r="B217" s="369">
        <v>5</v>
      </c>
      <c r="C217" s="92"/>
      <c r="D217" s="93"/>
      <c r="E217" s="85"/>
      <c r="F217" s="92"/>
      <c r="G217" s="94"/>
      <c r="H217" s="95"/>
      <c r="I217" s="84"/>
      <c r="J217" s="101"/>
      <c r="K217" s="102"/>
      <c r="L217" s="84"/>
      <c r="M217" s="102"/>
      <c r="N217" s="132"/>
      <c r="O217" s="132"/>
      <c r="P217" s="84"/>
      <c r="Q217" s="84"/>
      <c r="R217" s="84"/>
      <c r="S217" s="84"/>
      <c r="T217" s="327"/>
      <c r="U217" s="48"/>
    </row>
    <row r="218" spans="1:21" x14ac:dyDescent="0.25">
      <c r="A218" s="1202"/>
      <c r="B218" s="369">
        <v>6</v>
      </c>
      <c r="C218" s="92"/>
      <c r="D218" s="93"/>
      <c r="E218" s="85"/>
      <c r="F218" s="92"/>
      <c r="G218" s="94"/>
      <c r="H218" s="95"/>
      <c r="I218" s="84"/>
      <c r="J218" s="101"/>
      <c r="K218" s="102"/>
      <c r="L218" s="84"/>
      <c r="M218" s="102"/>
      <c r="N218" s="132"/>
      <c r="O218" s="132"/>
      <c r="P218" s="84"/>
      <c r="Q218" s="84"/>
      <c r="R218" s="84"/>
      <c r="S218" s="84"/>
      <c r="T218" s="327"/>
      <c r="U218" s="48"/>
    </row>
    <row r="219" spans="1:21" x14ac:dyDescent="0.25">
      <c r="A219" s="1202"/>
      <c r="B219" s="369">
        <v>7</v>
      </c>
      <c r="C219" s="92"/>
      <c r="D219" s="93"/>
      <c r="E219" s="85"/>
      <c r="F219" s="92"/>
      <c r="G219" s="94"/>
      <c r="H219" s="95"/>
      <c r="I219" s="84"/>
      <c r="J219" s="101"/>
      <c r="K219" s="102"/>
      <c r="L219" s="84"/>
      <c r="M219" s="102"/>
      <c r="N219" s="132"/>
      <c r="O219" s="132"/>
      <c r="P219" s="84"/>
      <c r="Q219" s="84"/>
      <c r="R219" s="84"/>
      <c r="S219" s="84"/>
      <c r="T219" s="327"/>
      <c r="U219" s="48"/>
    </row>
    <row r="220" spans="1:21" x14ac:dyDescent="0.25">
      <c r="A220" s="1202"/>
      <c r="B220" s="369">
        <v>8</v>
      </c>
      <c r="C220" s="92"/>
      <c r="D220" s="93"/>
      <c r="E220" s="85"/>
      <c r="F220" s="92"/>
      <c r="G220" s="94"/>
      <c r="H220" s="95"/>
      <c r="I220" s="84"/>
      <c r="J220" s="101"/>
      <c r="K220" s="102"/>
      <c r="L220" s="84"/>
      <c r="M220" s="102"/>
      <c r="N220" s="132"/>
      <c r="O220" s="132"/>
      <c r="P220" s="84"/>
      <c r="Q220" s="84"/>
      <c r="R220" s="84"/>
      <c r="S220" s="84"/>
      <c r="T220" s="327"/>
      <c r="U220" s="48"/>
    </row>
    <row r="221" spans="1:21" x14ac:dyDescent="0.25">
      <c r="A221" s="1202"/>
      <c r="B221" s="369">
        <v>9</v>
      </c>
      <c r="C221" s="92"/>
      <c r="D221" s="93"/>
      <c r="E221" s="85"/>
      <c r="F221" s="92"/>
      <c r="G221" s="94"/>
      <c r="H221" s="95"/>
      <c r="I221" s="84"/>
      <c r="J221" s="101"/>
      <c r="K221" s="102"/>
      <c r="L221" s="84"/>
      <c r="M221" s="102"/>
      <c r="N221" s="132"/>
      <c r="O221" s="132"/>
      <c r="P221" s="84"/>
      <c r="Q221" s="84"/>
      <c r="R221" s="84"/>
      <c r="S221" s="84"/>
      <c r="T221" s="327"/>
      <c r="U221" s="48"/>
    </row>
    <row r="222" spans="1:21" ht="15.75" thickBot="1" x14ac:dyDescent="0.3">
      <c r="A222" s="1203"/>
      <c r="B222" s="370">
        <v>10</v>
      </c>
      <c r="C222" s="112"/>
      <c r="D222" s="113"/>
      <c r="E222" s="114"/>
      <c r="F222" s="112"/>
      <c r="G222" s="115"/>
      <c r="H222" s="116"/>
      <c r="I222" s="117"/>
      <c r="J222" s="118"/>
      <c r="K222" s="119"/>
      <c r="L222" s="117"/>
      <c r="M222" s="119"/>
      <c r="N222" s="133"/>
      <c r="O222" s="133"/>
      <c r="P222" s="117"/>
      <c r="Q222" s="117"/>
      <c r="R222" s="117"/>
      <c r="S222" s="117"/>
      <c r="T222" s="328"/>
      <c r="U222" s="48"/>
    </row>
    <row r="223" spans="1:21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48" t="s">
        <v>527</v>
      </c>
      <c r="M223" s="1049"/>
      <c r="N223" s="718">
        <f>SUM(N213:N222)</f>
        <v>0</v>
      </c>
      <c r="O223" s="719">
        <f>SUM(O213:O222)</f>
        <v>0</v>
      </c>
      <c r="P223" s="5"/>
      <c r="R223" s="5"/>
      <c r="S223" s="5"/>
      <c r="T223" s="111"/>
      <c r="U223" s="124"/>
    </row>
    <row r="224" spans="1:21" ht="35.25" customHeight="1" x14ac:dyDescent="0.25">
      <c r="A224" s="121"/>
      <c r="B224" s="86"/>
      <c r="C224" s="86"/>
      <c r="D224" s="86"/>
      <c r="E224" s="72"/>
      <c r="F224" s="573"/>
      <c r="G224" s="72"/>
      <c r="H224" s="634"/>
      <c r="I224" s="634"/>
      <c r="J224" s="635"/>
      <c r="K224" s="634"/>
      <c r="L224" s="1050" t="s">
        <v>528</v>
      </c>
      <c r="M224" s="1051"/>
      <c r="N224" s="720">
        <f>SUMIF(M213:M222,"&lt;=31/12/2025",N213:N222)</f>
        <v>0</v>
      </c>
      <c r="O224" s="721">
        <f>SUMIF(M213:M222,"&lt;=31/12/2025",O213:O222)</f>
        <v>0</v>
      </c>
      <c r="P224" s="5"/>
      <c r="R224" s="5"/>
      <c r="S224" s="5"/>
      <c r="T224" s="111"/>
      <c r="U224" s="124"/>
    </row>
    <row r="225" spans="1:21" ht="35.25" customHeight="1" thickBot="1" x14ac:dyDescent="0.3">
      <c r="A225" s="121"/>
      <c r="B225" s="86"/>
      <c r="C225" s="86"/>
      <c r="D225" s="86"/>
      <c r="E225" s="72"/>
      <c r="F225" s="573"/>
      <c r="G225" s="72"/>
      <c r="H225" s="72"/>
      <c r="I225" s="573"/>
      <c r="J225" s="573"/>
      <c r="K225" s="72"/>
      <c r="L225" s="1052" t="s">
        <v>565</v>
      </c>
      <c r="M225" s="1053"/>
      <c r="N225" s="722">
        <f>SUMIF(M213:M222,"&gt;31/12/2025",N213:N222)</f>
        <v>0</v>
      </c>
      <c r="O225" s="723">
        <f>SUMIF(M213:M222,"&gt;31/12/2025",O213:O222)</f>
        <v>0</v>
      </c>
      <c r="P225" s="5"/>
      <c r="R225" s="5"/>
      <c r="S225" s="5"/>
      <c r="T225" s="111"/>
      <c r="U225" s="124"/>
    </row>
    <row r="226" spans="1:21" ht="15.75" thickBot="1" x14ac:dyDescent="0.3">
      <c r="A226" s="125"/>
      <c r="B226" s="49"/>
      <c r="C226" s="46"/>
      <c r="D226" s="46"/>
      <c r="E226" s="46"/>
      <c r="F226" s="49"/>
      <c r="G226" s="46"/>
      <c r="H226" s="46"/>
      <c r="I226" s="49"/>
      <c r="J226" s="49"/>
      <c r="K226" s="46"/>
      <c r="L226" s="46"/>
      <c r="M226" s="46"/>
      <c r="N226" s="46"/>
      <c r="O226" s="46"/>
      <c r="P226" s="46"/>
      <c r="Q226" s="46"/>
      <c r="R226" s="46"/>
      <c r="S226" s="126"/>
      <c r="T226" s="46"/>
      <c r="U226" s="50"/>
    </row>
    <row r="227" spans="1:21" ht="15.75" thickBot="1" x14ac:dyDescent="0.3">
      <c r="A227" s="120"/>
      <c r="B227" s="33"/>
      <c r="C227" s="30"/>
      <c r="D227" s="30"/>
      <c r="E227" s="30"/>
      <c r="F227" s="33"/>
      <c r="G227" s="30"/>
      <c r="H227" s="30"/>
      <c r="I227" s="33"/>
      <c r="J227" s="33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6"/>
    </row>
    <row r="228" spans="1:21" ht="28.5" thickBot="1" x14ac:dyDescent="0.3">
      <c r="A228" s="361" t="s">
        <v>9</v>
      </c>
      <c r="B228" s="1057" t="s">
        <v>91</v>
      </c>
      <c r="C228" s="1058"/>
      <c r="E228" s="1163" t="s">
        <v>336</v>
      </c>
      <c r="F228" s="1164"/>
      <c r="G228" s="1031">
        <f>VLOOKUP(B228,'Urbano.Piano inv. forn'!$D$105:$H$124,3,FALSE)</f>
        <v>0</v>
      </c>
      <c r="H228" s="1032"/>
      <c r="I228" s="1"/>
      <c r="J228" s="1163" t="s">
        <v>337</v>
      </c>
      <c r="K228" s="1164"/>
      <c r="L228" s="1031">
        <f>VLOOKUP(B228,'Urbano.Piano inv. forn'!$D$105:$H$124,4,FALSE)</f>
        <v>0</v>
      </c>
      <c r="M228" s="1032"/>
      <c r="O228" s="366" t="s">
        <v>338</v>
      </c>
      <c r="P228" s="616"/>
      <c r="R228" s="367" t="s">
        <v>339</v>
      </c>
      <c r="S228" s="1165"/>
      <c r="T228" s="1166"/>
      <c r="U228" s="48"/>
    </row>
    <row r="229" spans="1:21" ht="15.75" thickBot="1" x14ac:dyDescent="0.3">
      <c r="A229" s="121"/>
      <c r="B229" s="87"/>
      <c r="C229" s="87"/>
      <c r="E229" s="88"/>
      <c r="F229" s="88"/>
      <c r="G229" s="89"/>
      <c r="H229" s="89"/>
      <c r="I229" s="1"/>
      <c r="J229" s="88"/>
      <c r="K229" s="88"/>
      <c r="L229" s="89"/>
      <c r="M229" s="89"/>
      <c r="O229" s="90"/>
      <c r="R229" s="86"/>
      <c r="S229" s="91"/>
      <c r="U229" s="122"/>
    </row>
    <row r="230" spans="1:21" ht="35.25" customHeight="1" thickBot="1" x14ac:dyDescent="0.3">
      <c r="A230" s="1193" t="s">
        <v>340</v>
      </c>
      <c r="B230" s="1194"/>
      <c r="C230" s="1194"/>
      <c r="D230" s="1195"/>
      <c r="E230" s="1039">
        <f>VLOOKUP(B228,'Urbano.Piano inv. forn'!$D$105:$V$124,17,FALSE)</f>
        <v>0</v>
      </c>
      <c r="F230" s="1040"/>
      <c r="G230" s="1040"/>
      <c r="H230" s="1041"/>
      <c r="I230" s="1"/>
      <c r="J230" s="1196" t="s">
        <v>61</v>
      </c>
      <c r="K230" s="1197"/>
      <c r="L230" s="1039">
        <f>VLOOKUP(B228,'Urbano.Piano inv. forn'!$D$105:$V$124,19,FALSE)</f>
        <v>0</v>
      </c>
      <c r="M230" s="1041"/>
      <c r="N230" s="110"/>
      <c r="O230" s="367" t="s">
        <v>341</v>
      </c>
      <c r="P230" s="127">
        <f>L230+E230</f>
        <v>0</v>
      </c>
      <c r="Q230" s="72"/>
      <c r="R230" s="367" t="s">
        <v>342</v>
      </c>
      <c r="S230" s="1165"/>
      <c r="T230" s="1166"/>
      <c r="U230" s="122"/>
    </row>
    <row r="231" spans="1:21" ht="15.75" thickBot="1" x14ac:dyDescent="0.3">
      <c r="A231" s="128"/>
      <c r="B231" s="129"/>
      <c r="C231" s="129"/>
      <c r="D231" s="129"/>
      <c r="E231" s="130"/>
      <c r="F231" s="130"/>
      <c r="G231" s="130"/>
      <c r="H231" s="130"/>
      <c r="I231" s="1"/>
      <c r="J231" s="88"/>
      <c r="K231" s="88"/>
      <c r="L231" s="130"/>
      <c r="M231" s="130"/>
      <c r="N231" s="110"/>
      <c r="O231" s="86"/>
      <c r="P231" s="110"/>
      <c r="Q231" s="72"/>
      <c r="R231" s="86"/>
      <c r="S231" s="131"/>
      <c r="T231" s="131"/>
      <c r="U231" s="48"/>
    </row>
    <row r="232" spans="1:21" ht="60" x14ac:dyDescent="0.25">
      <c r="A232" s="1176" t="s">
        <v>343</v>
      </c>
      <c r="B232" s="1177" t="s">
        <v>344</v>
      </c>
      <c r="C232" s="1177" t="s">
        <v>345</v>
      </c>
      <c r="D232" s="362" t="s">
        <v>346</v>
      </c>
      <c r="E232" s="363" t="s">
        <v>347</v>
      </c>
      <c r="F232" s="362" t="s">
        <v>348</v>
      </c>
      <c r="G232" s="362" t="s">
        <v>349</v>
      </c>
      <c r="H232" s="364" t="s">
        <v>306</v>
      </c>
      <c r="I232" s="364" t="s">
        <v>350</v>
      </c>
      <c r="J232" s="364" t="s">
        <v>351</v>
      </c>
      <c r="K232" s="364" t="s">
        <v>352</v>
      </c>
      <c r="L232" s="364" t="s">
        <v>353</v>
      </c>
      <c r="M232" s="364" t="s">
        <v>354</v>
      </c>
      <c r="N232" s="364" t="s">
        <v>355</v>
      </c>
      <c r="O232" s="364" t="s">
        <v>356</v>
      </c>
      <c r="P232" s="364" t="s">
        <v>357</v>
      </c>
      <c r="Q232" s="364" t="s">
        <v>358</v>
      </c>
      <c r="R232" s="364" t="s">
        <v>359</v>
      </c>
      <c r="S232" s="364" t="s">
        <v>360</v>
      </c>
      <c r="T232" s="376" t="s">
        <v>361</v>
      </c>
      <c r="U232" s="123"/>
    </row>
    <row r="233" spans="1:21" ht="24.75" thickBot="1" x14ac:dyDescent="0.3">
      <c r="A233" s="1198"/>
      <c r="B233" s="1199"/>
      <c r="C233" s="1199"/>
      <c r="D233" s="365" t="s">
        <v>362</v>
      </c>
      <c r="E233" s="365" t="s">
        <v>363</v>
      </c>
      <c r="F233" s="365" t="s">
        <v>364</v>
      </c>
      <c r="G233" s="365" t="s">
        <v>364</v>
      </c>
      <c r="H233" s="365" t="s">
        <v>88</v>
      </c>
      <c r="I233" s="365" t="s">
        <v>33</v>
      </c>
      <c r="J233" s="365" t="s">
        <v>365</v>
      </c>
      <c r="K233" s="365" t="s">
        <v>366</v>
      </c>
      <c r="L233" s="365" t="s">
        <v>367</v>
      </c>
      <c r="M233" s="365" t="s">
        <v>366</v>
      </c>
      <c r="N233" s="365" t="s">
        <v>368</v>
      </c>
      <c r="O233" s="365" t="s">
        <v>335</v>
      </c>
      <c r="P233" s="365" t="s">
        <v>369</v>
      </c>
      <c r="Q233" s="365" t="s">
        <v>370</v>
      </c>
      <c r="R233" s="365" t="s">
        <v>371</v>
      </c>
      <c r="S233" s="365" t="s">
        <v>371</v>
      </c>
      <c r="T233" s="377"/>
      <c r="U233" s="123"/>
    </row>
    <row r="234" spans="1:21" x14ac:dyDescent="0.25">
      <c r="A234" s="1202" t="str">
        <f>B228</f>
        <v>urb.i.3</v>
      </c>
      <c r="B234" s="368">
        <v>1</v>
      </c>
      <c r="C234" s="96"/>
      <c r="D234" s="97"/>
      <c r="E234" s="98"/>
      <c r="F234" s="96"/>
      <c r="G234" s="99"/>
      <c r="H234" s="100"/>
      <c r="I234" s="83"/>
      <c r="J234" s="103"/>
      <c r="K234" s="104"/>
      <c r="L234" s="83"/>
      <c r="M234" s="104"/>
      <c r="N234" s="141"/>
      <c r="O234" s="141"/>
      <c r="P234" s="83"/>
      <c r="Q234" s="83"/>
      <c r="R234" s="83"/>
      <c r="S234" s="83"/>
      <c r="T234" s="326"/>
      <c r="U234" s="48"/>
    </row>
    <row r="235" spans="1:21" x14ac:dyDescent="0.25">
      <c r="A235" s="1202"/>
      <c r="B235" s="369">
        <v>2</v>
      </c>
      <c r="C235" s="92"/>
      <c r="D235" s="93"/>
      <c r="E235" s="85"/>
      <c r="F235" s="92"/>
      <c r="G235" s="94"/>
      <c r="H235" s="95"/>
      <c r="I235" s="84"/>
      <c r="J235" s="101"/>
      <c r="K235" s="102"/>
      <c r="L235" s="84"/>
      <c r="M235" s="102"/>
      <c r="N235" s="132"/>
      <c r="O235" s="132"/>
      <c r="P235" s="84"/>
      <c r="Q235" s="84" t="s">
        <v>372</v>
      </c>
      <c r="R235" s="84"/>
      <c r="S235" s="84"/>
      <c r="T235" s="327"/>
      <c r="U235" s="48"/>
    </row>
    <row r="236" spans="1:21" x14ac:dyDescent="0.25">
      <c r="A236" s="1202"/>
      <c r="B236" s="369">
        <v>3</v>
      </c>
      <c r="C236" s="92"/>
      <c r="D236" s="93"/>
      <c r="E236" s="85"/>
      <c r="F236" s="92"/>
      <c r="G236" s="94"/>
      <c r="H236" s="95"/>
      <c r="I236" s="84"/>
      <c r="J236" s="101"/>
      <c r="K236" s="102"/>
      <c r="L236" s="84"/>
      <c r="M236" s="102"/>
      <c r="N236" s="132"/>
      <c r="O236" s="132"/>
      <c r="P236" s="84"/>
      <c r="Q236" s="84"/>
      <c r="R236" s="84"/>
      <c r="S236" s="84"/>
      <c r="T236" s="327"/>
      <c r="U236" s="48"/>
    </row>
    <row r="237" spans="1:21" x14ac:dyDescent="0.25">
      <c r="A237" s="1202"/>
      <c r="B237" s="369">
        <v>4</v>
      </c>
      <c r="C237" s="92"/>
      <c r="D237" s="93"/>
      <c r="E237" s="85"/>
      <c r="F237" s="92"/>
      <c r="G237" s="94"/>
      <c r="H237" s="95"/>
      <c r="I237" s="84"/>
      <c r="J237" s="101"/>
      <c r="K237" s="102"/>
      <c r="L237" s="84"/>
      <c r="M237" s="102"/>
      <c r="N237" s="132"/>
      <c r="O237" s="132"/>
      <c r="P237" s="84"/>
      <c r="Q237" s="84"/>
      <c r="R237" s="84"/>
      <c r="S237" s="84"/>
      <c r="T237" s="327"/>
      <c r="U237" s="48"/>
    </row>
    <row r="238" spans="1:21" x14ac:dyDescent="0.25">
      <c r="A238" s="1202"/>
      <c r="B238" s="369">
        <v>5</v>
      </c>
      <c r="C238" s="92"/>
      <c r="D238" s="93"/>
      <c r="E238" s="85"/>
      <c r="F238" s="92"/>
      <c r="G238" s="94"/>
      <c r="H238" s="95"/>
      <c r="I238" s="84"/>
      <c r="J238" s="101"/>
      <c r="K238" s="102"/>
      <c r="L238" s="84"/>
      <c r="M238" s="102"/>
      <c r="N238" s="132"/>
      <c r="O238" s="132"/>
      <c r="P238" s="84"/>
      <c r="Q238" s="84"/>
      <c r="R238" s="84"/>
      <c r="S238" s="84"/>
      <c r="T238" s="327"/>
      <c r="U238" s="48"/>
    </row>
    <row r="239" spans="1:21" x14ac:dyDescent="0.25">
      <c r="A239" s="1202"/>
      <c r="B239" s="369">
        <v>6</v>
      </c>
      <c r="C239" s="92"/>
      <c r="D239" s="93"/>
      <c r="E239" s="85"/>
      <c r="F239" s="92"/>
      <c r="G239" s="94"/>
      <c r="H239" s="95"/>
      <c r="I239" s="84"/>
      <c r="J239" s="101"/>
      <c r="K239" s="102"/>
      <c r="L239" s="84"/>
      <c r="M239" s="102"/>
      <c r="N239" s="132"/>
      <c r="O239" s="132"/>
      <c r="P239" s="84"/>
      <c r="Q239" s="84"/>
      <c r="R239" s="84"/>
      <c r="S239" s="84"/>
      <c r="T239" s="327"/>
      <c r="U239" s="48"/>
    </row>
    <row r="240" spans="1:21" x14ac:dyDescent="0.25">
      <c r="A240" s="1202"/>
      <c r="B240" s="369">
        <v>7</v>
      </c>
      <c r="C240" s="92"/>
      <c r="D240" s="93"/>
      <c r="E240" s="85"/>
      <c r="F240" s="92"/>
      <c r="G240" s="94"/>
      <c r="H240" s="95"/>
      <c r="I240" s="84"/>
      <c r="J240" s="101"/>
      <c r="K240" s="102"/>
      <c r="L240" s="84"/>
      <c r="M240" s="102"/>
      <c r="N240" s="132"/>
      <c r="O240" s="132"/>
      <c r="P240" s="84"/>
      <c r="Q240" s="84"/>
      <c r="R240" s="84"/>
      <c r="S240" s="84"/>
      <c r="T240" s="327"/>
      <c r="U240" s="48"/>
    </row>
    <row r="241" spans="1:21" x14ac:dyDescent="0.25">
      <c r="A241" s="1202"/>
      <c r="B241" s="369">
        <v>8</v>
      </c>
      <c r="C241" s="92"/>
      <c r="D241" s="93"/>
      <c r="E241" s="85"/>
      <c r="F241" s="92"/>
      <c r="G241" s="94"/>
      <c r="H241" s="95"/>
      <c r="I241" s="84"/>
      <c r="J241" s="101"/>
      <c r="K241" s="102"/>
      <c r="L241" s="84"/>
      <c r="M241" s="102"/>
      <c r="N241" s="132"/>
      <c r="O241" s="132"/>
      <c r="P241" s="84"/>
      <c r="Q241" s="84"/>
      <c r="R241" s="84"/>
      <c r="S241" s="84"/>
      <c r="T241" s="327"/>
      <c r="U241" s="48"/>
    </row>
    <row r="242" spans="1:21" x14ac:dyDescent="0.25">
      <c r="A242" s="1202"/>
      <c r="B242" s="369">
        <v>9</v>
      </c>
      <c r="C242" s="92"/>
      <c r="D242" s="93"/>
      <c r="E242" s="85"/>
      <c r="F242" s="92"/>
      <c r="G242" s="94"/>
      <c r="H242" s="95"/>
      <c r="I242" s="84"/>
      <c r="J242" s="101"/>
      <c r="K242" s="102"/>
      <c r="L242" s="84"/>
      <c r="M242" s="102"/>
      <c r="N242" s="132"/>
      <c r="O242" s="132"/>
      <c r="P242" s="84"/>
      <c r="Q242" s="84"/>
      <c r="R242" s="84"/>
      <c r="S242" s="84"/>
      <c r="T242" s="327"/>
      <c r="U242" s="48"/>
    </row>
    <row r="243" spans="1:21" ht="15.75" thickBot="1" x14ac:dyDescent="0.3">
      <c r="A243" s="1203"/>
      <c r="B243" s="370">
        <v>10</v>
      </c>
      <c r="C243" s="112"/>
      <c r="D243" s="113"/>
      <c r="E243" s="114"/>
      <c r="F243" s="112"/>
      <c r="G243" s="115"/>
      <c r="H243" s="116"/>
      <c r="I243" s="117"/>
      <c r="J243" s="118"/>
      <c r="K243" s="119"/>
      <c r="L243" s="117"/>
      <c r="M243" s="119"/>
      <c r="N243" s="133"/>
      <c r="O243" s="133"/>
      <c r="P243" s="117"/>
      <c r="Q243" s="117"/>
      <c r="R243" s="117"/>
      <c r="S243" s="117"/>
      <c r="T243" s="328"/>
      <c r="U243" s="48"/>
    </row>
    <row r="244" spans="1:21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48" t="s">
        <v>527</v>
      </c>
      <c r="M244" s="1049"/>
      <c r="N244" s="718">
        <f>SUM(N234:N243)</f>
        <v>0</v>
      </c>
      <c r="O244" s="719">
        <f>SUM(O234:O243)</f>
        <v>0</v>
      </c>
      <c r="P244" s="5"/>
      <c r="R244" s="5"/>
      <c r="S244" s="5"/>
      <c r="T244" s="111"/>
      <c r="U244" s="124"/>
    </row>
    <row r="245" spans="1:21" ht="24.75" customHeight="1" x14ac:dyDescent="0.25">
      <c r="A245" s="121"/>
      <c r="B245" s="86"/>
      <c r="C245" s="86"/>
      <c r="D245" s="86"/>
      <c r="E245" s="72"/>
      <c r="F245" s="573"/>
      <c r="G245" s="72"/>
      <c r="H245" s="634"/>
      <c r="I245" s="634"/>
      <c r="J245" s="635"/>
      <c r="K245" s="634"/>
      <c r="L245" s="1050" t="s">
        <v>528</v>
      </c>
      <c r="M245" s="1051"/>
      <c r="N245" s="720">
        <f>SUMIF(M234:M243,"&lt;=31/12/2025",N234:N243)</f>
        <v>0</v>
      </c>
      <c r="O245" s="721">
        <f>SUMIF(M234:M243,"&lt;=31/12/2025",O234:O243)</f>
        <v>0</v>
      </c>
      <c r="P245" s="5"/>
      <c r="R245" s="5"/>
      <c r="S245" s="5"/>
      <c r="T245" s="111"/>
      <c r="U245" s="124"/>
    </row>
    <row r="246" spans="1:21" ht="24.75" customHeight="1" thickBot="1" x14ac:dyDescent="0.3">
      <c r="A246" s="121"/>
      <c r="B246" s="86"/>
      <c r="C246" s="86"/>
      <c r="D246" s="86"/>
      <c r="E246" s="72"/>
      <c r="F246" s="573"/>
      <c r="G246" s="72"/>
      <c r="H246" s="72"/>
      <c r="I246" s="573"/>
      <c r="J246" s="573"/>
      <c r="K246" s="72"/>
      <c r="L246" s="1052" t="s">
        <v>565</v>
      </c>
      <c r="M246" s="1053"/>
      <c r="N246" s="722">
        <f>SUMIF(M234:M243,"&gt;31/12/2025",N234:N243)</f>
        <v>0</v>
      </c>
      <c r="O246" s="723">
        <f>SUMIF(M234:M243,"&gt;31/12/2025",O234:O243)</f>
        <v>0</v>
      </c>
      <c r="P246" s="5"/>
      <c r="R246" s="5"/>
      <c r="S246" s="5"/>
      <c r="T246" s="111"/>
      <c r="U246" s="124"/>
    </row>
    <row r="247" spans="1:21" ht="15.75" thickBot="1" x14ac:dyDescent="0.3">
      <c r="A247" s="125"/>
      <c r="B247" s="49"/>
      <c r="C247" s="46"/>
      <c r="D247" s="46"/>
      <c r="E247" s="46"/>
      <c r="F247" s="49"/>
      <c r="G247" s="46"/>
      <c r="H247" s="46"/>
      <c r="I247" s="49"/>
      <c r="J247" s="49"/>
      <c r="K247" s="46"/>
      <c r="L247" s="46"/>
      <c r="M247" s="46"/>
      <c r="N247" s="46"/>
      <c r="O247" s="46"/>
      <c r="P247" s="46"/>
      <c r="Q247" s="46"/>
      <c r="R247" s="46"/>
      <c r="S247" s="126"/>
      <c r="T247" s="46"/>
      <c r="U247" s="50"/>
    </row>
  </sheetData>
  <sheetProtection algorithmName="SHA-512" hashValue="ewqNIBfkdkh9WN51VS0mFbTcg1MQaQz28aqk5c1EnhSkDq7QKeudFXfOBysijBhVlw04GWd1+zrobQiq4lWH7A==" saltValue="Xes9Y4pUf/aRrVRfXodwXA==" spinCount="100000" sheet="1" objects="1" scenarios="1"/>
  <mergeCells count="226">
    <mergeCell ref="L244:M244"/>
    <mergeCell ref="L245:M245"/>
    <mergeCell ref="L246:M246"/>
    <mergeCell ref="J13:N13"/>
    <mergeCell ref="A14:D15"/>
    <mergeCell ref="E14:H15"/>
    <mergeCell ref="J14:N14"/>
    <mergeCell ref="O14:P15"/>
    <mergeCell ref="J15:N15"/>
    <mergeCell ref="L34:M34"/>
    <mergeCell ref="L35:M35"/>
    <mergeCell ref="L36:M36"/>
    <mergeCell ref="A232:A233"/>
    <mergeCell ref="B232:B233"/>
    <mergeCell ref="C232:C233"/>
    <mergeCell ref="A234:A243"/>
    <mergeCell ref="G228:H228"/>
    <mergeCell ref="J228:K228"/>
    <mergeCell ref="L228:M228"/>
    <mergeCell ref="G207:H207"/>
    <mergeCell ref="J207:K207"/>
    <mergeCell ref="L207:M207"/>
    <mergeCell ref="A169:A170"/>
    <mergeCell ref="B169:B170"/>
    <mergeCell ref="S228:T228"/>
    <mergeCell ref="A230:D230"/>
    <mergeCell ref="E230:H230"/>
    <mergeCell ref="J230:K230"/>
    <mergeCell ref="L230:M230"/>
    <mergeCell ref="S230:T230"/>
    <mergeCell ref="A211:A212"/>
    <mergeCell ref="B211:B212"/>
    <mergeCell ref="C211:C212"/>
    <mergeCell ref="A213:A222"/>
    <mergeCell ref="B228:C228"/>
    <mergeCell ref="E228:F228"/>
    <mergeCell ref="L223:M223"/>
    <mergeCell ref="L224:M224"/>
    <mergeCell ref="L225:M225"/>
    <mergeCell ref="S186:T186"/>
    <mergeCell ref="A188:D188"/>
    <mergeCell ref="E188:H188"/>
    <mergeCell ref="J188:K188"/>
    <mergeCell ref="L188:M188"/>
    <mergeCell ref="S188:T188"/>
    <mergeCell ref="S207:T207"/>
    <mergeCell ref="A209:D209"/>
    <mergeCell ref="E209:H209"/>
    <mergeCell ref="J209:K209"/>
    <mergeCell ref="L209:M209"/>
    <mergeCell ref="S209:T209"/>
    <mergeCell ref="A190:A191"/>
    <mergeCell ref="B190:B191"/>
    <mergeCell ref="C190:C191"/>
    <mergeCell ref="A192:A201"/>
    <mergeCell ref="B207:C207"/>
    <mergeCell ref="E207:F207"/>
    <mergeCell ref="L202:M202"/>
    <mergeCell ref="L203:M203"/>
    <mergeCell ref="L204:M204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L181:M181"/>
    <mergeCell ref="L182:M182"/>
    <mergeCell ref="L183:M183"/>
    <mergeCell ref="S144:T144"/>
    <mergeCell ref="A146:D146"/>
    <mergeCell ref="E146:H146"/>
    <mergeCell ref="J146:K146"/>
    <mergeCell ref="L146:M146"/>
    <mergeCell ref="S146:T146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L160:M160"/>
    <mergeCell ref="L161:M161"/>
    <mergeCell ref="L162:M162"/>
    <mergeCell ref="A127:A128"/>
    <mergeCell ref="B127:B128"/>
    <mergeCell ref="C127:C128"/>
    <mergeCell ref="A129:A138"/>
    <mergeCell ref="B144:C144"/>
    <mergeCell ref="E144:F144"/>
    <mergeCell ref="G123:H123"/>
    <mergeCell ref="J123:K123"/>
    <mergeCell ref="L123:M123"/>
    <mergeCell ref="G144:H144"/>
    <mergeCell ref="J144:K144"/>
    <mergeCell ref="L144:M144"/>
    <mergeCell ref="L139:M139"/>
    <mergeCell ref="L140:M140"/>
    <mergeCell ref="L141:M141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L118:M118"/>
    <mergeCell ref="L119:M119"/>
    <mergeCell ref="L120:M120"/>
    <mergeCell ref="S102:T102"/>
    <mergeCell ref="A104:D104"/>
    <mergeCell ref="E104:H104"/>
    <mergeCell ref="J104:K104"/>
    <mergeCell ref="L104:M104"/>
    <mergeCell ref="S104:T104"/>
    <mergeCell ref="A85:A86"/>
    <mergeCell ref="B85:B86"/>
    <mergeCell ref="C85:C86"/>
    <mergeCell ref="T85:T86"/>
    <mergeCell ref="A87:A96"/>
    <mergeCell ref="B102:C102"/>
    <mergeCell ref="E102:F102"/>
    <mergeCell ref="G102:H102"/>
    <mergeCell ref="J102:K102"/>
    <mergeCell ref="L102:M102"/>
    <mergeCell ref="L97:M97"/>
    <mergeCell ref="L98:M98"/>
    <mergeCell ref="L99:M99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T64:T65"/>
    <mergeCell ref="A66:A75"/>
    <mergeCell ref="B81:C81"/>
    <mergeCell ref="E81:F81"/>
    <mergeCell ref="G81:H81"/>
    <mergeCell ref="J81:K81"/>
    <mergeCell ref="L81:M81"/>
    <mergeCell ref="L76:M76"/>
    <mergeCell ref="L77:M77"/>
    <mergeCell ref="L78:M78"/>
    <mergeCell ref="S60:T60"/>
    <mergeCell ref="A62:D62"/>
    <mergeCell ref="E62:H62"/>
    <mergeCell ref="J62:K62"/>
    <mergeCell ref="L62:M62"/>
    <mergeCell ref="S62:T62"/>
    <mergeCell ref="A43:A44"/>
    <mergeCell ref="B43:B44"/>
    <mergeCell ref="C43:C44"/>
    <mergeCell ref="T43:T44"/>
    <mergeCell ref="A45:A54"/>
    <mergeCell ref="B60:C60"/>
    <mergeCell ref="E60:F60"/>
    <mergeCell ref="G60:H60"/>
    <mergeCell ref="J60:K60"/>
    <mergeCell ref="L60:M60"/>
    <mergeCell ref="L55:M55"/>
    <mergeCell ref="L56:M56"/>
    <mergeCell ref="L57:M57"/>
    <mergeCell ref="S39:T39"/>
    <mergeCell ref="A41:D41"/>
    <mergeCell ref="E41:H41"/>
    <mergeCell ref="J41:K41"/>
    <mergeCell ref="L41:M41"/>
    <mergeCell ref="S41:T41"/>
    <mergeCell ref="A24:A33"/>
    <mergeCell ref="B39:C39"/>
    <mergeCell ref="E39:F39"/>
    <mergeCell ref="G39:H39"/>
    <mergeCell ref="J39:K39"/>
    <mergeCell ref="L39:M39"/>
    <mergeCell ref="A20:D20"/>
    <mergeCell ref="E20:H20"/>
    <mergeCell ref="J20:K20"/>
    <mergeCell ref="L20:M20"/>
    <mergeCell ref="S20:T20"/>
    <mergeCell ref="A22:A23"/>
    <mergeCell ref="B22:B23"/>
    <mergeCell ref="C22:C23"/>
    <mergeCell ref="T22:T23"/>
    <mergeCell ref="A1:T1"/>
    <mergeCell ref="A3:T3"/>
    <mergeCell ref="A6:D6"/>
    <mergeCell ref="E6:J6"/>
    <mergeCell ref="L6:N6"/>
    <mergeCell ref="O6:T6"/>
    <mergeCell ref="B18:C18"/>
    <mergeCell ref="E18:F18"/>
    <mergeCell ref="G18:H18"/>
    <mergeCell ref="J18:K18"/>
    <mergeCell ref="L18:M18"/>
    <mergeCell ref="S18:T18"/>
    <mergeCell ref="A8:T8"/>
    <mergeCell ref="A10:D11"/>
    <mergeCell ref="E10:H11"/>
    <mergeCell ref="J10:N10"/>
    <mergeCell ref="O10:P11"/>
    <mergeCell ref="J11:N11"/>
    <mergeCell ref="R10:S11"/>
    <mergeCell ref="T10:T11"/>
    <mergeCell ref="A12:D13"/>
    <mergeCell ref="E12:H13"/>
    <mergeCell ref="J12:N12"/>
    <mergeCell ref="O12:P13"/>
  </mergeCells>
  <dataValidations count="9">
    <dataValidation type="list" allowBlank="1" showInputMessage="1" showErrorMessage="1" sqref="B19:C19 B40:C40 B61:C61 B82:C82 B103:C103 B124:C124 B145:C145 B166:C166 B187:C187 B208:C208 B229:C229" xr:uid="{00000000-0002-0000-0800-000000000000}">
      <formula1>$D$22:$D$43</formula1>
    </dataValidation>
    <dataValidation type="list" allowBlank="1" showInputMessage="1" showErrorMessage="1" sqref="R171:S180 R192:S201 R234:S243 R108:S117 R87:S96 R129:S138 R150:S159 R213:S222 R45:S54 R66:S75 R24:S33" xr:uid="{00000000-0002-0000-0800-000001000000}">
      <formula1>"si,"</formula1>
    </dataValidation>
    <dataValidation type="list" allowBlank="1" showInputMessage="1" showErrorMessage="1" sqref="E24:E34 E192:E202 E213:E223 E45:E55 E66:E76 E87:E97 E108:E118 E129:E139 E150:E160 E171:E181 E234:E244" xr:uid="{00000000-0002-0000-0800-000002000000}">
      <formula1>"urbano,suburbano"</formula1>
    </dataValidation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800-000003000000}"/>
    <dataValidation type="list" allowBlank="1" showInputMessage="1" showErrorMessage="1" sqref="H213:H222 H171:H180 H150:H159 H129:H138 H108:H117 H87:H96 H66:H75 H45:H54 H24:H33 H234:H243 H192:H201" xr:uid="{00000000-0002-0000-0800-000004000000}">
      <formula1>"idrogeno"</formula1>
    </dataValidation>
    <dataValidation type="list" allowBlank="1" showInputMessage="1" showErrorMessage="1" sqref="I24:I33 I45:I54 I66:I75 I87:I96 I108:I117 I129:I138 I150:I159 I171:I180 I192:I201 I213:I222 I234:I243" xr:uid="{00000000-0002-0000-0800-000005000000}">
      <formula1>"classe I, classe A"</formula1>
    </dataValidation>
    <dataValidation type="list" allowBlank="1" showInputMessage="1" showErrorMessage="1" sqref="H34 H55 H76 H97 H118 H139 H160 H181 H202 H223 H244" xr:uid="{10DE16E7-0662-4D98-A443-CB906E0C7BE2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I34 I55 I76 I97 I118 I139 I160 I181 I202 I223 I244" xr:uid="{D2CE1605-C380-4E30-B4EF-CA96E6DE1A8B}">
      <formula1>"classe I,classe A"</formula1>
    </dataValidation>
    <dataValidation type="date" operator="lessThanOrEqual" allowBlank="1" showInputMessage="1" showErrorMessage="1" promptTitle="Attenzione:" prompt="OGV entro il 31/12/2025" sqref="P18 P39 P60 P81 P102 P123 P144 P165 P186 P207 P228" xr:uid="{C2C05F01-3743-430D-AD9F-1541DAF7B95D}">
      <formula1>46022</formula1>
    </dataValidation>
  </dataValidations>
  <pageMargins left="0.7" right="0.7" top="0.75" bottom="0.75" header="0.3" footer="0.3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800-000006000000}">
          <x14:formula1>
            <xm:f>'Urbano.Piano inv. forn'!$D$105:$D$124</xm:f>
          </x14:formula1>
          <xm:sqref>B228:C228 B18:C18 B39:C39 B60:C60 B81:C81 B102:C102 B123:C123 B144:C144 B165:C165 B186:C186 B207:C207</xm:sqref>
        </x14:dataValidation>
        <x14:dataValidation type="list" allowBlank="1" showInputMessage="1" showErrorMessage="1" prompt="Scegliere la Città Metropolitana beneficiaria dal menù a tendina_x000a__x000a_" xr:uid="{00000000-0002-0000-0800-000008000000}">
          <x14:formula1>
            <xm:f>'DATI EROGAZIONI'!$A$2:$A$15</xm:f>
          </x14:formula1>
          <xm:sqref>E6:J6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19</vt:i4>
      </vt:variant>
      <vt:variant>
        <vt:lpstr>Intervalli denominati</vt:lpstr>
      </vt:variant>
      <vt:variant>
        <vt:i4>17</vt:i4>
      </vt:variant>
    </vt:vector>
  </HeadingPairs>
  <TitlesOfParts>
    <vt:vector size="36" baseType="lpstr">
      <vt:lpstr>Urbano.Piano inv. forn</vt:lpstr>
      <vt:lpstr>EXTRAUrbano.Piano inv. forn </vt:lpstr>
      <vt:lpstr>urbano_PIANO_INV-INFR</vt:lpstr>
      <vt:lpstr>EXTRA-urbano_PIANO_INV-INFR </vt:lpstr>
      <vt:lpstr>q.e. gen</vt:lpstr>
      <vt:lpstr>urbano REND FORN_ metano</vt:lpstr>
      <vt:lpstr>extraurbano REND FORN_ metano</vt:lpstr>
      <vt:lpstr>urbano REND_FORN_ ele </vt:lpstr>
      <vt:lpstr>urbanoREND_FORN_ idrogeno</vt:lpstr>
      <vt:lpstr>eXTRAurbanoREND_FORN_ idrogeno</vt:lpstr>
      <vt:lpstr>urbanoREND_FORN_ dies_ibrido</vt:lpstr>
      <vt:lpstr>EXTRurbanoREND_FORN_ dies_ibrid</vt:lpstr>
      <vt:lpstr>urbano rend_infr_met</vt:lpstr>
      <vt:lpstr>EXTRAurbano rend_infr_met </vt:lpstr>
      <vt:lpstr>urbano rend_infr_elet</vt:lpstr>
      <vt:lpstr>urbano rend_infr_idrogeno</vt:lpstr>
      <vt:lpstr>EXTRAurbano rend_infr_idrogeno</vt:lpstr>
      <vt:lpstr>DATI EROGAZIONI</vt:lpstr>
      <vt:lpstr>dati scheda tecnica</vt:lpstr>
      <vt:lpstr>'extraurbano REND FORN_ metano'!Area_stampa</vt:lpstr>
      <vt:lpstr>'EXTRAurbano rend_infr_idrogeno'!Area_stampa</vt:lpstr>
      <vt:lpstr>'EXTRAurbano rend_infr_met '!Area_stampa</vt:lpstr>
      <vt:lpstr>'EXTRAUrbano.Piano inv. forn '!Area_stampa</vt:lpstr>
      <vt:lpstr>'EXTRA-urbano_PIANO_INV-INFR '!Area_stampa</vt:lpstr>
      <vt:lpstr>'eXTRAurbanoREND_FORN_ idrogeno'!Area_stampa</vt:lpstr>
      <vt:lpstr>'EXTRurbanoREND_FORN_ dies_ibrid'!Area_stampa</vt:lpstr>
      <vt:lpstr>'q.e. gen'!Area_stampa</vt:lpstr>
      <vt:lpstr>'urbano REND FORN_ metano'!Area_stampa</vt:lpstr>
      <vt:lpstr>'urbano REND_FORN_ ele '!Area_stampa</vt:lpstr>
      <vt:lpstr>'urbano rend_infr_elet'!Area_stampa</vt:lpstr>
      <vt:lpstr>'urbano rend_infr_idrogeno'!Area_stampa</vt:lpstr>
      <vt:lpstr>'urbano rend_infr_met'!Area_stampa</vt:lpstr>
      <vt:lpstr>'Urbano.Piano inv. forn'!Area_stampa</vt:lpstr>
      <vt:lpstr>'urbano_PIANO_INV-INFR'!Area_stampa</vt:lpstr>
      <vt:lpstr>'urbanoREND_FORN_ dies_ibrido'!Area_stampa</vt:lpstr>
      <vt:lpstr>'urbanoREND_FORN_ idrogeno'!Area_stampa</vt:lpstr>
    </vt:vector>
  </TitlesOfParts>
  <Manager/>
  <Company>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simona.armento</dc:creator>
  <cp:keywords/>
  <dc:description/>
  <cp:lastModifiedBy>Armento Simona</cp:lastModifiedBy>
  <cp:revision/>
  <dcterms:created xsi:type="dcterms:W3CDTF">2022-03-22T10:39:05Z</dcterms:created>
  <dcterms:modified xsi:type="dcterms:W3CDTF">2026-02-03T11:44:17Z</dcterms:modified>
  <cp:category/>
  <cp:contentStatus/>
</cp:coreProperties>
</file>