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ona.armento.MIT\Desktop\"/>
    </mc:Choice>
  </mc:AlternateContent>
  <xr:revisionPtr revIDLastSave="0" documentId="8_{D74CDB1A-0AA4-48E6-A91E-F0B23944BB3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ub_Urbano.Piano inv. forn" sheetId="6" r:id="rId1"/>
    <sheet name="EXTRAUrbano.Piano inv. forn " sheetId="18" r:id="rId2"/>
    <sheet name="sub_urbano_PIANO_INV-INFR" sheetId="5" r:id="rId3"/>
    <sheet name="EXTRA-urbano_PIANO_INV-INFR " sheetId="19" r:id="rId4"/>
    <sheet name="piano inv.riconvers." sheetId="28" r:id="rId5"/>
    <sheet name="q.e. gen" sheetId="9" r:id="rId6"/>
    <sheet name="sub-urbano REND FORN_ metano" sheetId="1" r:id="rId7"/>
    <sheet name="extraurbano REND FORN_ metano" sheetId="20" r:id="rId8"/>
    <sheet name="sub_urbano REND_FORN_ ele " sheetId="10" r:id="rId9"/>
    <sheet name="extraurbano REND FORN_ elett" sheetId="26" r:id="rId10"/>
    <sheet name="suburb.REND_FORN_ idrogeno" sheetId="17" r:id="rId11"/>
    <sheet name="eXTRAurbanoREND_FORN_ idrogeno" sheetId="22" r:id="rId12"/>
    <sheet name="rend_riconversione-sub" sheetId="27" r:id="rId13"/>
    <sheet name="rend_riconversione-extraurb" sheetId="30" r:id="rId14"/>
    <sheet name="suburbano rend_infr_met" sheetId="3" r:id="rId15"/>
    <sheet name="EXTRAurbano rend_infr_met " sheetId="24" r:id="rId16"/>
    <sheet name="SUBurbano rend_infr_elet" sheetId="13" r:id="rId17"/>
    <sheet name="EXTRAurbano rend_infr_elet " sheetId="29" r:id="rId18"/>
    <sheet name="suburbano rend_infr_idrogeno" sheetId="15" r:id="rId19"/>
    <sheet name="EXTRAurbano rend_infr_idrogeno" sheetId="25" r:id="rId20"/>
    <sheet name="DATI EROGAZIONI" sheetId="7" state="hidden" r:id="rId21"/>
  </sheets>
  <externalReferences>
    <externalReference r:id="rId2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4" i="19" l="1"/>
  <c r="F107" i="19"/>
  <c r="F81" i="19"/>
  <c r="H58" i="5"/>
  <c r="J52" i="5"/>
  <c r="J53" i="5"/>
  <c r="J54" i="5"/>
  <c r="J55" i="5"/>
  <c r="J56" i="5"/>
  <c r="J57" i="5"/>
  <c r="H85" i="5"/>
  <c r="H111" i="5"/>
  <c r="E13" i="20"/>
  <c r="N13" i="20"/>
  <c r="O10" i="20"/>
  <c r="E10" i="20"/>
  <c r="O488" i="20"/>
  <c r="N488" i="20"/>
  <c r="K488" i="20"/>
  <c r="G488" i="20"/>
  <c r="F488" i="20"/>
  <c r="A478" i="20"/>
  <c r="L474" i="20"/>
  <c r="P474" i="20" s="1"/>
  <c r="E474" i="20"/>
  <c r="L472" i="20"/>
  <c r="G472" i="20"/>
  <c r="O469" i="20"/>
  <c r="N469" i="20"/>
  <c r="K469" i="20"/>
  <c r="G469" i="20"/>
  <c r="F469" i="20"/>
  <c r="A459" i="20"/>
  <c r="L455" i="20"/>
  <c r="P455" i="20" s="1"/>
  <c r="E455" i="20"/>
  <c r="L453" i="20"/>
  <c r="G453" i="20"/>
  <c r="O450" i="20"/>
  <c r="N450" i="20"/>
  <c r="K450" i="20"/>
  <c r="G450" i="20"/>
  <c r="F450" i="20"/>
  <c r="A440" i="20"/>
  <c r="L436" i="20"/>
  <c r="P436" i="20" s="1"/>
  <c r="E436" i="20"/>
  <c r="L434" i="20"/>
  <c r="G434" i="20"/>
  <c r="O431" i="20"/>
  <c r="N431" i="20"/>
  <c r="K431" i="20"/>
  <c r="G431" i="20"/>
  <c r="F431" i="20"/>
  <c r="A421" i="20"/>
  <c r="L417" i="20"/>
  <c r="P417" i="20" s="1"/>
  <c r="E417" i="20"/>
  <c r="L415" i="20"/>
  <c r="G415" i="20"/>
  <c r="O412" i="20"/>
  <c r="N412" i="20"/>
  <c r="K412" i="20"/>
  <c r="G412" i="20"/>
  <c r="F412" i="20"/>
  <c r="A402" i="20"/>
  <c r="L398" i="20"/>
  <c r="P398" i="20" s="1"/>
  <c r="E398" i="20"/>
  <c r="L396" i="20"/>
  <c r="G396" i="20"/>
  <c r="O393" i="20"/>
  <c r="N393" i="20"/>
  <c r="K393" i="20"/>
  <c r="G393" i="20"/>
  <c r="F393" i="20"/>
  <c r="A383" i="20"/>
  <c r="L379" i="20"/>
  <c r="P379" i="20" s="1"/>
  <c r="E379" i="20"/>
  <c r="L377" i="20"/>
  <c r="G377" i="20"/>
  <c r="O10" i="1"/>
  <c r="E10" i="1"/>
  <c r="N13" i="1"/>
  <c r="E13" i="1"/>
  <c r="O450" i="1"/>
  <c r="N450" i="1"/>
  <c r="K450" i="1"/>
  <c r="G450" i="1"/>
  <c r="F450" i="1"/>
  <c r="A440" i="1"/>
  <c r="L436" i="1"/>
  <c r="P436" i="1" s="1"/>
  <c r="E436" i="1"/>
  <c r="L434" i="1"/>
  <c r="G434" i="1"/>
  <c r="O431" i="1"/>
  <c r="N431" i="1"/>
  <c r="K431" i="1"/>
  <c r="G431" i="1"/>
  <c r="F431" i="1"/>
  <c r="A421" i="1"/>
  <c r="L417" i="1"/>
  <c r="P417" i="1" s="1"/>
  <c r="E417" i="1"/>
  <c r="L415" i="1"/>
  <c r="G415" i="1"/>
  <c r="O412" i="1"/>
  <c r="N412" i="1"/>
  <c r="K412" i="1"/>
  <c r="G412" i="1"/>
  <c r="F412" i="1"/>
  <c r="A402" i="1"/>
  <c r="L398" i="1"/>
  <c r="P398" i="1" s="1"/>
  <c r="E398" i="1"/>
  <c r="L396" i="1"/>
  <c r="G396" i="1"/>
  <c r="O393" i="1"/>
  <c r="N393" i="1"/>
  <c r="K393" i="1"/>
  <c r="G393" i="1"/>
  <c r="F393" i="1"/>
  <c r="A383" i="1"/>
  <c r="L379" i="1"/>
  <c r="P379" i="1" s="1"/>
  <c r="E379" i="1"/>
  <c r="L377" i="1"/>
  <c r="G377" i="1"/>
  <c r="O374" i="1"/>
  <c r="N374" i="1"/>
  <c r="K374" i="1"/>
  <c r="G374" i="1"/>
  <c r="F374" i="1"/>
  <c r="A364" i="1"/>
  <c r="L360" i="1"/>
  <c r="P360" i="1" s="1"/>
  <c r="E360" i="1"/>
  <c r="L358" i="1"/>
  <c r="G358" i="1"/>
  <c r="K9" i="29"/>
  <c r="K7" i="29"/>
  <c r="R48" i="18" l="1"/>
  <c r="T48" i="18"/>
  <c r="X48" i="18" s="1"/>
  <c r="R49" i="18"/>
  <c r="T49" i="18"/>
  <c r="X49" i="18" s="1"/>
  <c r="R50" i="18"/>
  <c r="T50" i="18"/>
  <c r="X50" i="18"/>
  <c r="R51" i="18"/>
  <c r="T51" i="18"/>
  <c r="X51" i="18"/>
  <c r="R52" i="18"/>
  <c r="T52" i="18"/>
  <c r="X52" i="18"/>
  <c r="R53" i="18"/>
  <c r="T53" i="18"/>
  <c r="X53" i="18"/>
  <c r="R54" i="18"/>
  <c r="T54" i="18"/>
  <c r="X54" i="18" s="1"/>
  <c r="R55" i="18"/>
  <c r="T55" i="18"/>
  <c r="X55" i="18" s="1"/>
  <c r="R56" i="18"/>
  <c r="T56" i="18"/>
  <c r="X56" i="18" s="1"/>
  <c r="R54" i="6"/>
  <c r="R55" i="6"/>
  <c r="R56" i="6"/>
  <c r="R57" i="6"/>
  <c r="R58" i="6"/>
  <c r="R59" i="6"/>
  <c r="R60" i="6"/>
  <c r="R61" i="6"/>
  <c r="R62" i="6"/>
  <c r="O374" i="20"/>
  <c r="N374" i="20"/>
  <c r="K374" i="20"/>
  <c r="G374" i="20"/>
  <c r="F374" i="20"/>
  <c r="A364" i="20"/>
  <c r="L360" i="20"/>
  <c r="L358" i="20"/>
  <c r="G358" i="20"/>
  <c r="O355" i="20"/>
  <c r="N355" i="20"/>
  <c r="K355" i="20"/>
  <c r="G355" i="20"/>
  <c r="F355" i="20"/>
  <c r="A345" i="20"/>
  <c r="L341" i="20"/>
  <c r="L339" i="20"/>
  <c r="G339" i="20"/>
  <c r="O336" i="20"/>
  <c r="N336" i="20"/>
  <c r="K336" i="20"/>
  <c r="G336" i="20"/>
  <c r="F336" i="20"/>
  <c r="A326" i="20"/>
  <c r="L322" i="20"/>
  <c r="L320" i="20"/>
  <c r="G320" i="20"/>
  <c r="O317" i="20"/>
  <c r="N317" i="20"/>
  <c r="K317" i="20"/>
  <c r="G317" i="20"/>
  <c r="F317" i="20"/>
  <c r="A307" i="20"/>
  <c r="L303" i="20"/>
  <c r="L301" i="20"/>
  <c r="G301" i="20"/>
  <c r="O298" i="20"/>
  <c r="N298" i="20"/>
  <c r="K298" i="20"/>
  <c r="G298" i="20"/>
  <c r="F298" i="20"/>
  <c r="A288" i="20"/>
  <c r="L284" i="20"/>
  <c r="L282" i="20"/>
  <c r="G282" i="20"/>
  <c r="O279" i="20"/>
  <c r="N279" i="20"/>
  <c r="K279" i="20"/>
  <c r="G279" i="20"/>
  <c r="F279" i="20"/>
  <c r="A269" i="20"/>
  <c r="L265" i="20"/>
  <c r="L263" i="20"/>
  <c r="G263" i="20"/>
  <c r="O260" i="20"/>
  <c r="N260" i="20"/>
  <c r="K260" i="20"/>
  <c r="G260" i="20"/>
  <c r="F260" i="20"/>
  <c r="A250" i="20"/>
  <c r="L246" i="20"/>
  <c r="L244" i="20"/>
  <c r="G244" i="20"/>
  <c r="O241" i="20"/>
  <c r="N241" i="20"/>
  <c r="K241" i="20"/>
  <c r="G241" i="20"/>
  <c r="F241" i="20"/>
  <c r="A231" i="20"/>
  <c r="L227" i="20"/>
  <c r="L225" i="20"/>
  <c r="G225" i="20"/>
  <c r="O355" i="1"/>
  <c r="N355" i="1"/>
  <c r="K355" i="1"/>
  <c r="G355" i="1"/>
  <c r="F355" i="1"/>
  <c r="A345" i="1"/>
  <c r="L341" i="1"/>
  <c r="L339" i="1"/>
  <c r="G339" i="1"/>
  <c r="O336" i="1"/>
  <c r="N336" i="1"/>
  <c r="K336" i="1"/>
  <c r="G336" i="1"/>
  <c r="F336" i="1"/>
  <c r="A326" i="1"/>
  <c r="L322" i="1"/>
  <c r="L320" i="1"/>
  <c r="G320" i="1"/>
  <c r="O317" i="1"/>
  <c r="N317" i="1"/>
  <c r="K317" i="1"/>
  <c r="G317" i="1"/>
  <c r="F317" i="1"/>
  <c r="A307" i="1"/>
  <c r="L303" i="1"/>
  <c r="L301" i="1"/>
  <c r="G301" i="1"/>
  <c r="O298" i="1"/>
  <c r="N298" i="1"/>
  <c r="K298" i="1"/>
  <c r="G298" i="1"/>
  <c r="F298" i="1"/>
  <c r="A288" i="1"/>
  <c r="L284" i="1"/>
  <c r="L282" i="1"/>
  <c r="G282" i="1"/>
  <c r="O279" i="1"/>
  <c r="N279" i="1"/>
  <c r="K279" i="1"/>
  <c r="G279" i="1"/>
  <c r="F279" i="1"/>
  <c r="A269" i="1"/>
  <c r="L265" i="1"/>
  <c r="L263" i="1"/>
  <c r="G263" i="1"/>
  <c r="O260" i="1"/>
  <c r="N260" i="1"/>
  <c r="K260" i="1"/>
  <c r="G260" i="1"/>
  <c r="F260" i="1"/>
  <c r="A250" i="1"/>
  <c r="L246" i="1"/>
  <c r="L244" i="1"/>
  <c r="G244" i="1"/>
  <c r="O241" i="1"/>
  <c r="N241" i="1"/>
  <c r="K241" i="1"/>
  <c r="G241" i="1"/>
  <c r="F241" i="1"/>
  <c r="A231" i="1"/>
  <c r="L227" i="1"/>
  <c r="L225" i="1"/>
  <c r="G225" i="1"/>
  <c r="G30" i="9"/>
  <c r="B59" i="7"/>
  <c r="B47" i="7"/>
  <c r="G21" i="7"/>
  <c r="G13" i="7"/>
  <c r="G5" i="7"/>
  <c r="B23" i="7"/>
  <c r="C23" i="7"/>
  <c r="G3" i="7"/>
  <c r="G4" i="7"/>
  <c r="G6" i="7"/>
  <c r="G7" i="7"/>
  <c r="G8" i="7"/>
  <c r="G9" i="7"/>
  <c r="G10" i="7"/>
  <c r="G11" i="7"/>
  <c r="G12" i="7"/>
  <c r="G14" i="7"/>
  <c r="G15" i="7"/>
  <c r="G16" i="7"/>
  <c r="G17" i="7"/>
  <c r="G18" i="7"/>
  <c r="G19" i="7"/>
  <c r="G20" i="7"/>
  <c r="G22" i="7"/>
  <c r="K222" i="22" l="1"/>
  <c r="K203" i="22"/>
  <c r="K184" i="22"/>
  <c r="K165" i="22"/>
  <c r="K146" i="22"/>
  <c r="K127" i="22"/>
  <c r="K108" i="22"/>
  <c r="K89" i="22"/>
  <c r="K70" i="22"/>
  <c r="K51" i="22"/>
  <c r="K32" i="22"/>
  <c r="K222" i="17"/>
  <c r="K203" i="17"/>
  <c r="K184" i="17"/>
  <c r="K165" i="17"/>
  <c r="K146" i="17"/>
  <c r="K127" i="17"/>
  <c r="K108" i="17"/>
  <c r="K89" i="17"/>
  <c r="K70" i="17"/>
  <c r="K51" i="17"/>
  <c r="K32" i="17"/>
  <c r="K222" i="26"/>
  <c r="K203" i="26"/>
  <c r="K184" i="26"/>
  <c r="K165" i="26"/>
  <c r="K146" i="26"/>
  <c r="K127" i="26"/>
  <c r="K108" i="26"/>
  <c r="K89" i="26"/>
  <c r="K70" i="26"/>
  <c r="K51" i="26"/>
  <c r="N13" i="26" s="1"/>
  <c r="Z8" i="9" s="1"/>
  <c r="K32" i="26"/>
  <c r="K222" i="10"/>
  <c r="K203" i="10"/>
  <c r="K184" i="10"/>
  <c r="K165" i="10"/>
  <c r="K146" i="10"/>
  <c r="K127" i="10"/>
  <c r="K108" i="10"/>
  <c r="K89" i="10"/>
  <c r="K70" i="10"/>
  <c r="K51" i="10"/>
  <c r="N13" i="10" s="1"/>
  <c r="T8" i="9" s="1"/>
  <c r="K32" i="10"/>
  <c r="K222" i="1"/>
  <c r="K108" i="20"/>
  <c r="K89" i="20"/>
  <c r="K70" i="20"/>
  <c r="K51" i="20"/>
  <c r="Z7" i="9" s="1"/>
  <c r="K32" i="20"/>
  <c r="K222" i="20"/>
  <c r="K203" i="20"/>
  <c r="K184" i="20"/>
  <c r="K165" i="20"/>
  <c r="K146" i="20"/>
  <c r="K127" i="20"/>
  <c r="N13" i="22" l="1"/>
  <c r="Z9" i="9" s="1"/>
  <c r="Z10" i="9" s="1"/>
  <c r="N13" i="17"/>
  <c r="T9" i="9" s="1"/>
  <c r="U15" i="9"/>
  <c r="K203" i="1"/>
  <c r="K184" i="1"/>
  <c r="K165" i="1"/>
  <c r="K146" i="1"/>
  <c r="K127" i="1"/>
  <c r="K108" i="1"/>
  <c r="K89" i="1"/>
  <c r="K70" i="1"/>
  <c r="K51" i="1"/>
  <c r="K32" i="1"/>
  <c r="T7" i="9" l="1"/>
  <c r="U14" i="9" s="1"/>
  <c r="U16" i="9"/>
  <c r="T10" i="9" l="1"/>
  <c r="U17" i="9"/>
  <c r="G20" i="9"/>
  <c r="G30" i="28"/>
  <c r="E32" i="19"/>
  <c r="E31" i="19"/>
  <c r="G33" i="5"/>
  <c r="G32" i="5"/>
  <c r="G24" i="5"/>
  <c r="G30" i="18"/>
  <c r="G29" i="18"/>
  <c r="G31" i="6"/>
  <c r="G30" i="6"/>
  <c r="AA23" i="7"/>
  <c r="C32" i="7"/>
  <c r="G28" i="9"/>
  <c r="F28" i="9"/>
  <c r="D28" i="9"/>
  <c r="C28" i="9"/>
  <c r="B28" i="9"/>
  <c r="G19" i="9"/>
  <c r="G18" i="9"/>
  <c r="G17" i="9"/>
  <c r="G16" i="9"/>
  <c r="G15" i="9"/>
  <c r="G14" i="9"/>
  <c r="G13" i="9"/>
  <c r="G12" i="9"/>
  <c r="G11" i="9"/>
  <c r="G10" i="9"/>
  <c r="F22" i="9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G9" i="28"/>
  <c r="G8" i="28"/>
  <c r="E30" i="19"/>
  <c r="E29" i="19"/>
  <c r="E28" i="19"/>
  <c r="E27" i="19"/>
  <c r="E26" i="19"/>
  <c r="E25" i="19"/>
  <c r="E24" i="19"/>
  <c r="E23" i="19"/>
  <c r="E22" i="19"/>
  <c r="E21" i="19"/>
  <c r="E20" i="19"/>
  <c r="E19" i="19"/>
  <c r="E18" i="19"/>
  <c r="E17" i="19"/>
  <c r="E16" i="19"/>
  <c r="E15" i="19"/>
  <c r="E14" i="19"/>
  <c r="E13" i="19"/>
  <c r="E12" i="19"/>
  <c r="E11" i="19"/>
  <c r="E10" i="19"/>
  <c r="G22" i="5"/>
  <c r="G21" i="5"/>
  <c r="G20" i="5"/>
  <c r="G19" i="5"/>
  <c r="G18" i="5"/>
  <c r="G16" i="5"/>
  <c r="G13" i="18"/>
  <c r="G12" i="18"/>
  <c r="G11" i="18"/>
  <c r="G9" i="18"/>
  <c r="G8" i="18"/>
  <c r="G15" i="5"/>
  <c r="G14" i="5"/>
  <c r="G13" i="5"/>
  <c r="G12" i="5"/>
  <c r="G11" i="5"/>
  <c r="G10" i="5"/>
  <c r="G23" i="5"/>
  <c r="G17" i="5"/>
  <c r="G25" i="5"/>
  <c r="G26" i="5"/>
  <c r="G27" i="5"/>
  <c r="G28" i="5"/>
  <c r="G29" i="5"/>
  <c r="G30" i="5"/>
  <c r="G31" i="5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0" i="18"/>
  <c r="G29" i="6"/>
  <c r="G28" i="6"/>
  <c r="G27" i="6"/>
  <c r="G26" i="6"/>
  <c r="G25" i="6"/>
  <c r="G24" i="6"/>
  <c r="G23" i="6"/>
  <c r="G22" i="6"/>
  <c r="G21" i="6"/>
  <c r="G20" i="6"/>
  <c r="F21" i="9" l="1"/>
  <c r="F20" i="9"/>
  <c r="F19" i="9"/>
  <c r="F18" i="9"/>
  <c r="F17" i="9"/>
  <c r="F16" i="9"/>
  <c r="F15" i="9"/>
  <c r="F14" i="9"/>
  <c r="F13" i="9"/>
  <c r="F12" i="9"/>
  <c r="F11" i="9"/>
  <c r="F10" i="9"/>
  <c r="D9" i="25" l="1"/>
  <c r="D9" i="15"/>
  <c r="D9" i="29"/>
  <c r="D9" i="13"/>
  <c r="D9" i="24"/>
  <c r="D9" i="3"/>
  <c r="G146" i="1"/>
  <c r="F146" i="1"/>
  <c r="F43" i="19"/>
  <c r="F70" i="19"/>
  <c r="F96" i="19"/>
  <c r="J41" i="5"/>
  <c r="J42" i="5"/>
  <c r="J43" i="5"/>
  <c r="L56" i="20"/>
  <c r="G70" i="20"/>
  <c r="F70" i="20"/>
  <c r="G51" i="20"/>
  <c r="F51" i="20"/>
  <c r="G32" i="20"/>
  <c r="F32" i="20"/>
  <c r="G222" i="1"/>
  <c r="F222" i="1"/>
  <c r="G203" i="1"/>
  <c r="F203" i="1"/>
  <c r="G184" i="1"/>
  <c r="F184" i="1"/>
  <c r="G165" i="1"/>
  <c r="F165" i="1"/>
  <c r="G127" i="1"/>
  <c r="F127" i="1"/>
  <c r="G108" i="1"/>
  <c r="F108" i="1"/>
  <c r="G89" i="1"/>
  <c r="F89" i="1"/>
  <c r="G70" i="1"/>
  <c r="F70" i="1"/>
  <c r="G51" i="1"/>
  <c r="F51" i="1"/>
  <c r="G222" i="22"/>
  <c r="F222" i="22"/>
  <c r="G203" i="22"/>
  <c r="F203" i="22"/>
  <c r="G184" i="22"/>
  <c r="F184" i="22"/>
  <c r="G165" i="22"/>
  <c r="F165" i="22"/>
  <c r="G146" i="22"/>
  <c r="F146" i="22"/>
  <c r="G127" i="22"/>
  <c r="F127" i="22"/>
  <c r="G108" i="22"/>
  <c r="F108" i="22"/>
  <c r="G89" i="22"/>
  <c r="F89" i="22"/>
  <c r="G70" i="22"/>
  <c r="F70" i="22"/>
  <c r="G51" i="22"/>
  <c r="F51" i="22"/>
  <c r="G32" i="22"/>
  <c r="F32" i="22"/>
  <c r="G222" i="17"/>
  <c r="F222" i="17"/>
  <c r="G203" i="17"/>
  <c r="F203" i="17"/>
  <c r="G184" i="17"/>
  <c r="F184" i="17"/>
  <c r="G165" i="17"/>
  <c r="F165" i="17"/>
  <c r="G146" i="17"/>
  <c r="F146" i="17"/>
  <c r="G127" i="17"/>
  <c r="F127" i="17"/>
  <c r="G108" i="17"/>
  <c r="F108" i="17"/>
  <c r="G89" i="17"/>
  <c r="F89" i="17"/>
  <c r="G70" i="17"/>
  <c r="F70" i="17"/>
  <c r="G51" i="17"/>
  <c r="F51" i="17"/>
  <c r="G32" i="17"/>
  <c r="F32" i="17"/>
  <c r="G32" i="26"/>
  <c r="F32" i="26"/>
  <c r="A212" i="30"/>
  <c r="N208" i="30"/>
  <c r="E208" i="30"/>
  <c r="G206" i="30"/>
  <c r="A193" i="30"/>
  <c r="N189" i="30"/>
  <c r="E189" i="30"/>
  <c r="G187" i="30"/>
  <c r="A174" i="30"/>
  <c r="N170" i="30"/>
  <c r="E170" i="30"/>
  <c r="G168" i="30"/>
  <c r="A155" i="30"/>
  <c r="N151" i="30"/>
  <c r="E151" i="30"/>
  <c r="G149" i="30"/>
  <c r="A136" i="30"/>
  <c r="N132" i="30"/>
  <c r="E132" i="30"/>
  <c r="G130" i="30"/>
  <c r="A117" i="30"/>
  <c r="N113" i="30"/>
  <c r="E113" i="30"/>
  <c r="G111" i="30"/>
  <c r="A98" i="30"/>
  <c r="N94" i="30"/>
  <c r="E94" i="30"/>
  <c r="G92" i="30"/>
  <c r="A79" i="30"/>
  <c r="N75" i="30"/>
  <c r="E75" i="30"/>
  <c r="G73" i="30"/>
  <c r="A60" i="30"/>
  <c r="N56" i="30"/>
  <c r="E56" i="30"/>
  <c r="G54" i="30"/>
  <c r="A41" i="30"/>
  <c r="N37" i="30"/>
  <c r="E37" i="30"/>
  <c r="G35" i="30"/>
  <c r="N18" i="30"/>
  <c r="E18" i="30"/>
  <c r="G16" i="30"/>
  <c r="Q222" i="30"/>
  <c r="P222" i="30"/>
  <c r="G222" i="30"/>
  <c r="F222" i="30"/>
  <c r="Q203" i="30"/>
  <c r="P203" i="30"/>
  <c r="G203" i="30"/>
  <c r="F203" i="30"/>
  <c r="Q184" i="30"/>
  <c r="P184" i="30"/>
  <c r="G184" i="30"/>
  <c r="F184" i="30"/>
  <c r="Q165" i="30"/>
  <c r="P165" i="30"/>
  <c r="G165" i="30"/>
  <c r="F165" i="30"/>
  <c r="Q146" i="30"/>
  <c r="P146" i="30"/>
  <c r="G146" i="30"/>
  <c r="F146" i="30"/>
  <c r="Q127" i="30"/>
  <c r="P127" i="30"/>
  <c r="G127" i="30"/>
  <c r="F127" i="30"/>
  <c r="Q108" i="30"/>
  <c r="P108" i="30"/>
  <c r="G108" i="30"/>
  <c r="F108" i="30"/>
  <c r="Q89" i="30"/>
  <c r="P89" i="30"/>
  <c r="G89" i="30"/>
  <c r="F89" i="30"/>
  <c r="Q70" i="30"/>
  <c r="P70" i="30"/>
  <c r="G70" i="30"/>
  <c r="F70" i="30"/>
  <c r="Q51" i="30"/>
  <c r="P51" i="30"/>
  <c r="G51" i="30"/>
  <c r="F51" i="30"/>
  <c r="Q32" i="30"/>
  <c r="P32" i="30"/>
  <c r="G32" i="30"/>
  <c r="F32" i="30"/>
  <c r="A22" i="30"/>
  <c r="A212" i="27"/>
  <c r="N208" i="27"/>
  <c r="E208" i="27"/>
  <c r="N206" i="27"/>
  <c r="G206" i="27"/>
  <c r="A193" i="27"/>
  <c r="N189" i="27"/>
  <c r="E189" i="27"/>
  <c r="N187" i="27"/>
  <c r="G187" i="27"/>
  <c r="A174" i="27"/>
  <c r="N170" i="27"/>
  <c r="E170" i="27"/>
  <c r="N168" i="27"/>
  <c r="G168" i="27"/>
  <c r="A155" i="27"/>
  <c r="N151" i="27"/>
  <c r="E151" i="27"/>
  <c r="N149" i="27"/>
  <c r="G149" i="27"/>
  <c r="A136" i="27"/>
  <c r="N132" i="27"/>
  <c r="E132" i="27"/>
  <c r="N130" i="27"/>
  <c r="G130" i="27"/>
  <c r="A117" i="27"/>
  <c r="N113" i="27"/>
  <c r="E113" i="27"/>
  <c r="N111" i="27"/>
  <c r="G111" i="27"/>
  <c r="A98" i="27"/>
  <c r="N94" i="27"/>
  <c r="E94" i="27"/>
  <c r="N92" i="27"/>
  <c r="G92" i="27"/>
  <c r="A79" i="27"/>
  <c r="N75" i="27"/>
  <c r="E75" i="27"/>
  <c r="N73" i="27"/>
  <c r="G73" i="27"/>
  <c r="A60" i="27"/>
  <c r="N56" i="27"/>
  <c r="E56" i="27"/>
  <c r="N54" i="27"/>
  <c r="G54" i="27"/>
  <c r="A41" i="27"/>
  <c r="N37" i="27"/>
  <c r="E37" i="27"/>
  <c r="N35" i="27"/>
  <c r="G35" i="27"/>
  <c r="E18" i="27"/>
  <c r="N18" i="27"/>
  <c r="G16" i="27"/>
  <c r="N16" i="27"/>
  <c r="S98" i="28"/>
  <c r="Q98" i="28"/>
  <c r="W44" i="9" s="1"/>
  <c r="O98" i="28"/>
  <c r="M98" i="28"/>
  <c r="S22" i="9" s="1"/>
  <c r="U96" i="28"/>
  <c r="U95" i="28"/>
  <c r="U94" i="28"/>
  <c r="U93" i="28"/>
  <c r="U92" i="28"/>
  <c r="U91" i="28"/>
  <c r="U90" i="28"/>
  <c r="U89" i="28"/>
  <c r="U88" i="28"/>
  <c r="U87" i="28"/>
  <c r="U86" i="28"/>
  <c r="U85" i="28"/>
  <c r="U84" i="28"/>
  <c r="U83" i="28"/>
  <c r="U82" i="28"/>
  <c r="U81" i="28"/>
  <c r="U80" i="28"/>
  <c r="U79" i="28"/>
  <c r="U78" i="28"/>
  <c r="U77" i="28"/>
  <c r="S44" i="29"/>
  <c r="P44" i="29"/>
  <c r="L44" i="29"/>
  <c r="K44" i="29"/>
  <c r="G44" i="29"/>
  <c r="D44" i="29"/>
  <c r="M43" i="29"/>
  <c r="B43" i="29"/>
  <c r="M42" i="29"/>
  <c r="B42" i="29"/>
  <c r="M41" i="29"/>
  <c r="B41" i="29"/>
  <c r="M40" i="29"/>
  <c r="B40" i="29"/>
  <c r="M39" i="29"/>
  <c r="B39" i="29"/>
  <c r="M38" i="29"/>
  <c r="B38" i="29"/>
  <c r="M37" i="29"/>
  <c r="B37" i="29"/>
  <c r="M36" i="29"/>
  <c r="B36" i="29"/>
  <c r="M35" i="29"/>
  <c r="B35" i="29"/>
  <c r="M34" i="29"/>
  <c r="B34" i="29"/>
  <c r="M33" i="29"/>
  <c r="B33" i="29"/>
  <c r="M32" i="29"/>
  <c r="B32" i="29"/>
  <c r="N26" i="29"/>
  <c r="M26" i="29"/>
  <c r="L26" i="29"/>
  <c r="K26" i="29"/>
  <c r="G26" i="29"/>
  <c r="F26" i="29"/>
  <c r="E26" i="29"/>
  <c r="D26" i="29"/>
  <c r="O25" i="29"/>
  <c r="H25" i="29"/>
  <c r="O24" i="29"/>
  <c r="H24" i="29"/>
  <c r="O23" i="29"/>
  <c r="H23" i="29"/>
  <c r="I23" i="29" s="1"/>
  <c r="J23" i="29" s="1"/>
  <c r="O22" i="29"/>
  <c r="H22" i="29"/>
  <c r="O21" i="29"/>
  <c r="P21" i="29" s="1"/>
  <c r="H21" i="29"/>
  <c r="O20" i="29"/>
  <c r="H20" i="29"/>
  <c r="O19" i="29"/>
  <c r="P19" i="29" s="1"/>
  <c r="H19" i="29"/>
  <c r="I19" i="29" s="1"/>
  <c r="J19" i="29" s="1"/>
  <c r="O18" i="29"/>
  <c r="H18" i="29"/>
  <c r="S61" i="28"/>
  <c r="O61" i="28"/>
  <c r="M61" i="28"/>
  <c r="P22" i="9" s="1"/>
  <c r="X22" i="9" s="1"/>
  <c r="U59" i="28"/>
  <c r="U58" i="28"/>
  <c r="U57" i="28"/>
  <c r="U56" i="28"/>
  <c r="U55" i="28"/>
  <c r="U54" i="28"/>
  <c r="U53" i="28"/>
  <c r="U52" i="28"/>
  <c r="U51" i="28"/>
  <c r="U50" i="28"/>
  <c r="U49" i="28"/>
  <c r="U48" i="28"/>
  <c r="U47" i="28"/>
  <c r="U46" i="28"/>
  <c r="U44" i="28"/>
  <c r="U43" i="28"/>
  <c r="U42" i="28"/>
  <c r="U41" i="28"/>
  <c r="U40" i="28"/>
  <c r="Q222" i="27"/>
  <c r="P222" i="27"/>
  <c r="G222" i="27"/>
  <c r="F222" i="27"/>
  <c r="Q203" i="27"/>
  <c r="P203" i="27"/>
  <c r="G203" i="27"/>
  <c r="F203" i="27"/>
  <c r="Q184" i="27"/>
  <c r="P184" i="27"/>
  <c r="G184" i="27"/>
  <c r="F184" i="27"/>
  <c r="Q165" i="27"/>
  <c r="P165" i="27"/>
  <c r="G165" i="27"/>
  <c r="F165" i="27"/>
  <c r="Q146" i="27"/>
  <c r="P146" i="27"/>
  <c r="G146" i="27"/>
  <c r="F146" i="27"/>
  <c r="Q127" i="27"/>
  <c r="P127" i="27"/>
  <c r="G127" i="27"/>
  <c r="F127" i="27"/>
  <c r="Q108" i="27"/>
  <c r="P108" i="27"/>
  <c r="G108" i="27"/>
  <c r="F108" i="27"/>
  <c r="Q89" i="27"/>
  <c r="P89" i="27"/>
  <c r="G89" i="27"/>
  <c r="F89" i="27"/>
  <c r="Q70" i="27"/>
  <c r="P70" i="27"/>
  <c r="G70" i="27"/>
  <c r="F70" i="27"/>
  <c r="Q51" i="27"/>
  <c r="P51" i="27"/>
  <c r="G51" i="27"/>
  <c r="F51" i="27"/>
  <c r="Q32" i="27"/>
  <c r="P32" i="27"/>
  <c r="G32" i="27"/>
  <c r="F32" i="27"/>
  <c r="A22" i="27"/>
  <c r="F83" i="19" l="1"/>
  <c r="I18" i="29"/>
  <c r="H26" i="29"/>
  <c r="Q25" i="29"/>
  <c r="P25" i="29"/>
  <c r="F56" i="19"/>
  <c r="R56" i="27"/>
  <c r="Q21" i="29"/>
  <c r="M44" i="29"/>
  <c r="F109" i="19"/>
  <c r="R208" i="27"/>
  <c r="R94" i="30"/>
  <c r="R113" i="30"/>
  <c r="R170" i="30"/>
  <c r="R189" i="30"/>
  <c r="R208" i="30"/>
  <c r="R132" i="27"/>
  <c r="R37" i="27"/>
  <c r="R94" i="27"/>
  <c r="R170" i="27"/>
  <c r="R151" i="30"/>
  <c r="R75" i="27"/>
  <c r="R151" i="27"/>
  <c r="R113" i="27"/>
  <c r="R189" i="27"/>
  <c r="R37" i="30"/>
  <c r="R56" i="30"/>
  <c r="R75" i="30"/>
  <c r="R132" i="30"/>
  <c r="E13" i="22"/>
  <c r="W9" i="9" s="1"/>
  <c r="E13" i="17"/>
  <c r="R9" i="9" s="1"/>
  <c r="R16" i="9" s="1"/>
  <c r="E13" i="30"/>
  <c r="V22" i="9" s="1"/>
  <c r="W22" i="9" s="1"/>
  <c r="Q10" i="30"/>
  <c r="X44" i="9" s="1"/>
  <c r="E10" i="30"/>
  <c r="R18" i="30"/>
  <c r="E13" i="27"/>
  <c r="Q22" i="9" s="1"/>
  <c r="Q10" i="27"/>
  <c r="R44" i="9" s="1"/>
  <c r="E10" i="27"/>
  <c r="R18" i="27"/>
  <c r="U98" i="28"/>
  <c r="P24" i="29"/>
  <c r="Q24" i="29" s="1"/>
  <c r="I22" i="29"/>
  <c r="J22" i="29" s="1"/>
  <c r="J18" i="29"/>
  <c r="P23" i="29"/>
  <c r="Q23" i="29" s="1"/>
  <c r="Q19" i="29"/>
  <c r="I21" i="29"/>
  <c r="J21" i="29" s="1"/>
  <c r="I25" i="29"/>
  <c r="O26" i="29"/>
  <c r="P18" i="29"/>
  <c r="Q18" i="29" s="1"/>
  <c r="P22" i="29"/>
  <c r="Q22" i="29" s="1"/>
  <c r="I20" i="29"/>
  <c r="J20" i="29" s="1"/>
  <c r="I24" i="29"/>
  <c r="J24" i="29" s="1"/>
  <c r="P20" i="29"/>
  <c r="Q20" i="29" s="1"/>
  <c r="Q61" i="28"/>
  <c r="Q44" i="9" s="1"/>
  <c r="K44" i="9" s="1"/>
  <c r="U45" i="28"/>
  <c r="U61" i="28" s="1"/>
  <c r="G26" i="25"/>
  <c r="G26" i="15"/>
  <c r="G26" i="13"/>
  <c r="G26" i="24"/>
  <c r="G26" i="3"/>
  <c r="G9" i="6"/>
  <c r="G222" i="26"/>
  <c r="F222" i="26"/>
  <c r="G203" i="26"/>
  <c r="F203" i="26"/>
  <c r="G184" i="26"/>
  <c r="F184" i="26"/>
  <c r="G165" i="26"/>
  <c r="F165" i="26"/>
  <c r="G146" i="26"/>
  <c r="F146" i="26"/>
  <c r="G127" i="26"/>
  <c r="F127" i="26"/>
  <c r="G108" i="26"/>
  <c r="F108" i="26"/>
  <c r="G89" i="26"/>
  <c r="F89" i="26"/>
  <c r="G70" i="26"/>
  <c r="F70" i="26"/>
  <c r="G51" i="26"/>
  <c r="F51" i="26"/>
  <c r="G222" i="10"/>
  <c r="F222" i="10"/>
  <c r="G203" i="10"/>
  <c r="F203" i="10"/>
  <c r="G184" i="10"/>
  <c r="F184" i="10"/>
  <c r="G165" i="10"/>
  <c r="F165" i="10"/>
  <c r="G146" i="10"/>
  <c r="F146" i="10"/>
  <c r="G127" i="10"/>
  <c r="F127" i="10"/>
  <c r="G108" i="10"/>
  <c r="F108" i="10"/>
  <c r="G89" i="10"/>
  <c r="F89" i="10"/>
  <c r="G70" i="10"/>
  <c r="F70" i="10"/>
  <c r="G51" i="10"/>
  <c r="F51" i="10"/>
  <c r="G32" i="10"/>
  <c r="F32" i="10"/>
  <c r="G222" i="20"/>
  <c r="F222" i="20"/>
  <c r="G203" i="20"/>
  <c r="F203" i="20"/>
  <c r="G184" i="20"/>
  <c r="F184" i="20"/>
  <c r="G165" i="20"/>
  <c r="F165" i="20"/>
  <c r="G146" i="20"/>
  <c r="F146" i="20"/>
  <c r="G127" i="20"/>
  <c r="F127" i="20"/>
  <c r="G108" i="20"/>
  <c r="F108" i="20"/>
  <c r="G89" i="20"/>
  <c r="F89" i="20"/>
  <c r="G32" i="1"/>
  <c r="F32" i="1"/>
  <c r="R7" i="9" s="1"/>
  <c r="F116" i="19" l="1"/>
  <c r="I26" i="29"/>
  <c r="R22" i="9"/>
  <c r="Z22" i="9" s="1"/>
  <c r="Y22" i="9"/>
  <c r="W7" i="9"/>
  <c r="E13" i="10"/>
  <c r="R8" i="9" s="1"/>
  <c r="J25" i="29"/>
  <c r="T44" i="9"/>
  <c r="E13" i="26"/>
  <c r="W8" i="9" s="1"/>
  <c r="L44" i="9"/>
  <c r="Z44" i="9"/>
  <c r="Q26" i="29"/>
  <c r="J26" i="29"/>
  <c r="P26" i="29"/>
  <c r="G13" i="6"/>
  <c r="G16" i="6"/>
  <c r="G19" i="6"/>
  <c r="G18" i="6"/>
  <c r="G17" i="6"/>
  <c r="G15" i="6"/>
  <c r="G14" i="6"/>
  <c r="G12" i="6"/>
  <c r="G11" i="6"/>
  <c r="G10" i="6"/>
  <c r="R15" i="9" l="1"/>
  <c r="W10" i="9"/>
  <c r="R10" i="9"/>
  <c r="R14" i="9"/>
  <c r="R17" i="9" s="1"/>
  <c r="N44" i="9"/>
  <c r="G8" i="6"/>
  <c r="N26" i="3" l="1"/>
  <c r="M26" i="3"/>
  <c r="L26" i="3"/>
  <c r="K26" i="3"/>
  <c r="F26" i="3"/>
  <c r="E26" i="3"/>
  <c r="D26" i="3"/>
  <c r="N26" i="24"/>
  <c r="M26" i="24"/>
  <c r="L26" i="24"/>
  <c r="K26" i="24"/>
  <c r="F26" i="24"/>
  <c r="E26" i="24"/>
  <c r="D26" i="24"/>
  <c r="N26" i="13"/>
  <c r="M26" i="13"/>
  <c r="L26" i="13"/>
  <c r="K26" i="13"/>
  <c r="F26" i="13"/>
  <c r="E26" i="13"/>
  <c r="D26" i="13"/>
  <c r="N26" i="15"/>
  <c r="M26" i="15"/>
  <c r="L26" i="15"/>
  <c r="K26" i="15"/>
  <c r="F26" i="15"/>
  <c r="E26" i="15"/>
  <c r="D26" i="15"/>
  <c r="N26" i="25"/>
  <c r="M26" i="25"/>
  <c r="L26" i="25"/>
  <c r="K26" i="25"/>
  <c r="F26" i="25"/>
  <c r="E26" i="25"/>
  <c r="D26" i="25"/>
  <c r="S44" i="25" l="1"/>
  <c r="P44" i="25"/>
  <c r="L44" i="25"/>
  <c r="K44" i="25"/>
  <c r="G44" i="25"/>
  <c r="D44" i="25"/>
  <c r="S44" i="15"/>
  <c r="P44" i="15"/>
  <c r="L44" i="15"/>
  <c r="K44" i="15"/>
  <c r="D44" i="15"/>
  <c r="G44" i="15"/>
  <c r="S44" i="13"/>
  <c r="P44" i="13"/>
  <c r="L44" i="13"/>
  <c r="K44" i="13"/>
  <c r="G44" i="13"/>
  <c r="D44" i="13"/>
  <c r="D44" i="24"/>
  <c r="G44" i="24"/>
  <c r="K44" i="24"/>
  <c r="L44" i="24"/>
  <c r="P44" i="24"/>
  <c r="S44" i="24"/>
  <c r="D44" i="3"/>
  <c r="G44" i="3"/>
  <c r="K44" i="3"/>
  <c r="L44" i="3"/>
  <c r="P44" i="3"/>
  <c r="S44" i="3"/>
  <c r="L208" i="26" l="1"/>
  <c r="L206" i="26"/>
  <c r="G206" i="26"/>
  <c r="L189" i="26"/>
  <c r="L187" i="26"/>
  <c r="G187" i="26"/>
  <c r="L170" i="26"/>
  <c r="L168" i="26"/>
  <c r="G168" i="26"/>
  <c r="L151" i="26"/>
  <c r="L149" i="26"/>
  <c r="G149" i="26"/>
  <c r="L132" i="26"/>
  <c r="L130" i="26"/>
  <c r="G130" i="26"/>
  <c r="L113" i="26"/>
  <c r="L111" i="26"/>
  <c r="G111" i="26"/>
  <c r="L94" i="26"/>
  <c r="L92" i="26"/>
  <c r="G92" i="26"/>
  <c r="L75" i="26"/>
  <c r="L73" i="26"/>
  <c r="G73" i="26"/>
  <c r="L56" i="26"/>
  <c r="L54" i="26"/>
  <c r="G54" i="26"/>
  <c r="L37" i="26"/>
  <c r="L35" i="26"/>
  <c r="G35" i="26"/>
  <c r="O222" i="26"/>
  <c r="N222" i="26"/>
  <c r="A212" i="26"/>
  <c r="O203" i="26"/>
  <c r="N203" i="26"/>
  <c r="A193" i="26"/>
  <c r="O184" i="26"/>
  <c r="N184" i="26"/>
  <c r="A174" i="26"/>
  <c r="O165" i="26"/>
  <c r="N165" i="26"/>
  <c r="A155" i="26"/>
  <c r="O146" i="26"/>
  <c r="N146" i="26"/>
  <c r="A136" i="26"/>
  <c r="O127" i="26"/>
  <c r="N127" i="26"/>
  <c r="A117" i="26"/>
  <c r="O108" i="26"/>
  <c r="N108" i="26"/>
  <c r="A98" i="26"/>
  <c r="O89" i="26"/>
  <c r="N89" i="26"/>
  <c r="A79" i="26"/>
  <c r="O70" i="26"/>
  <c r="N70" i="26"/>
  <c r="A60" i="26"/>
  <c r="O51" i="26"/>
  <c r="N51" i="26"/>
  <c r="A41" i="26"/>
  <c r="L18" i="26"/>
  <c r="L16" i="26"/>
  <c r="G16" i="26"/>
  <c r="O32" i="26"/>
  <c r="N32" i="26"/>
  <c r="A22" i="26"/>
  <c r="B32" i="3"/>
  <c r="B35" i="3"/>
  <c r="B36" i="3"/>
  <c r="B37" i="3"/>
  <c r="B38" i="3"/>
  <c r="B39" i="3"/>
  <c r="B40" i="3"/>
  <c r="B33" i="3"/>
  <c r="B34" i="3"/>
  <c r="B41" i="3"/>
  <c r="B42" i="3"/>
  <c r="B43" i="3"/>
  <c r="L208" i="22"/>
  <c r="L206" i="22"/>
  <c r="G206" i="22"/>
  <c r="L189" i="22"/>
  <c r="L187" i="22"/>
  <c r="G187" i="22"/>
  <c r="L170" i="22"/>
  <c r="L168" i="22"/>
  <c r="G168" i="22"/>
  <c r="L151" i="22"/>
  <c r="L149" i="22"/>
  <c r="G149" i="22"/>
  <c r="L132" i="22"/>
  <c r="L130" i="22"/>
  <c r="G130" i="22"/>
  <c r="L113" i="22"/>
  <c r="L111" i="22"/>
  <c r="G111" i="22"/>
  <c r="L94" i="22"/>
  <c r="L92" i="22"/>
  <c r="G92" i="22"/>
  <c r="L75" i="22"/>
  <c r="L73" i="22"/>
  <c r="G73" i="22"/>
  <c r="L56" i="22"/>
  <c r="L54" i="22"/>
  <c r="G54" i="22"/>
  <c r="L37" i="22"/>
  <c r="L35" i="22"/>
  <c r="G35" i="22"/>
  <c r="L18" i="22"/>
  <c r="L16" i="22"/>
  <c r="G16" i="22"/>
  <c r="V145" i="18"/>
  <c r="Q145" i="18"/>
  <c r="P145" i="18"/>
  <c r="N145" i="18"/>
  <c r="L145" i="18"/>
  <c r="V9" i="9" s="1"/>
  <c r="T143" i="18"/>
  <c r="X143" i="18" s="1"/>
  <c r="R143" i="18"/>
  <c r="T142" i="18"/>
  <c r="X142" i="18" s="1"/>
  <c r="R142" i="18"/>
  <c r="T141" i="18"/>
  <c r="X141" i="18" s="1"/>
  <c r="R141" i="18"/>
  <c r="T140" i="18"/>
  <c r="X140" i="18" s="1"/>
  <c r="R140" i="18"/>
  <c r="T139" i="18"/>
  <c r="X139" i="18" s="1"/>
  <c r="R139" i="18"/>
  <c r="T138" i="18"/>
  <c r="X138" i="18" s="1"/>
  <c r="R138" i="18"/>
  <c r="T137" i="18"/>
  <c r="X137" i="18" s="1"/>
  <c r="R137" i="18"/>
  <c r="T136" i="18"/>
  <c r="X136" i="18" s="1"/>
  <c r="R136" i="18"/>
  <c r="T135" i="18"/>
  <c r="X135" i="18" s="1"/>
  <c r="R135" i="18"/>
  <c r="T134" i="18"/>
  <c r="X134" i="18" s="1"/>
  <c r="R134" i="18"/>
  <c r="T133" i="18"/>
  <c r="X133" i="18" s="1"/>
  <c r="R133" i="18"/>
  <c r="T132" i="18"/>
  <c r="X132" i="18" s="1"/>
  <c r="R132" i="18"/>
  <c r="T131" i="18"/>
  <c r="X131" i="18" s="1"/>
  <c r="R131" i="18"/>
  <c r="T130" i="18"/>
  <c r="X130" i="18" s="1"/>
  <c r="R130" i="18"/>
  <c r="T129" i="18"/>
  <c r="X129" i="18" s="1"/>
  <c r="R129" i="18"/>
  <c r="T128" i="18"/>
  <c r="X128" i="18" s="1"/>
  <c r="R128" i="18"/>
  <c r="T127" i="18"/>
  <c r="X127" i="18" s="1"/>
  <c r="R127" i="18"/>
  <c r="T126" i="18"/>
  <c r="X126" i="18" s="1"/>
  <c r="R126" i="18"/>
  <c r="T125" i="18"/>
  <c r="X125" i="18" s="1"/>
  <c r="R125" i="18"/>
  <c r="T124" i="18"/>
  <c r="X124" i="18" s="1"/>
  <c r="R124" i="18"/>
  <c r="E18" i="22" l="1"/>
  <c r="E37" i="22"/>
  <c r="P37" i="22" s="1"/>
  <c r="E56" i="22"/>
  <c r="P56" i="22" s="1"/>
  <c r="E75" i="22"/>
  <c r="P75" i="22" s="1"/>
  <c r="E94" i="22"/>
  <c r="P94" i="22" s="1"/>
  <c r="E113" i="22"/>
  <c r="P113" i="22" s="1"/>
  <c r="E132" i="22"/>
  <c r="P132" i="22" s="1"/>
  <c r="E151" i="22"/>
  <c r="P151" i="22" s="1"/>
  <c r="E170" i="22"/>
  <c r="P170" i="22" s="1"/>
  <c r="E189" i="22"/>
  <c r="P189" i="22" s="1"/>
  <c r="E208" i="22"/>
  <c r="P208" i="22" s="1"/>
  <c r="E10" i="26"/>
  <c r="O10" i="26"/>
  <c r="X145" i="18"/>
  <c r="T145" i="18"/>
  <c r="W30" i="9" s="1"/>
  <c r="X29" i="9" l="1"/>
  <c r="X36" i="9"/>
  <c r="G16" i="1"/>
  <c r="G81" i="19"/>
  <c r="H81" i="19" s="1"/>
  <c r="H80" i="19"/>
  <c r="H79" i="19"/>
  <c r="H78" i="19"/>
  <c r="H77" i="19"/>
  <c r="H76" i="19"/>
  <c r="H75" i="19"/>
  <c r="H74" i="19"/>
  <c r="H73" i="19"/>
  <c r="H72" i="19"/>
  <c r="G70" i="19"/>
  <c r="H69" i="19"/>
  <c r="H68" i="19"/>
  <c r="H67" i="19"/>
  <c r="G83" i="19" l="1"/>
  <c r="W36" i="9" s="1"/>
  <c r="H70" i="19"/>
  <c r="H83" i="19" s="1"/>
  <c r="V108" i="18"/>
  <c r="Q108" i="18"/>
  <c r="P108" i="18"/>
  <c r="N108" i="18"/>
  <c r="L108" i="18"/>
  <c r="V8" i="9" s="1"/>
  <c r="T106" i="18"/>
  <c r="X106" i="18" s="1"/>
  <c r="R106" i="18"/>
  <c r="T105" i="18"/>
  <c r="X105" i="18" s="1"/>
  <c r="R105" i="18"/>
  <c r="T104" i="18"/>
  <c r="X104" i="18" s="1"/>
  <c r="R104" i="18"/>
  <c r="T103" i="18"/>
  <c r="X103" i="18" s="1"/>
  <c r="R103" i="18"/>
  <c r="T102" i="18"/>
  <c r="X102" i="18" s="1"/>
  <c r="R102" i="18"/>
  <c r="T101" i="18"/>
  <c r="X101" i="18" s="1"/>
  <c r="R101" i="18"/>
  <c r="T100" i="18"/>
  <c r="X100" i="18" s="1"/>
  <c r="R100" i="18"/>
  <c r="T99" i="18"/>
  <c r="X99" i="18" s="1"/>
  <c r="R99" i="18"/>
  <c r="T98" i="18"/>
  <c r="X98" i="18" s="1"/>
  <c r="R98" i="18"/>
  <c r="T97" i="18"/>
  <c r="X97" i="18" s="1"/>
  <c r="R97" i="18"/>
  <c r="T96" i="18"/>
  <c r="X96" i="18" s="1"/>
  <c r="R96" i="18"/>
  <c r="T95" i="18"/>
  <c r="X95" i="18" s="1"/>
  <c r="R95" i="18"/>
  <c r="T94" i="18"/>
  <c r="X94" i="18" s="1"/>
  <c r="R94" i="18"/>
  <c r="T93" i="18"/>
  <c r="X93" i="18" s="1"/>
  <c r="R93" i="18"/>
  <c r="T92" i="18"/>
  <c r="X92" i="18" s="1"/>
  <c r="R92" i="18"/>
  <c r="T91" i="18"/>
  <c r="X91" i="18" s="1"/>
  <c r="R91" i="18"/>
  <c r="T90" i="18"/>
  <c r="X90" i="18" s="1"/>
  <c r="R90" i="18"/>
  <c r="T89" i="18"/>
  <c r="X89" i="18" s="1"/>
  <c r="R89" i="18"/>
  <c r="T88" i="18"/>
  <c r="X88" i="18" s="1"/>
  <c r="R88" i="18"/>
  <c r="T87" i="18"/>
  <c r="R87" i="18"/>
  <c r="X8" i="9" l="1"/>
  <c r="T108" i="18"/>
  <c r="W29" i="9" s="1"/>
  <c r="Z29" i="9" s="1"/>
  <c r="E18" i="26"/>
  <c r="P18" i="26" s="1"/>
  <c r="E208" i="26"/>
  <c r="P208" i="26" s="1"/>
  <c r="E189" i="26"/>
  <c r="P189" i="26" s="1"/>
  <c r="E170" i="26"/>
  <c r="P170" i="26" s="1"/>
  <c r="E151" i="26"/>
  <c r="P151" i="26" s="1"/>
  <c r="E132" i="26"/>
  <c r="P132" i="26" s="1"/>
  <c r="E113" i="26"/>
  <c r="P113" i="26" s="1"/>
  <c r="E94" i="26"/>
  <c r="P94" i="26" s="1"/>
  <c r="E75" i="26"/>
  <c r="P75" i="26" s="1"/>
  <c r="E56" i="26"/>
  <c r="P56" i="26" s="1"/>
  <c r="E37" i="26"/>
  <c r="P37" i="26" s="1"/>
  <c r="X87" i="18"/>
  <c r="X108" i="18" s="1"/>
  <c r="H28" i="9" l="1"/>
  <c r="G33" i="9"/>
  <c r="G2" i="7"/>
  <c r="K45" i="9" l="1"/>
  <c r="H23" i="7"/>
  <c r="G23" i="7"/>
  <c r="R41" i="18"/>
  <c r="R42" i="18"/>
  <c r="R43" i="18"/>
  <c r="R44" i="18"/>
  <c r="R45" i="18"/>
  <c r="R46" i="18"/>
  <c r="R47" i="18"/>
  <c r="R57" i="18"/>
  <c r="R58" i="18"/>
  <c r="R59" i="18"/>
  <c r="R60" i="18"/>
  <c r="R61" i="18"/>
  <c r="R62" i="18"/>
  <c r="R63" i="18"/>
  <c r="R64" i="18"/>
  <c r="R65" i="18"/>
  <c r="R66" i="18"/>
  <c r="R67" i="18"/>
  <c r="R68" i="18"/>
  <c r="R40" i="18"/>
  <c r="R142" i="6" l="1"/>
  <c r="R141" i="6"/>
  <c r="R140" i="6"/>
  <c r="R139" i="6"/>
  <c r="R138" i="6"/>
  <c r="R137" i="6"/>
  <c r="R136" i="6"/>
  <c r="R135" i="6"/>
  <c r="R134" i="6"/>
  <c r="R133" i="6"/>
  <c r="R132" i="6"/>
  <c r="R131" i="6"/>
  <c r="R130" i="6"/>
  <c r="R129" i="6"/>
  <c r="R128" i="6"/>
  <c r="R127" i="6"/>
  <c r="R126" i="6"/>
  <c r="R125" i="6"/>
  <c r="R124" i="6"/>
  <c r="R123" i="6"/>
  <c r="R104" i="6"/>
  <c r="R103" i="6"/>
  <c r="R102" i="6"/>
  <c r="R101" i="6"/>
  <c r="R100" i="6"/>
  <c r="R99" i="6"/>
  <c r="R98" i="6"/>
  <c r="R97" i="6"/>
  <c r="R96" i="6"/>
  <c r="R95" i="6"/>
  <c r="R94" i="6"/>
  <c r="R93" i="6"/>
  <c r="R92" i="6"/>
  <c r="R91" i="6"/>
  <c r="R90" i="6"/>
  <c r="R89" i="6"/>
  <c r="R88" i="6"/>
  <c r="R87" i="6"/>
  <c r="R86" i="6"/>
  <c r="R85" i="6"/>
  <c r="R42" i="6"/>
  <c r="R43" i="6"/>
  <c r="R44" i="6"/>
  <c r="R45" i="6"/>
  <c r="R46" i="6"/>
  <c r="R47" i="6"/>
  <c r="R48" i="6"/>
  <c r="R49" i="6"/>
  <c r="R50" i="6"/>
  <c r="R51" i="6"/>
  <c r="R52" i="6"/>
  <c r="R53" i="6"/>
  <c r="R63" i="6"/>
  <c r="R64" i="6"/>
  <c r="R65" i="6"/>
  <c r="R66" i="6"/>
  <c r="R67" i="6"/>
  <c r="R41" i="6"/>
  <c r="B33" i="25" l="1"/>
  <c r="B34" i="25"/>
  <c r="B35" i="25"/>
  <c r="B36" i="25"/>
  <c r="B37" i="25"/>
  <c r="B38" i="25"/>
  <c r="B39" i="25"/>
  <c r="B40" i="25"/>
  <c r="B41" i="25"/>
  <c r="B42" i="25"/>
  <c r="B43" i="25"/>
  <c r="B32" i="25"/>
  <c r="M43" i="25"/>
  <c r="M42" i="25"/>
  <c r="M41" i="25"/>
  <c r="M40" i="25"/>
  <c r="M39" i="25"/>
  <c r="M38" i="25"/>
  <c r="M37" i="25"/>
  <c r="M36" i="25"/>
  <c r="M35" i="25"/>
  <c r="M34" i="25"/>
  <c r="M33" i="25"/>
  <c r="M32" i="25"/>
  <c r="M44" i="25" s="1"/>
  <c r="O25" i="25"/>
  <c r="H25" i="25"/>
  <c r="O24" i="25"/>
  <c r="P24" i="25" s="1"/>
  <c r="Q24" i="25" s="1"/>
  <c r="I24" i="25"/>
  <c r="J24" i="25" s="1"/>
  <c r="H24" i="25"/>
  <c r="O23" i="25"/>
  <c r="H23" i="25"/>
  <c r="O22" i="25"/>
  <c r="P22" i="25" s="1"/>
  <c r="Q22" i="25" s="1"/>
  <c r="H22" i="25"/>
  <c r="I22" i="25" s="1"/>
  <c r="J22" i="25" s="1"/>
  <c r="O21" i="25"/>
  <c r="H21" i="25"/>
  <c r="O20" i="25"/>
  <c r="P20" i="25" s="1"/>
  <c r="Q20" i="25" s="1"/>
  <c r="H20" i="25"/>
  <c r="I20" i="25" s="1"/>
  <c r="J20" i="25" s="1"/>
  <c r="O19" i="25"/>
  <c r="H19" i="25"/>
  <c r="O18" i="25"/>
  <c r="H18" i="25"/>
  <c r="K9" i="25"/>
  <c r="X37" i="9" s="1"/>
  <c r="B33" i="24"/>
  <c r="B34" i="24"/>
  <c r="B35" i="24"/>
  <c r="B36" i="24"/>
  <c r="B37" i="24"/>
  <c r="B38" i="24"/>
  <c r="B39" i="24"/>
  <c r="B40" i="24"/>
  <c r="B41" i="24"/>
  <c r="B42" i="24"/>
  <c r="B43" i="24"/>
  <c r="B32" i="24"/>
  <c r="M43" i="24"/>
  <c r="M42" i="24"/>
  <c r="M41" i="24"/>
  <c r="M40" i="24"/>
  <c r="M39" i="24"/>
  <c r="M38" i="24"/>
  <c r="M37" i="24"/>
  <c r="M36" i="24"/>
  <c r="M35" i="24"/>
  <c r="M34" i="24"/>
  <c r="M33" i="24"/>
  <c r="M32" i="24"/>
  <c r="O25" i="24"/>
  <c r="H25" i="24"/>
  <c r="O24" i="24"/>
  <c r="P24" i="24" s="1"/>
  <c r="Q24" i="24" s="1"/>
  <c r="H24" i="24"/>
  <c r="I24" i="24" s="1"/>
  <c r="J24" i="24" s="1"/>
  <c r="O23" i="24"/>
  <c r="H23" i="24"/>
  <c r="O22" i="24"/>
  <c r="P22" i="24" s="1"/>
  <c r="Q22" i="24" s="1"/>
  <c r="H22" i="24"/>
  <c r="I22" i="24" s="1"/>
  <c r="J22" i="24" s="1"/>
  <c r="O21" i="24"/>
  <c r="H21" i="24"/>
  <c r="O20" i="24"/>
  <c r="P20" i="24" s="1"/>
  <c r="Q20" i="24" s="1"/>
  <c r="H20" i="24"/>
  <c r="I20" i="24" s="1"/>
  <c r="J20" i="24" s="1"/>
  <c r="O19" i="24"/>
  <c r="H19" i="24"/>
  <c r="O18" i="24"/>
  <c r="I18" i="24"/>
  <c r="H18" i="24"/>
  <c r="K9" i="24"/>
  <c r="H26" i="25" l="1"/>
  <c r="H26" i="24"/>
  <c r="X35" i="9"/>
  <c r="Z36" i="9"/>
  <c r="I18" i="25"/>
  <c r="K7" i="25"/>
  <c r="P18" i="25"/>
  <c r="O26" i="25"/>
  <c r="J18" i="24"/>
  <c r="P18" i="24"/>
  <c r="O26" i="24"/>
  <c r="M44" i="24"/>
  <c r="K7" i="24" s="1"/>
  <c r="P19" i="25"/>
  <c r="Q19" i="25" s="1"/>
  <c r="P21" i="25"/>
  <c r="Q21" i="25" s="1"/>
  <c r="P23" i="25"/>
  <c r="Q23" i="25" s="1"/>
  <c r="P25" i="25"/>
  <c r="Q25" i="25" s="1"/>
  <c r="I19" i="25"/>
  <c r="J19" i="25" s="1"/>
  <c r="I21" i="25"/>
  <c r="J21" i="25" s="1"/>
  <c r="I23" i="25"/>
  <c r="J23" i="25" s="1"/>
  <c r="I25" i="25"/>
  <c r="J25" i="25" s="1"/>
  <c r="Q18" i="24"/>
  <c r="P19" i="24"/>
  <c r="Q19" i="24" s="1"/>
  <c r="P21" i="24"/>
  <c r="Q21" i="24" s="1"/>
  <c r="P23" i="24"/>
  <c r="Q23" i="24" s="1"/>
  <c r="P25" i="24"/>
  <c r="Q25" i="24" s="1"/>
  <c r="I19" i="24"/>
  <c r="J19" i="24" s="1"/>
  <c r="I21" i="24"/>
  <c r="J21" i="24" s="1"/>
  <c r="I23" i="24"/>
  <c r="J23" i="24" s="1"/>
  <c r="I25" i="24"/>
  <c r="J25" i="24" s="1"/>
  <c r="Q26" i="24" l="1"/>
  <c r="P26" i="24"/>
  <c r="I26" i="24"/>
  <c r="J26" i="24"/>
  <c r="J18" i="25"/>
  <c r="J26" i="25" s="1"/>
  <c r="I26" i="25"/>
  <c r="P26" i="25"/>
  <c r="Q18" i="25"/>
  <c r="Q26" i="25" s="1"/>
  <c r="O222" i="22"/>
  <c r="N222" i="22"/>
  <c r="A212" i="22"/>
  <c r="O203" i="22"/>
  <c r="N203" i="22"/>
  <c r="A193" i="22"/>
  <c r="O184" i="22"/>
  <c r="N184" i="22"/>
  <c r="A174" i="22"/>
  <c r="O165" i="22"/>
  <c r="N165" i="22"/>
  <c r="A155" i="22"/>
  <c r="O146" i="22"/>
  <c r="N146" i="22"/>
  <c r="A136" i="22"/>
  <c r="O127" i="22"/>
  <c r="N127" i="22"/>
  <c r="A117" i="22"/>
  <c r="O108" i="22"/>
  <c r="N108" i="22"/>
  <c r="A98" i="22"/>
  <c r="O89" i="22"/>
  <c r="N89" i="22"/>
  <c r="A79" i="22"/>
  <c r="O70" i="22"/>
  <c r="N70" i="22"/>
  <c r="A60" i="22"/>
  <c r="O51" i="22"/>
  <c r="N51" i="22"/>
  <c r="A41" i="22"/>
  <c r="O32" i="22"/>
  <c r="N32" i="22"/>
  <c r="A22" i="22"/>
  <c r="E10" i="22" l="1"/>
  <c r="O10" i="22"/>
  <c r="L208" i="20"/>
  <c r="L206" i="20"/>
  <c r="G206" i="20"/>
  <c r="L189" i="20"/>
  <c r="L187" i="20"/>
  <c r="G187" i="20"/>
  <c r="L170" i="20"/>
  <c r="L168" i="20"/>
  <c r="G168" i="20"/>
  <c r="L151" i="20"/>
  <c r="L149" i="20"/>
  <c r="G149" i="20"/>
  <c r="L132" i="20"/>
  <c r="L130" i="20"/>
  <c r="G130" i="20"/>
  <c r="L113" i="20"/>
  <c r="L111" i="20"/>
  <c r="G111" i="20"/>
  <c r="L94" i="20"/>
  <c r="L92" i="20"/>
  <c r="G92" i="20"/>
  <c r="L75" i="20"/>
  <c r="L73" i="20"/>
  <c r="G73" i="20"/>
  <c r="L54" i="20"/>
  <c r="G54" i="20"/>
  <c r="L37" i="20"/>
  <c r="L35" i="20"/>
  <c r="G35" i="20"/>
  <c r="L18" i="20"/>
  <c r="L16" i="20"/>
  <c r="G16" i="20"/>
  <c r="O222" i="20"/>
  <c r="N222" i="20"/>
  <c r="A212" i="20"/>
  <c r="O203" i="20"/>
  <c r="N203" i="20"/>
  <c r="A193" i="20"/>
  <c r="O184" i="20"/>
  <c r="N184" i="20"/>
  <c r="A174" i="20"/>
  <c r="O165" i="20"/>
  <c r="N165" i="20"/>
  <c r="A155" i="20"/>
  <c r="O146" i="20"/>
  <c r="N146" i="20"/>
  <c r="A136" i="20"/>
  <c r="O127" i="20"/>
  <c r="N127" i="20"/>
  <c r="A117" i="20"/>
  <c r="O108" i="20"/>
  <c r="N108" i="20"/>
  <c r="A98" i="20"/>
  <c r="O89" i="20"/>
  <c r="N89" i="20"/>
  <c r="A79" i="20"/>
  <c r="O70" i="20"/>
  <c r="N70" i="20"/>
  <c r="A60" i="20"/>
  <c r="O51" i="20"/>
  <c r="N51" i="20"/>
  <c r="A41" i="20"/>
  <c r="O32" i="20"/>
  <c r="N32" i="20"/>
  <c r="A22" i="20"/>
  <c r="G107" i="19"/>
  <c r="H106" i="19"/>
  <c r="H105" i="19"/>
  <c r="H104" i="19"/>
  <c r="H103" i="19"/>
  <c r="H102" i="19"/>
  <c r="H101" i="19"/>
  <c r="H100" i="19"/>
  <c r="H99" i="19"/>
  <c r="H98" i="19"/>
  <c r="G96" i="19"/>
  <c r="H95" i="19"/>
  <c r="H94" i="19"/>
  <c r="H93" i="19"/>
  <c r="H53" i="19"/>
  <c r="H52" i="19"/>
  <c r="H51" i="19"/>
  <c r="H48" i="19"/>
  <c r="H47" i="19"/>
  <c r="G43" i="19"/>
  <c r="H46" i="19" s="1"/>
  <c r="H42" i="19"/>
  <c r="H41" i="19"/>
  <c r="H40" i="19"/>
  <c r="V70" i="18"/>
  <c r="Q70" i="18"/>
  <c r="P70" i="18"/>
  <c r="N70" i="18"/>
  <c r="L70" i="18"/>
  <c r="V7" i="9" s="1"/>
  <c r="T68" i="18"/>
  <c r="X68" i="18" s="1"/>
  <c r="T67" i="18"/>
  <c r="X67" i="18" s="1"/>
  <c r="T66" i="18"/>
  <c r="X66" i="18" s="1"/>
  <c r="T65" i="18"/>
  <c r="X65" i="18" s="1"/>
  <c r="T64" i="18"/>
  <c r="X64" i="18" s="1"/>
  <c r="T63" i="18"/>
  <c r="X63" i="18" s="1"/>
  <c r="T62" i="18"/>
  <c r="X62" i="18" s="1"/>
  <c r="T61" i="18"/>
  <c r="X61" i="18" s="1"/>
  <c r="T60" i="18"/>
  <c r="X60" i="18" s="1"/>
  <c r="T59" i="18"/>
  <c r="X59" i="18" s="1"/>
  <c r="T58" i="18"/>
  <c r="X58" i="18" s="1"/>
  <c r="T57" i="18"/>
  <c r="X57" i="18" s="1"/>
  <c r="T47" i="18"/>
  <c r="X47" i="18" s="1"/>
  <c r="T46" i="18"/>
  <c r="X46" i="18" s="1"/>
  <c r="T45" i="18"/>
  <c r="X45" i="18" s="1"/>
  <c r="T44" i="18"/>
  <c r="X44" i="18" s="1"/>
  <c r="T43" i="18"/>
  <c r="X43" i="18" s="1"/>
  <c r="T42" i="18"/>
  <c r="X42" i="18" s="1"/>
  <c r="T41" i="18"/>
  <c r="T40" i="18"/>
  <c r="X40" i="18" l="1"/>
  <c r="E322" i="20"/>
  <c r="P322" i="20" s="1"/>
  <c r="E265" i="20"/>
  <c r="P265" i="20" s="1"/>
  <c r="E246" i="20"/>
  <c r="P246" i="20" s="1"/>
  <c r="E360" i="20"/>
  <c r="P360" i="20" s="1"/>
  <c r="E303" i="20"/>
  <c r="P303" i="20" s="1"/>
  <c r="E227" i="20"/>
  <c r="P227" i="20" s="1"/>
  <c r="E284" i="20"/>
  <c r="P284" i="20" s="1"/>
  <c r="E341" i="20"/>
  <c r="P341" i="20" s="1"/>
  <c r="X7" i="9"/>
  <c r="X30" i="9"/>
  <c r="H96" i="19"/>
  <c r="H107" i="19"/>
  <c r="G109" i="19"/>
  <c r="W37" i="9" s="1"/>
  <c r="Z37" i="9" s="1"/>
  <c r="E37" i="20"/>
  <c r="P37" i="20" s="1"/>
  <c r="E56" i="20"/>
  <c r="P56" i="20" s="1"/>
  <c r="E75" i="20"/>
  <c r="P75" i="20" s="1"/>
  <c r="E94" i="20"/>
  <c r="P94" i="20" s="1"/>
  <c r="E113" i="20"/>
  <c r="P113" i="20" s="1"/>
  <c r="E132" i="20"/>
  <c r="P132" i="20" s="1"/>
  <c r="E151" i="20"/>
  <c r="P151" i="20" s="1"/>
  <c r="E170" i="20"/>
  <c r="P170" i="20" s="1"/>
  <c r="E189" i="20"/>
  <c r="P189" i="20" s="1"/>
  <c r="E208" i="20"/>
  <c r="P208" i="20" s="1"/>
  <c r="P18" i="22"/>
  <c r="E18" i="20"/>
  <c r="P18" i="20" s="1"/>
  <c r="H49" i="19"/>
  <c r="H43" i="19"/>
  <c r="H50" i="19"/>
  <c r="T70" i="18"/>
  <c r="W28" i="9" s="1"/>
  <c r="X41" i="18"/>
  <c r="X70" i="18" l="1"/>
  <c r="X38" i="9"/>
  <c r="X28" i="9"/>
  <c r="X31" i="9" s="1"/>
  <c r="H109" i="19"/>
  <c r="Z30" i="9"/>
  <c r="W31" i="9"/>
  <c r="H45" i="19"/>
  <c r="G54" i="19"/>
  <c r="Z28" i="9" l="1"/>
  <c r="X40" i="9"/>
  <c r="Z31" i="9"/>
  <c r="H54" i="19"/>
  <c r="H56" i="19" s="1"/>
  <c r="H116" i="19" s="1"/>
  <c r="G56" i="19"/>
  <c r="G116" i="19" l="1"/>
  <c r="W35" i="9"/>
  <c r="O222" i="17"/>
  <c r="N222" i="17"/>
  <c r="A212" i="17"/>
  <c r="L208" i="17"/>
  <c r="L206" i="17"/>
  <c r="G206" i="17"/>
  <c r="O203" i="17"/>
  <c r="N203" i="17"/>
  <c r="A193" i="17"/>
  <c r="L189" i="17"/>
  <c r="L187" i="17"/>
  <c r="G187" i="17"/>
  <c r="O184" i="17"/>
  <c r="N184" i="17"/>
  <c r="A174" i="17"/>
  <c r="L170" i="17"/>
  <c r="L168" i="17"/>
  <c r="G168" i="17"/>
  <c r="O165" i="17"/>
  <c r="N165" i="17"/>
  <c r="A155" i="17"/>
  <c r="L151" i="17"/>
  <c r="L149" i="17"/>
  <c r="G149" i="17"/>
  <c r="O146" i="17"/>
  <c r="N146" i="17"/>
  <c r="A136" i="17"/>
  <c r="L132" i="17"/>
  <c r="L130" i="17"/>
  <c r="G130" i="17"/>
  <c r="O127" i="17"/>
  <c r="N127" i="17"/>
  <c r="A117" i="17"/>
  <c r="L113" i="17"/>
  <c r="L111" i="17"/>
  <c r="G111" i="17"/>
  <c r="O108" i="17"/>
  <c r="N108" i="17"/>
  <c r="A98" i="17"/>
  <c r="L94" i="17"/>
  <c r="L92" i="17"/>
  <c r="G92" i="17"/>
  <c r="O89" i="17"/>
  <c r="N89" i="17"/>
  <c r="A79" i="17"/>
  <c r="L75" i="17"/>
  <c r="L73" i="17"/>
  <c r="G73" i="17"/>
  <c r="O70" i="17"/>
  <c r="N70" i="17"/>
  <c r="A60" i="17"/>
  <c r="L56" i="17"/>
  <c r="L54" i="17"/>
  <c r="G54" i="17"/>
  <c r="O51" i="17"/>
  <c r="N51" i="17"/>
  <c r="A41" i="17"/>
  <c r="L37" i="17"/>
  <c r="L35" i="17"/>
  <c r="G35" i="17"/>
  <c r="O32" i="17"/>
  <c r="N32" i="17"/>
  <c r="A22" i="17"/>
  <c r="L18" i="17"/>
  <c r="L16" i="17"/>
  <c r="G16" i="17"/>
  <c r="E10" i="17" l="1"/>
  <c r="W38" i="9"/>
  <c r="Z35" i="9"/>
  <c r="O10" i="17"/>
  <c r="R30" i="9" s="1"/>
  <c r="L30" i="9" s="1"/>
  <c r="J71" i="5"/>
  <c r="Z38" i="9" l="1"/>
  <c r="W40" i="9"/>
  <c r="Z40" i="9" s="1"/>
  <c r="L37" i="10"/>
  <c r="B33" i="15" l="1"/>
  <c r="B34" i="15"/>
  <c r="B35" i="15"/>
  <c r="B36" i="15"/>
  <c r="B37" i="15"/>
  <c r="B38" i="15"/>
  <c r="B39" i="15"/>
  <c r="B40" i="15"/>
  <c r="B41" i="15"/>
  <c r="B42" i="15"/>
  <c r="B43" i="15"/>
  <c r="B32" i="15"/>
  <c r="K9" i="15"/>
  <c r="R37" i="9" s="1"/>
  <c r="M43" i="15"/>
  <c r="M42" i="15"/>
  <c r="M41" i="15"/>
  <c r="M40" i="15"/>
  <c r="M39" i="15"/>
  <c r="M38" i="15"/>
  <c r="M37" i="15"/>
  <c r="M36" i="15"/>
  <c r="M35" i="15"/>
  <c r="M34" i="15"/>
  <c r="M33" i="15"/>
  <c r="M32" i="15"/>
  <c r="O25" i="15"/>
  <c r="H25" i="15"/>
  <c r="I25" i="15" s="1"/>
  <c r="J25" i="15" s="1"/>
  <c r="P24" i="15"/>
  <c r="Q24" i="15" s="1"/>
  <c r="O24" i="15"/>
  <c r="H24" i="15"/>
  <c r="O23" i="15"/>
  <c r="H23" i="15"/>
  <c r="I23" i="15" s="1"/>
  <c r="J23" i="15" s="1"/>
  <c r="O22" i="15"/>
  <c r="P22" i="15" s="1"/>
  <c r="Q22" i="15" s="1"/>
  <c r="H22" i="15"/>
  <c r="O21" i="15"/>
  <c r="H21" i="15"/>
  <c r="I21" i="15" s="1"/>
  <c r="J21" i="15" s="1"/>
  <c r="O20" i="15"/>
  <c r="P20" i="15" s="1"/>
  <c r="Q20" i="15" s="1"/>
  <c r="H20" i="15"/>
  <c r="O19" i="15"/>
  <c r="H19" i="15"/>
  <c r="I19" i="15" s="1"/>
  <c r="J19" i="15" s="1"/>
  <c r="O18" i="15"/>
  <c r="O26" i="15" s="1"/>
  <c r="H18" i="15"/>
  <c r="L208" i="10"/>
  <c r="L206" i="10"/>
  <c r="G206" i="10"/>
  <c r="L189" i="10"/>
  <c r="L187" i="10"/>
  <c r="G187" i="10"/>
  <c r="L170" i="10"/>
  <c r="L168" i="10"/>
  <c r="G168" i="10"/>
  <c r="L151" i="10"/>
  <c r="L149" i="10"/>
  <c r="G149" i="10"/>
  <c r="L132" i="10"/>
  <c r="L130" i="10"/>
  <c r="G130" i="10"/>
  <c r="L113" i="10"/>
  <c r="L111" i="10"/>
  <c r="G111" i="10"/>
  <c r="L94" i="10"/>
  <c r="L92" i="10"/>
  <c r="G92" i="10"/>
  <c r="L75" i="10"/>
  <c r="L73" i="10"/>
  <c r="G73" i="10"/>
  <c r="L56" i="10"/>
  <c r="L54" i="10"/>
  <c r="G54" i="10"/>
  <c r="L18" i="10"/>
  <c r="L208" i="1"/>
  <c r="L206" i="1"/>
  <c r="G206" i="1"/>
  <c r="L189" i="1"/>
  <c r="L187" i="1"/>
  <c r="G187" i="1"/>
  <c r="L170" i="1"/>
  <c r="L168" i="1"/>
  <c r="G168" i="1"/>
  <c r="L151" i="1"/>
  <c r="L149" i="1"/>
  <c r="G149" i="1"/>
  <c r="L132" i="1"/>
  <c r="L130" i="1"/>
  <c r="G130" i="1"/>
  <c r="L113" i="1"/>
  <c r="L111" i="1"/>
  <c r="G111" i="1"/>
  <c r="L94" i="1"/>
  <c r="L92" i="1"/>
  <c r="G92" i="1"/>
  <c r="L75" i="1"/>
  <c r="L73" i="1"/>
  <c r="G73" i="1"/>
  <c r="L56" i="1"/>
  <c r="L54" i="1"/>
  <c r="G54" i="1"/>
  <c r="L37" i="1"/>
  <c r="L18" i="1"/>
  <c r="B33" i="13"/>
  <c r="B34" i="13"/>
  <c r="B35" i="13"/>
  <c r="B36" i="13"/>
  <c r="B37" i="13"/>
  <c r="B38" i="13"/>
  <c r="B39" i="13"/>
  <c r="B40" i="13"/>
  <c r="B41" i="13"/>
  <c r="B42" i="13"/>
  <c r="B43" i="13"/>
  <c r="B32" i="13"/>
  <c r="K9" i="13"/>
  <c r="R36" i="9" s="1"/>
  <c r="M43" i="13"/>
  <c r="M42" i="13"/>
  <c r="M41" i="13"/>
  <c r="M40" i="13"/>
  <c r="M39" i="13"/>
  <c r="M38" i="13"/>
  <c r="M37" i="13"/>
  <c r="M36" i="13"/>
  <c r="M35" i="13"/>
  <c r="M34" i="13"/>
  <c r="M33" i="13"/>
  <c r="M32" i="13"/>
  <c r="O25" i="13"/>
  <c r="P25" i="13" s="1"/>
  <c r="H25" i="13"/>
  <c r="O24" i="13"/>
  <c r="P24" i="13" s="1"/>
  <c r="Q24" i="13" s="1"/>
  <c r="H24" i="13"/>
  <c r="I24" i="13" s="1"/>
  <c r="J24" i="13" s="1"/>
  <c r="O23" i="13"/>
  <c r="P23" i="13" s="1"/>
  <c r="H23" i="13"/>
  <c r="O22" i="13"/>
  <c r="P22" i="13" s="1"/>
  <c r="Q22" i="13" s="1"/>
  <c r="H22" i="13"/>
  <c r="I22" i="13" s="1"/>
  <c r="J22" i="13" s="1"/>
  <c r="O21" i="13"/>
  <c r="P21" i="13" s="1"/>
  <c r="H21" i="13"/>
  <c r="O20" i="13"/>
  <c r="P20" i="13" s="1"/>
  <c r="Q20" i="13" s="1"/>
  <c r="H20" i="13"/>
  <c r="I20" i="13" s="1"/>
  <c r="J20" i="13" s="1"/>
  <c r="O19" i="13"/>
  <c r="P19" i="13" s="1"/>
  <c r="H19" i="13"/>
  <c r="O18" i="13"/>
  <c r="H18" i="13"/>
  <c r="H26" i="13" s="1"/>
  <c r="H26" i="15" l="1"/>
  <c r="I18" i="13"/>
  <c r="M44" i="13"/>
  <c r="P18" i="15"/>
  <c r="P18" i="13"/>
  <c r="P26" i="13" s="1"/>
  <c r="O26" i="13"/>
  <c r="I18" i="15"/>
  <c r="M44" i="15"/>
  <c r="K7" i="15" s="1"/>
  <c r="L37" i="9"/>
  <c r="I24" i="15"/>
  <c r="J24" i="15" s="1"/>
  <c r="I20" i="15"/>
  <c r="I22" i="15"/>
  <c r="J22" i="15" s="1"/>
  <c r="J18" i="15"/>
  <c r="P19" i="15"/>
  <c r="Q19" i="15" s="1"/>
  <c r="P21" i="15"/>
  <c r="Q21" i="15" s="1"/>
  <c r="P23" i="15"/>
  <c r="Q23" i="15" s="1"/>
  <c r="P25" i="15"/>
  <c r="Q25" i="15" s="1"/>
  <c r="K7" i="13"/>
  <c r="Q18" i="13"/>
  <c r="I19" i="13"/>
  <c r="J19" i="13" s="1"/>
  <c r="Q19" i="13"/>
  <c r="I21" i="13"/>
  <c r="J21" i="13" s="1"/>
  <c r="Q21" i="13"/>
  <c r="I23" i="13"/>
  <c r="J23" i="13" s="1"/>
  <c r="Q23" i="13"/>
  <c r="I25" i="13"/>
  <c r="J25" i="13" s="1"/>
  <c r="Q25" i="13"/>
  <c r="K9" i="3"/>
  <c r="R35" i="9" s="1"/>
  <c r="M33" i="3"/>
  <c r="M34" i="3"/>
  <c r="M35" i="3"/>
  <c r="M36" i="3"/>
  <c r="M37" i="3"/>
  <c r="M38" i="3"/>
  <c r="M39" i="3"/>
  <c r="M40" i="3"/>
  <c r="M41" i="3"/>
  <c r="M42" i="3"/>
  <c r="M43" i="3"/>
  <c r="M32" i="3"/>
  <c r="O19" i="3"/>
  <c r="P19" i="3" s="1"/>
  <c r="O20" i="3"/>
  <c r="P20" i="3" s="1"/>
  <c r="Q20" i="3" s="1"/>
  <c r="O21" i="3"/>
  <c r="P21" i="3" s="1"/>
  <c r="Q21" i="3" s="1"/>
  <c r="O22" i="3"/>
  <c r="P22" i="3" s="1"/>
  <c r="O23" i="3"/>
  <c r="O24" i="3"/>
  <c r="P24" i="3" s="1"/>
  <c r="O25" i="3"/>
  <c r="P25" i="3" s="1"/>
  <c r="Q25" i="3" s="1"/>
  <c r="H20" i="3"/>
  <c r="H21" i="3"/>
  <c r="I21" i="3" s="1"/>
  <c r="H22" i="3"/>
  <c r="I22" i="3" s="1"/>
  <c r="H23" i="3"/>
  <c r="I23" i="3" s="1"/>
  <c r="H24" i="3"/>
  <c r="I24" i="3" s="1"/>
  <c r="H25" i="3"/>
  <c r="I25" i="3" s="1"/>
  <c r="H19" i="3"/>
  <c r="I19" i="3" s="1"/>
  <c r="O18" i="3"/>
  <c r="M44" i="3" l="1"/>
  <c r="Q18" i="15"/>
  <c r="Q26" i="15" s="1"/>
  <c r="P26" i="15"/>
  <c r="P18" i="3"/>
  <c r="O26" i="3"/>
  <c r="I26" i="15"/>
  <c r="Q26" i="13"/>
  <c r="J18" i="13"/>
  <c r="J26" i="13" s="1"/>
  <c r="I26" i="13"/>
  <c r="J20" i="15"/>
  <c r="J26" i="15" s="1"/>
  <c r="J25" i="3"/>
  <c r="Q22" i="3"/>
  <c r="J23" i="3"/>
  <c r="Q24" i="3"/>
  <c r="Q19" i="3"/>
  <c r="J21" i="3"/>
  <c r="J22" i="3"/>
  <c r="J24" i="3"/>
  <c r="I20" i="3"/>
  <c r="J20" i="3" s="1"/>
  <c r="P23" i="3"/>
  <c r="Q23" i="3" s="1"/>
  <c r="J19" i="3"/>
  <c r="P26" i="3" l="1"/>
  <c r="Q18" i="3"/>
  <c r="Q26" i="3" s="1"/>
  <c r="L35" i="9"/>
  <c r="H18" i="3"/>
  <c r="H26" i="3" s="1"/>
  <c r="K7" i="3"/>
  <c r="I18" i="3" l="1"/>
  <c r="O222" i="10"/>
  <c r="N222" i="10"/>
  <c r="A212" i="10"/>
  <c r="O203" i="10"/>
  <c r="N203" i="10"/>
  <c r="A193" i="10"/>
  <c r="O184" i="10"/>
  <c r="N184" i="10"/>
  <c r="A174" i="10"/>
  <c r="O165" i="10"/>
  <c r="N165" i="10"/>
  <c r="A155" i="10"/>
  <c r="O146" i="10"/>
  <c r="N146" i="10"/>
  <c r="A136" i="10"/>
  <c r="O127" i="10"/>
  <c r="N127" i="10"/>
  <c r="A117" i="10"/>
  <c r="O108" i="10"/>
  <c r="N108" i="10"/>
  <c r="A98" i="10"/>
  <c r="O89" i="10"/>
  <c r="N89" i="10"/>
  <c r="A79" i="10"/>
  <c r="O70" i="10"/>
  <c r="N70" i="10"/>
  <c r="A60" i="10"/>
  <c r="O51" i="10"/>
  <c r="N51" i="10"/>
  <c r="A41" i="10"/>
  <c r="L35" i="10"/>
  <c r="G35" i="10"/>
  <c r="L16" i="10"/>
  <c r="G16" i="10"/>
  <c r="O32" i="10"/>
  <c r="O10" i="10" s="1"/>
  <c r="N32" i="10"/>
  <c r="A22" i="10"/>
  <c r="O222" i="1"/>
  <c r="N222" i="1"/>
  <c r="A212" i="1"/>
  <c r="O203" i="1"/>
  <c r="N203" i="1"/>
  <c r="A193" i="1"/>
  <c r="O184" i="1"/>
  <c r="N184" i="1"/>
  <c r="A174" i="1"/>
  <c r="O165" i="1"/>
  <c r="N165" i="1"/>
  <c r="A155" i="1"/>
  <c r="O146" i="1"/>
  <c r="N146" i="1"/>
  <c r="A136" i="1"/>
  <c r="O127" i="1"/>
  <c r="N127" i="1"/>
  <c r="A117" i="1"/>
  <c r="O108" i="1"/>
  <c r="N108" i="1"/>
  <c r="A98" i="1"/>
  <c r="O89" i="1"/>
  <c r="N89" i="1"/>
  <c r="A79" i="1"/>
  <c r="O70" i="1"/>
  <c r="N70" i="1"/>
  <c r="A60" i="1"/>
  <c r="O51" i="1"/>
  <c r="N51" i="1"/>
  <c r="A41" i="1"/>
  <c r="L35" i="1"/>
  <c r="G35" i="1"/>
  <c r="L16" i="1"/>
  <c r="O32" i="1"/>
  <c r="N32" i="1"/>
  <c r="J18" i="3" l="1"/>
  <c r="J26" i="3" s="1"/>
  <c r="I26" i="3"/>
  <c r="E10" i="10"/>
  <c r="R28" i="9"/>
  <c r="A22" i="1"/>
  <c r="J110" i="5"/>
  <c r="J109" i="5"/>
  <c r="J108" i="5"/>
  <c r="J105" i="5"/>
  <c r="J104" i="5"/>
  <c r="I100" i="5"/>
  <c r="H100" i="5"/>
  <c r="J99" i="5"/>
  <c r="J98" i="5"/>
  <c r="J97" i="5"/>
  <c r="R29" i="9" l="1"/>
  <c r="L29" i="9" s="1"/>
  <c r="L28" i="9"/>
  <c r="H113" i="5"/>
  <c r="J100" i="5"/>
  <c r="J103" i="5"/>
  <c r="J107" i="5"/>
  <c r="J106" i="5"/>
  <c r="J84" i="5"/>
  <c r="J83" i="5"/>
  <c r="J82" i="5"/>
  <c r="J79" i="5"/>
  <c r="J78" i="5"/>
  <c r="I74" i="5"/>
  <c r="H74" i="5"/>
  <c r="J73" i="5"/>
  <c r="J72" i="5"/>
  <c r="V144" i="6"/>
  <c r="Q144" i="6"/>
  <c r="P144" i="6"/>
  <c r="N144" i="6"/>
  <c r="L144" i="6"/>
  <c r="T142" i="6"/>
  <c r="X142" i="6" s="1"/>
  <c r="T141" i="6"/>
  <c r="X141" i="6" s="1"/>
  <c r="T140" i="6"/>
  <c r="X140" i="6" s="1"/>
  <c r="T139" i="6"/>
  <c r="X139" i="6" s="1"/>
  <c r="T138" i="6"/>
  <c r="X138" i="6" s="1"/>
  <c r="T137" i="6"/>
  <c r="X137" i="6" s="1"/>
  <c r="T136" i="6"/>
  <c r="X136" i="6" s="1"/>
  <c r="T135" i="6"/>
  <c r="X135" i="6" s="1"/>
  <c r="T134" i="6"/>
  <c r="X134" i="6" s="1"/>
  <c r="T133" i="6"/>
  <c r="X133" i="6" s="1"/>
  <c r="T132" i="6"/>
  <c r="X132" i="6" s="1"/>
  <c r="T131" i="6"/>
  <c r="X131" i="6" s="1"/>
  <c r="T130" i="6"/>
  <c r="X130" i="6" s="1"/>
  <c r="T129" i="6"/>
  <c r="X129" i="6" s="1"/>
  <c r="T128" i="6"/>
  <c r="T127" i="6"/>
  <c r="T126" i="6"/>
  <c r="T125" i="6"/>
  <c r="T124" i="6"/>
  <c r="X124" i="6" s="1"/>
  <c r="T123" i="6"/>
  <c r="V106" i="6"/>
  <c r="Q106" i="6"/>
  <c r="P106" i="6"/>
  <c r="L106" i="6"/>
  <c r="Q8" i="9" s="1"/>
  <c r="T104" i="6"/>
  <c r="X104" i="6" s="1"/>
  <c r="T103" i="6"/>
  <c r="X103" i="6" s="1"/>
  <c r="T102" i="6"/>
  <c r="X102" i="6" s="1"/>
  <c r="T101" i="6"/>
  <c r="X101" i="6" s="1"/>
  <c r="T100" i="6"/>
  <c r="X100" i="6" s="1"/>
  <c r="T99" i="6"/>
  <c r="X99" i="6" s="1"/>
  <c r="T98" i="6"/>
  <c r="X98" i="6" s="1"/>
  <c r="T97" i="6"/>
  <c r="X97" i="6" s="1"/>
  <c r="T96" i="6"/>
  <c r="X96" i="6" s="1"/>
  <c r="T95" i="6"/>
  <c r="X95" i="6" s="1"/>
  <c r="T94" i="6"/>
  <c r="X94" i="6" s="1"/>
  <c r="T93" i="6"/>
  <c r="X93" i="6" s="1"/>
  <c r="T92" i="6"/>
  <c r="X92" i="6" s="1"/>
  <c r="T91" i="6"/>
  <c r="X91" i="6" s="1"/>
  <c r="T90" i="6"/>
  <c r="T89" i="6"/>
  <c r="T88" i="6"/>
  <c r="T87" i="6"/>
  <c r="X87" i="6" s="1"/>
  <c r="T86" i="6"/>
  <c r="S8" i="9" l="1"/>
  <c r="Q15" i="9"/>
  <c r="Q9" i="9"/>
  <c r="R31" i="9"/>
  <c r="R38" i="9"/>
  <c r="L36" i="9"/>
  <c r="L38" i="9" s="1"/>
  <c r="E18" i="17"/>
  <c r="P18" i="17" s="1"/>
  <c r="L31" i="9"/>
  <c r="X126" i="6"/>
  <c r="E94" i="17"/>
  <c r="P94" i="17" s="1"/>
  <c r="E189" i="17"/>
  <c r="P189" i="17" s="1"/>
  <c r="X86" i="6"/>
  <c r="X128" i="6"/>
  <c r="E151" i="17"/>
  <c r="P151" i="17" s="1"/>
  <c r="X125" i="6"/>
  <c r="E113" i="17"/>
  <c r="P113" i="17" s="1"/>
  <c r="E37" i="17"/>
  <c r="P37" i="17" s="1"/>
  <c r="E208" i="17"/>
  <c r="P208" i="17" s="1"/>
  <c r="X88" i="6"/>
  <c r="E56" i="10"/>
  <c r="P56" i="10" s="1"/>
  <c r="X89" i="6"/>
  <c r="E208" i="10"/>
  <c r="P208" i="10" s="1"/>
  <c r="X127" i="6"/>
  <c r="E170" i="17"/>
  <c r="P170" i="17" s="1"/>
  <c r="E132" i="17"/>
  <c r="P132" i="17" s="1"/>
  <c r="E56" i="17"/>
  <c r="P56" i="17" s="1"/>
  <c r="E75" i="17"/>
  <c r="P75" i="17" s="1"/>
  <c r="X90" i="6"/>
  <c r="T144" i="6"/>
  <c r="Q30" i="9" s="1"/>
  <c r="I111" i="5"/>
  <c r="J102" i="5"/>
  <c r="J81" i="5"/>
  <c r="J80" i="5"/>
  <c r="J74" i="5"/>
  <c r="X123" i="6"/>
  <c r="L69" i="6"/>
  <c r="Q7" i="9" s="1"/>
  <c r="V69" i="6"/>
  <c r="T63" i="6"/>
  <c r="X63" i="6" s="1"/>
  <c r="T64" i="6"/>
  <c r="X64" i="6" s="1"/>
  <c r="T65" i="6"/>
  <c r="X65" i="6" s="1"/>
  <c r="T66" i="6"/>
  <c r="X66" i="6" s="1"/>
  <c r="T67" i="6"/>
  <c r="X67" i="6" s="1"/>
  <c r="Q69" i="6"/>
  <c r="P69" i="6"/>
  <c r="T47" i="6"/>
  <c r="T48" i="6"/>
  <c r="X48" i="6" s="1"/>
  <c r="T49" i="6"/>
  <c r="X49" i="6" s="1"/>
  <c r="T50" i="6"/>
  <c r="X50" i="6" s="1"/>
  <c r="T51" i="6"/>
  <c r="X51" i="6" s="1"/>
  <c r="T52" i="6"/>
  <c r="X52" i="6" s="1"/>
  <c r="T53" i="6"/>
  <c r="X53" i="6" s="1"/>
  <c r="T54" i="6"/>
  <c r="X54" i="6" s="1"/>
  <c r="T62" i="6"/>
  <c r="X62" i="6" s="1"/>
  <c r="T42" i="6"/>
  <c r="T43" i="6"/>
  <c r="T44" i="6"/>
  <c r="T45" i="6"/>
  <c r="T46" i="6"/>
  <c r="X46" i="6" s="1"/>
  <c r="T41" i="6"/>
  <c r="N69" i="6"/>
  <c r="E284" i="1" l="1"/>
  <c r="P284" i="1" s="1"/>
  <c r="E246" i="1"/>
  <c r="P246" i="1" s="1"/>
  <c r="E341" i="1"/>
  <c r="P341" i="1" s="1"/>
  <c r="E265" i="1"/>
  <c r="P265" i="1" s="1"/>
  <c r="E227" i="1"/>
  <c r="P227" i="1" s="1"/>
  <c r="E322" i="1"/>
  <c r="P322" i="1" s="1"/>
  <c r="E303" i="1"/>
  <c r="P303" i="1" s="1"/>
  <c r="Q10" i="9"/>
  <c r="S10" i="9" s="1"/>
  <c r="Q14" i="9"/>
  <c r="S7" i="9"/>
  <c r="X9" i="9"/>
  <c r="V10" i="9"/>
  <c r="X10" i="9" s="1"/>
  <c r="Q16" i="9"/>
  <c r="S9" i="9"/>
  <c r="W15" i="9"/>
  <c r="S15" i="9"/>
  <c r="R40" i="9"/>
  <c r="E56" i="1"/>
  <c r="P56" i="1" s="1"/>
  <c r="K30" i="9"/>
  <c r="N30" i="9" s="1"/>
  <c r="T30" i="9"/>
  <c r="L40" i="9"/>
  <c r="G35" i="9" s="1"/>
  <c r="X144" i="6"/>
  <c r="X43" i="6"/>
  <c r="E37" i="1"/>
  <c r="P37" i="1" s="1"/>
  <c r="E208" i="1"/>
  <c r="P208" i="1" s="1"/>
  <c r="E132" i="1"/>
  <c r="P132" i="1" s="1"/>
  <c r="E94" i="1"/>
  <c r="P94" i="1" s="1"/>
  <c r="E189" i="1"/>
  <c r="P189" i="1" s="1"/>
  <c r="E75" i="1"/>
  <c r="P75" i="1" s="1"/>
  <c r="E18" i="1"/>
  <c r="P18" i="1" s="1"/>
  <c r="E170" i="1"/>
  <c r="P170" i="1" s="1"/>
  <c r="X44" i="6"/>
  <c r="E151" i="1"/>
  <c r="P151" i="1" s="1"/>
  <c r="X42" i="6"/>
  <c r="E113" i="1"/>
  <c r="P113" i="1" s="1"/>
  <c r="X45" i="6"/>
  <c r="X47" i="6"/>
  <c r="X41" i="6"/>
  <c r="J76" i="5"/>
  <c r="J111" i="5"/>
  <c r="J113" i="5" s="1"/>
  <c r="I113" i="5"/>
  <c r="Q37" i="9" s="1"/>
  <c r="J77" i="5"/>
  <c r="I85" i="5"/>
  <c r="I87" i="5" s="1"/>
  <c r="Q36" i="9" s="1"/>
  <c r="T69" i="6"/>
  <c r="Q28" i="9" s="1"/>
  <c r="G39" i="9" l="1"/>
  <c r="G42" i="9" s="1"/>
  <c r="G44" i="9"/>
  <c r="W16" i="9"/>
  <c r="S16" i="9"/>
  <c r="S14" i="9"/>
  <c r="Q17" i="9"/>
  <c r="W14" i="9"/>
  <c r="K37" i="9"/>
  <c r="N37" i="9" s="1"/>
  <c r="T37" i="9"/>
  <c r="K36" i="9"/>
  <c r="T36" i="9"/>
  <c r="K28" i="9"/>
  <c r="T28" i="9"/>
  <c r="X69" i="6"/>
  <c r="J85" i="5"/>
  <c r="J87" i="5" s="1"/>
  <c r="H87" i="5"/>
  <c r="S17" i="9" l="1"/>
  <c r="W17" i="9"/>
  <c r="X14" i="9" s="1"/>
  <c r="N36" i="9"/>
  <c r="N28" i="9"/>
  <c r="I44" i="5"/>
  <c r="H44" i="5"/>
  <c r="J49" i="5"/>
  <c r="J48" i="5"/>
  <c r="J46" i="5" l="1"/>
  <c r="J51" i="5"/>
  <c r="J44" i="5"/>
  <c r="I58" i="5" l="1"/>
  <c r="I60" i="5" s="1"/>
  <c r="J47" i="5"/>
  <c r="J50" i="5"/>
  <c r="H60" i="5"/>
  <c r="H119" i="5" s="1"/>
  <c r="I119" i="5" l="1"/>
  <c r="Q35" i="9"/>
  <c r="J58" i="5"/>
  <c r="J60" i="5" s="1"/>
  <c r="J119" i="5" s="1"/>
  <c r="K35" i="9" l="1"/>
  <c r="Q38" i="9"/>
  <c r="T38" i="9" s="1"/>
  <c r="T35" i="9"/>
  <c r="N106" i="6"/>
  <c r="T85" i="6"/>
  <c r="E37" i="10" l="1"/>
  <c r="P37" i="10" s="1"/>
  <c r="E18" i="10"/>
  <c r="P18" i="10" s="1"/>
  <c r="N35" i="9"/>
  <c r="K38" i="9"/>
  <c r="E132" i="10"/>
  <c r="P132" i="10" s="1"/>
  <c r="E189" i="10"/>
  <c r="P189" i="10" s="1"/>
  <c r="E170" i="10"/>
  <c r="P170" i="10" s="1"/>
  <c r="E113" i="10"/>
  <c r="P113" i="10" s="1"/>
  <c r="E75" i="10"/>
  <c r="P75" i="10" s="1"/>
  <c r="E94" i="10"/>
  <c r="P94" i="10" s="1"/>
  <c r="E151" i="10"/>
  <c r="P151" i="10" s="1"/>
  <c r="X85" i="6"/>
  <c r="X106" i="6" s="1"/>
  <c r="T106" i="6"/>
  <c r="Q29" i="9" s="1"/>
  <c r="K29" i="9" l="1"/>
  <c r="T29" i="9"/>
  <c r="Q31" i="9"/>
  <c r="Q40" i="9" l="1"/>
  <c r="T40" i="9" s="1"/>
  <c r="T31" i="9"/>
  <c r="N29" i="9"/>
  <c r="N38" i="9" s="1"/>
  <c r="K31" i="9"/>
  <c r="K40" i="9" l="1"/>
  <c r="N31" i="9"/>
  <c r="N40" i="9" l="1"/>
  <c r="G31" i="9"/>
  <c r="AE21" i="7" l="1"/>
  <c r="AE21" i="7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<sst xmlns="http://schemas.openxmlformats.org/spreadsheetml/2006/main" count="8185" uniqueCount="665">
  <si>
    <t>PIANO  DEGLI INVESTIMENTI COMPLEMENTARI AL PNRR (DM n° 315/2021)</t>
  </si>
  <si>
    <t>PIANO DI INVESTIMENTO ESECUTIVO- FORNITURE SUBURBANO</t>
  </si>
  <si>
    <t>Regione/P.A.</t>
  </si>
  <si>
    <t>LOMBARDIA*</t>
  </si>
  <si>
    <t xml:space="preserve">NOMINATIVO RESPONSABILE 
</t>
  </si>
  <si>
    <t>CUP Comunicati</t>
  </si>
  <si>
    <t>Eventuali note:</t>
  </si>
  <si>
    <t>SUBURBANO</t>
  </si>
  <si>
    <t>METANO</t>
  </si>
  <si>
    <t>OGV</t>
  </si>
  <si>
    <t>CONTRATTO 
o ORDINATIVO</t>
  </si>
  <si>
    <t>caratteristiche mezzi</t>
  </si>
  <si>
    <t xml:space="preserve">COSTO FORNITURA da contributo statale 
(con gli attrezzaggi obbligatori di cui all'art. 4 c. 2)
</t>
  </si>
  <si>
    <t>EVENTUALI ATTREZZAGGI AGGIUNTIVI (art. 4 c.3)</t>
  </si>
  <si>
    <t>TOTALE FORNITURA contributo statale</t>
  </si>
  <si>
    <t>Eventuale cofinanziamento o spese non rimborsabili</t>
  </si>
  <si>
    <t>TOTALE COMPLESSIVO FORNITURA</t>
  </si>
  <si>
    <t>assenza di altri finanziamenti sulla parte ammessa a contributo</t>
  </si>
  <si>
    <t xml:space="preserve">attrezzaggi obbligatori (art 4 c. 2) </t>
  </si>
  <si>
    <t>tipologia alimentazione</t>
  </si>
  <si>
    <t>lunghezza</t>
  </si>
  <si>
    <t>Numero di autobus</t>
  </si>
  <si>
    <t>CUP</t>
  </si>
  <si>
    <t>CIG</t>
  </si>
  <si>
    <t>data DETERMINA A CONTRARRE O ATTI ASSIMILABILI (art. 3 c.5)</t>
  </si>
  <si>
    <t xml:space="preserve">COSTO </t>
  </si>
  <si>
    <t>DESCRIZIONE TIPOLOGIA</t>
  </si>
  <si>
    <t>VERIFICA importo ammissibile massimo (5%)</t>
  </si>
  <si>
    <t>progr.</t>
  </si>
  <si>
    <t>totale in €</t>
  </si>
  <si>
    <t>selez.</t>
  </si>
  <si>
    <t>gg/mm/aaaa</t>
  </si>
  <si>
    <t>GNL/GNC</t>
  </si>
  <si>
    <t>metri</t>
  </si>
  <si>
    <t>SI/-</t>
  </si>
  <si>
    <t/>
  </si>
  <si>
    <t>suburb.m.1</t>
  </si>
  <si>
    <t>suburb.m.2</t>
  </si>
  <si>
    <t>suburb.m.3</t>
  </si>
  <si>
    <t>suburb.m.4</t>
  </si>
  <si>
    <t>suburb.m.5</t>
  </si>
  <si>
    <t>suburb.m.6</t>
  </si>
  <si>
    <t>suburb.m.7</t>
  </si>
  <si>
    <t>suburb.m.8</t>
  </si>
  <si>
    <t>suburb.m.9</t>
  </si>
  <si>
    <t>suburb.m.10</t>
  </si>
  <si>
    <t>suburb.m.11</t>
  </si>
  <si>
    <t>suburb.m.12</t>
  </si>
  <si>
    <t>suburb.m.13</t>
  </si>
  <si>
    <t>suburb.m.14</t>
  </si>
  <si>
    <t>suburb.m.15</t>
  </si>
  <si>
    <t>suburb.m.16</t>
  </si>
  <si>
    <t>suburb.m.17</t>
  </si>
  <si>
    <t>suburb.m.18</t>
  </si>
  <si>
    <t>suburb.m.19</t>
  </si>
  <si>
    <t>suburb.m.20</t>
  </si>
  <si>
    <t>TOTALE</t>
  </si>
  <si>
    <t>ELETTRICO</t>
  </si>
  <si>
    <t>elettrico</t>
  </si>
  <si>
    <t>suburb.e.1</t>
  </si>
  <si>
    <t>suburb.e.2</t>
  </si>
  <si>
    <t>suburb.e.3</t>
  </si>
  <si>
    <t>suburb.e.4</t>
  </si>
  <si>
    <t>suburb.e.5</t>
  </si>
  <si>
    <t>suburb.e.6</t>
  </si>
  <si>
    <t>suburb.e.7</t>
  </si>
  <si>
    <t>suburb.e.8</t>
  </si>
  <si>
    <t>suburb.e.9</t>
  </si>
  <si>
    <t>suburb.e.10</t>
  </si>
  <si>
    <t>suburb.e.11</t>
  </si>
  <si>
    <t>suburb.e.12</t>
  </si>
  <si>
    <t>suburb.e.13</t>
  </si>
  <si>
    <t>suburb.e.14</t>
  </si>
  <si>
    <t>suburb.e.15</t>
  </si>
  <si>
    <t>suburb.e.16</t>
  </si>
  <si>
    <t>suburb.e.17</t>
  </si>
  <si>
    <t>suburb.e.18</t>
  </si>
  <si>
    <t>suburb.e.19</t>
  </si>
  <si>
    <t>suburb.e.20</t>
  </si>
  <si>
    <t>Idrogeno</t>
  </si>
  <si>
    <t>idrogeno</t>
  </si>
  <si>
    <t>suburb.i.1</t>
  </si>
  <si>
    <t>suburb.i.2</t>
  </si>
  <si>
    <t>suburb.i.3</t>
  </si>
  <si>
    <t>suburb.i.4</t>
  </si>
  <si>
    <t>suburb.i.5</t>
  </si>
  <si>
    <t>suburb.i.6</t>
  </si>
  <si>
    <t>suburb.i.7</t>
  </si>
  <si>
    <t>suburb.i.8</t>
  </si>
  <si>
    <t>suburb.i.9</t>
  </si>
  <si>
    <t>suburb.i.10</t>
  </si>
  <si>
    <t>suburb.i.11</t>
  </si>
  <si>
    <t>suburb.i.12</t>
  </si>
  <si>
    <t>suburb.i.13</t>
  </si>
  <si>
    <t>suburb.i.14</t>
  </si>
  <si>
    <t>suburb.i.15</t>
  </si>
  <si>
    <t>suburb.i.16</t>
  </si>
  <si>
    <t>suburb.i.17</t>
  </si>
  <si>
    <t>suburb.i.18</t>
  </si>
  <si>
    <t>suburb.i.19</t>
  </si>
  <si>
    <t>suburb.i.20</t>
  </si>
  <si>
    <t>PIANO  DEGLI INVESTIMENTI COMPLEMENTARI AL PNRR (DM n°315/2021)</t>
  </si>
  <si>
    <t>PIANO DI INVESTIMENTO ESECUTIVO- FORNITURE  EXTRAURBANO</t>
  </si>
  <si>
    <t>EXTRAURBANO</t>
  </si>
  <si>
    <t>COSTO FORNITURA da contributo statale 
(con gli attrezzaggi obbligatori di cui all'art. 4 c. 2)</t>
  </si>
  <si>
    <t>Extra-urb.m.1</t>
  </si>
  <si>
    <t>Extra-urb.m.2</t>
  </si>
  <si>
    <t>Extra-urb.m.3</t>
  </si>
  <si>
    <t>Extra-urb.m.4</t>
  </si>
  <si>
    <t>Extra-urb.m.5</t>
  </si>
  <si>
    <t>Extra-urb.m.6</t>
  </si>
  <si>
    <t>Extra-urb.m.7</t>
  </si>
  <si>
    <t>Extra-urb.m.8</t>
  </si>
  <si>
    <t>Extra-urb.m.9</t>
  </si>
  <si>
    <t>Extra-urb.m.10</t>
  </si>
  <si>
    <t>Extra-urb.m.11</t>
  </si>
  <si>
    <t>Extra-urb.m.12</t>
  </si>
  <si>
    <t>Extra-urb.m.13</t>
  </si>
  <si>
    <t>Extra-urb.m.14</t>
  </si>
  <si>
    <t>Extra-urb.m.15</t>
  </si>
  <si>
    <t>Extra-urb.m.16</t>
  </si>
  <si>
    <t>Extra-urb.m.17</t>
  </si>
  <si>
    <t>Extra-urb.m.18</t>
  </si>
  <si>
    <t>Extra-urb.m.19</t>
  </si>
  <si>
    <t>Extra-urb.m.20</t>
  </si>
  <si>
    <t>EXTRA-urb.elettr1</t>
  </si>
  <si>
    <t>EXTRA-urb.elettr2</t>
  </si>
  <si>
    <t>EXTRA-urb.elettr3</t>
  </si>
  <si>
    <t>EXTRA-urb.elettr4</t>
  </si>
  <si>
    <t>EXTRA-urb.elettr5</t>
  </si>
  <si>
    <t>EXTRA-urb.elettr6</t>
  </si>
  <si>
    <t>EXTRA-urb.elettr7</t>
  </si>
  <si>
    <t>EXTRA-urb.elettr8</t>
  </si>
  <si>
    <t>EXTRA-urb.elettr9</t>
  </si>
  <si>
    <t>EXTRA-urb.elettr10</t>
  </si>
  <si>
    <t>EXTRA-urb.elettr11</t>
  </si>
  <si>
    <t>EXTRA-urb.elettr12</t>
  </si>
  <si>
    <t>EXTRA-urb.elettr13</t>
  </si>
  <si>
    <t>EXTRA-urb.elettr14</t>
  </si>
  <si>
    <t>EXTRA-urb.elettr15</t>
  </si>
  <si>
    <t>EXTRA-urb.elettr16</t>
  </si>
  <si>
    <t>EXTRA-urb.elettr17</t>
  </si>
  <si>
    <t>EXTRA-urb.elettr18</t>
  </si>
  <si>
    <t>EXTRA-urb.elettr19</t>
  </si>
  <si>
    <t>EXTRA-urb.elettr20</t>
  </si>
  <si>
    <t>EXTRA-urb.i.1</t>
  </si>
  <si>
    <t>EXTRA-urb.i.2</t>
  </si>
  <si>
    <t>EXTRA-urb.i.3</t>
  </si>
  <si>
    <t>EXTRA-urb.i.4</t>
  </si>
  <si>
    <t>EXTRA-urb.i.5</t>
  </si>
  <si>
    <t>EXTRA-urb.i.6</t>
  </si>
  <si>
    <t>EXTRA-urb.i.7</t>
  </si>
  <si>
    <t>EXTRA-urb.i.8</t>
  </si>
  <si>
    <t>EXTRA-urb.i.9</t>
  </si>
  <si>
    <t>EXTRA-urb.i.10</t>
  </si>
  <si>
    <t>EXTRA-urb.i.11</t>
  </si>
  <si>
    <t>EXTRA-urb.i.12</t>
  </si>
  <si>
    <t>EXTRA-urb.i.13</t>
  </si>
  <si>
    <t>EXTRA-urb.i.14</t>
  </si>
  <si>
    <t>EXTRA-urb.i.15</t>
  </si>
  <si>
    <t>EXTRA-urb.i.16</t>
  </si>
  <si>
    <t>EXTRA-urb.i.17</t>
  </si>
  <si>
    <t>EXTRA-urb.i.18</t>
  </si>
  <si>
    <t>EXTRA-urb.i.19</t>
  </si>
  <si>
    <t>EXTRA-urb.i.20</t>
  </si>
  <si>
    <t>PIANO DI INVESTIMENTO ESECUTIVO- infrastrutture di supporto</t>
  </si>
  <si>
    <t xml:space="preserve"> Regione/PA:</t>
  </si>
  <si>
    <t>EMILIA ROMAGNA</t>
  </si>
  <si>
    <t>suburbano METANO</t>
  </si>
  <si>
    <t>CUP:</t>
  </si>
  <si>
    <t>quadro economico progetto</t>
  </si>
  <si>
    <t>Somme relativa al finanziamento statale imputabili esclusivamente all'infrastruttura di supporto</t>
  </si>
  <si>
    <t>Differenza (cofinanziamento/spese non rimborsabili)</t>
  </si>
  <si>
    <t>sub-urb.met. A</t>
  </si>
  <si>
    <t xml:space="preserve">Lavori </t>
  </si>
  <si>
    <t>sub-urb.met.a1</t>
  </si>
  <si>
    <t>Lavori categoria prevalente(specificare)</t>
  </si>
  <si>
    <t>sub-urb.met.a2</t>
  </si>
  <si>
    <t>Categoria scorporabile (specificare)</t>
  </si>
  <si>
    <t>sub-urb.met.a3</t>
  </si>
  <si>
    <t>oneri per la sicurezza</t>
  </si>
  <si>
    <t xml:space="preserve">sub-urb.met. A </t>
  </si>
  <si>
    <t>A. Totale lavori</t>
  </si>
  <si>
    <t>sub-urb.met B</t>
  </si>
  <si>
    <t>Somme a disposizione</t>
  </si>
  <si>
    <t>sub-urb.met. b1</t>
  </si>
  <si>
    <t>SPECIFICARE______</t>
  </si>
  <si>
    <t>sub-urb.met. b2</t>
  </si>
  <si>
    <t>sub-urb.met. b3</t>
  </si>
  <si>
    <t>sub-urb.met. b4</t>
  </si>
  <si>
    <t>sub-urb.met. b5</t>
  </si>
  <si>
    <t>sub-urb.met. b6</t>
  </si>
  <si>
    <t>sub-urb.met. b7</t>
  </si>
  <si>
    <t>sub-urb.met. b8</t>
  </si>
  <si>
    <t>sub-urb.met. b9</t>
  </si>
  <si>
    <t>B. totale somme a disposizione</t>
  </si>
  <si>
    <t>TOTALE metano suburbano</t>
  </si>
  <si>
    <t>suburbano  ELETTRICO</t>
  </si>
  <si>
    <t xml:space="preserve">sub-urb.elett. A. </t>
  </si>
  <si>
    <t>sub-urb.ELETT.a1</t>
  </si>
  <si>
    <t>sub-urb.ELETT.a2</t>
  </si>
  <si>
    <t>sub-urb.ELETT.a3</t>
  </si>
  <si>
    <t>sub-urb.elett. A</t>
  </si>
  <si>
    <t>sub-urb.elett. B</t>
  </si>
  <si>
    <t>sub-Urb.ELETT b1</t>
  </si>
  <si>
    <t>sub-Urb.ELETT b2</t>
  </si>
  <si>
    <t>sub-Urb.ELETT b3</t>
  </si>
  <si>
    <t>sub-Urb.ELETT b4</t>
  </si>
  <si>
    <t>sub-Urb.ELETT b5</t>
  </si>
  <si>
    <t>sub-Urb.ELETT b6</t>
  </si>
  <si>
    <t>sub-Urb.ELETT b7</t>
  </si>
  <si>
    <t>sub-Urb.ELETT b8</t>
  </si>
  <si>
    <t>sub-Urb.ELETT b9</t>
  </si>
  <si>
    <t>TOTALE ELETTRICO sub-urbano</t>
  </si>
  <si>
    <t>IDROGENO</t>
  </si>
  <si>
    <t>suburbano Idrogeno</t>
  </si>
  <si>
    <t xml:space="preserve">sub-urb.idr. A. </t>
  </si>
  <si>
    <t>sub-urb.idr.a1</t>
  </si>
  <si>
    <t>sub-urb.idr.a2</t>
  </si>
  <si>
    <t>sub-urb.idr.a3</t>
  </si>
  <si>
    <t>sub-urb.idr.A.</t>
  </si>
  <si>
    <t>sub-urb.idr.B</t>
  </si>
  <si>
    <t>sub-urb.idr.b1</t>
  </si>
  <si>
    <t>sub-urb.idr.b2</t>
  </si>
  <si>
    <t>sub-urb.idr.b3</t>
  </si>
  <si>
    <t>sub-urb.idr.b4</t>
  </si>
  <si>
    <t>sub-urb.idr.b5</t>
  </si>
  <si>
    <t>sub-urb.idr.b6</t>
  </si>
  <si>
    <t>sub-urb.idr.b7</t>
  </si>
  <si>
    <t>sub-urb.idr.b8</t>
  </si>
  <si>
    <t>sub-urb.idr.b9</t>
  </si>
  <si>
    <t>TOTALE Idrogeno sub-urbano</t>
  </si>
  <si>
    <t>TOTALE suburbano</t>
  </si>
  <si>
    <t>Regione/P.A.:</t>
  </si>
  <si>
    <t>EXTRAURBANO METANO</t>
  </si>
  <si>
    <t>extraurb. met. A</t>
  </si>
  <si>
    <t>extraurb. met.a1</t>
  </si>
  <si>
    <t>extraurb. met.a2</t>
  </si>
  <si>
    <t>extraurb. met.a3</t>
  </si>
  <si>
    <t xml:space="preserve">extraurb.met. A </t>
  </si>
  <si>
    <t>extraurb. met B</t>
  </si>
  <si>
    <t>extraurb. met. b1</t>
  </si>
  <si>
    <t>extraurb. met. b2</t>
  </si>
  <si>
    <t>extraurb. met. b3</t>
  </si>
  <si>
    <t>extraurb. met. b4</t>
  </si>
  <si>
    <t>extraurb. met. b5</t>
  </si>
  <si>
    <t>extraurb. met. b6</t>
  </si>
  <si>
    <t>extraurb. met. b7</t>
  </si>
  <si>
    <t>extraurb. met. b8</t>
  </si>
  <si>
    <t>extraurb. met. b9</t>
  </si>
  <si>
    <t>TOTALE  metano extraurbano</t>
  </si>
  <si>
    <t>EXTRAURBANO ELETTRICO</t>
  </si>
  <si>
    <t xml:space="preserve">extraurb. elett.A. </t>
  </si>
  <si>
    <t>extraurb.elett.a1</t>
  </si>
  <si>
    <t>extraurb.elett.a2</t>
  </si>
  <si>
    <t>extraurb.elett.a3</t>
  </si>
  <si>
    <t>extraurb. elett.A.</t>
  </si>
  <si>
    <t>extraurb.elett.B</t>
  </si>
  <si>
    <t>extraurb.elett.b1</t>
  </si>
  <si>
    <t>extraurb.elett.b2</t>
  </si>
  <si>
    <t>extraurb.elett.b3</t>
  </si>
  <si>
    <t>extraurb.elett.b4</t>
  </si>
  <si>
    <t>extraurb.elett.b5</t>
  </si>
  <si>
    <t>extraurb.elett.b6</t>
  </si>
  <si>
    <t>extraurb.elett.b7</t>
  </si>
  <si>
    <t>extraurb.elett.b8</t>
  </si>
  <si>
    <t>extraurb.elett.b9</t>
  </si>
  <si>
    <t>TOTALE elettrico EXTRAURBANO</t>
  </si>
  <si>
    <t>EXTRAURBANO IDROGENO</t>
  </si>
  <si>
    <t xml:space="preserve">extraurb. Idr.A. </t>
  </si>
  <si>
    <t>extraurb.idr.a1</t>
  </si>
  <si>
    <t>extraurb.idr.a2</t>
  </si>
  <si>
    <t>extraurb.idr.a3</t>
  </si>
  <si>
    <t>extraurb.idr.A.</t>
  </si>
  <si>
    <t>extraurb.idr.B</t>
  </si>
  <si>
    <t>extraurb.idr.b1</t>
  </si>
  <si>
    <t>extraurb.idr.b2</t>
  </si>
  <si>
    <t>extraurb.idr.b3</t>
  </si>
  <si>
    <t>extraurb.idr.b4</t>
  </si>
  <si>
    <t>extraurb.idr.b5</t>
  </si>
  <si>
    <t>extraurb.idr.b6</t>
  </si>
  <si>
    <t>extraurb.idr.b7</t>
  </si>
  <si>
    <t>extraurb.idr.b8</t>
  </si>
  <si>
    <t>extraurb.idr.b9</t>
  </si>
  <si>
    <t>TOTALE Idrogeno EXTRAURBANO</t>
  </si>
  <si>
    <t>TOTALE extraurbano</t>
  </si>
  <si>
    <t>PIANO DI INVESTIMENTO ESECUTIVO- RICONVERSIONE</t>
  </si>
  <si>
    <t>RICONVERSIONE MEZZI suburbani- (ART. 1 C.2)</t>
  </si>
  <si>
    <t>riconversione suburbani</t>
  </si>
  <si>
    <t>caratteristiche mezzi DA RICONVERTIRE</t>
  </si>
  <si>
    <t xml:space="preserve">alimentazione di riconversione
</t>
  </si>
  <si>
    <t>alimentazione</t>
  </si>
  <si>
    <t>CLASSE AMBIENTALE</t>
  </si>
  <si>
    <t>gasolio</t>
  </si>
  <si>
    <t>euro 4/euro 5</t>
  </si>
  <si>
    <t>GNL- GNC</t>
  </si>
  <si>
    <t>riconv. sub.m.1</t>
  </si>
  <si>
    <t>G61J22000530008</t>
  </si>
  <si>
    <t>riconv. sub.m.2</t>
  </si>
  <si>
    <t>riconv. sub.m.3</t>
  </si>
  <si>
    <t>riconv. sub.m.4</t>
  </si>
  <si>
    <t>riconv. sub.m.5</t>
  </si>
  <si>
    <t>riconv. sub.m.6</t>
  </si>
  <si>
    <t>riconv. sub.m.7</t>
  </si>
  <si>
    <t>riconv. sub.m.8</t>
  </si>
  <si>
    <t>riconv. sub.m.9</t>
  </si>
  <si>
    <t>riconv. sub.m.10</t>
  </si>
  <si>
    <t>riconv. sub.m.11</t>
  </si>
  <si>
    <t>riconv. sub.m.12</t>
  </si>
  <si>
    <t>riconv. sub.m.13</t>
  </si>
  <si>
    <t>SI</t>
  </si>
  <si>
    <t>riconv. sub.m.14</t>
  </si>
  <si>
    <t>riconv. sub.m.15</t>
  </si>
  <si>
    <t>riconv. sub.m.16</t>
  </si>
  <si>
    <t>riconv. sub.m.17</t>
  </si>
  <si>
    <t>riconv. sub.m.18</t>
  </si>
  <si>
    <t>riconv. sub.m.19</t>
  </si>
  <si>
    <t>riconv. sub.m.20</t>
  </si>
  <si>
    <t>\</t>
  </si>
  <si>
    <t>RICONVERSIONE MEZZI extraurbani- (ART. 1 C.2)</t>
  </si>
  <si>
    <t>riconversione extraurbani</t>
  </si>
  <si>
    <t>riconv. extraurb.m.1</t>
  </si>
  <si>
    <t>riconv. extraurb.m.2</t>
  </si>
  <si>
    <t>riconv. extraurb.m.3</t>
  </si>
  <si>
    <t>riconv. extraurb.m.4</t>
  </si>
  <si>
    <t>riconv. extraurb.m.5</t>
  </si>
  <si>
    <t>riconv. extraurb.m.6</t>
  </si>
  <si>
    <t>riconv. extraurb.m.7</t>
  </si>
  <si>
    <t>riconv. extraurb.m.8</t>
  </si>
  <si>
    <t>riconv. extraurb.m.9</t>
  </si>
  <si>
    <t>riconv. extraurb.m.10</t>
  </si>
  <si>
    <t>riconv. extraurb.m.11</t>
  </si>
  <si>
    <t>riconv. extraurb.m.12</t>
  </si>
  <si>
    <t>riconv. extraurb.m.13</t>
  </si>
  <si>
    <t>riconv. extraurb.m.14</t>
  </si>
  <si>
    <t>riconv. extraurb.m.15</t>
  </si>
  <si>
    <t>riconv. extraurb.m.16</t>
  </si>
  <si>
    <t>riconv. extraurb.m.17</t>
  </si>
  <si>
    <t>riconv. extraurb.m.18</t>
  </si>
  <si>
    <t>riconv. extraurb.m.19</t>
  </si>
  <si>
    <t>riconv. extraurb.m.20</t>
  </si>
  <si>
    <t>Versione format:</t>
  </si>
  <si>
    <t xml:space="preserve">Rendicontazione n° </t>
  </si>
  <si>
    <t>del</t>
  </si>
  <si>
    <t xml:space="preserve">Regione/P.A.: </t>
  </si>
  <si>
    <t>Autobus acquistati</t>
  </si>
  <si>
    <t>TIPOLOGIA ALIMENTAZIONE</t>
  </si>
  <si>
    <t>Suburbano</t>
  </si>
  <si>
    <t>Extraurbano</t>
  </si>
  <si>
    <t>totale</t>
  </si>
  <si>
    <t>Metano</t>
  </si>
  <si>
    <t>Autobus Riconvertiti</t>
  </si>
  <si>
    <t xml:space="preserve">TOTALE </t>
  </si>
  <si>
    <t>TOTALE FORNITURA contributo statale (SUBURB+EXTRAURB)</t>
  </si>
  <si>
    <t>SUBURBANO-FORNITURA contributo statale</t>
  </si>
  <si>
    <t>EXTRAURBANO-FORNITURA contributo statale</t>
  </si>
  <si>
    <t>da piano di investimento esecutivo</t>
  </si>
  <si>
    <t>importo rendicontato</t>
  </si>
  <si>
    <t>ancora da rendicontare</t>
  </si>
  <si>
    <t>ANTICIPAZIONE EROGATA</t>
  </si>
  <si>
    <t>TOTALE(forn)</t>
  </si>
  <si>
    <t>TOTALE(forn_sub)</t>
  </si>
  <si>
    <t>TOTALE(forn_extraurb)</t>
  </si>
  <si>
    <t>TOTALE INFRASTRUTTURA contributo statale (SUBURB+EXTRAURB)</t>
  </si>
  <si>
    <t>SUBURBANO- INFRASTRUTTURA contributo statale</t>
  </si>
  <si>
    <t>EXTRAURBANO-INFRASTRUTTURA contributo statale</t>
  </si>
  <si>
    <t>Importo precedenti rendicontazioni</t>
  </si>
  <si>
    <t>TOTALE(INFR)</t>
  </si>
  <si>
    <t>TOTALE(INFR_sub)</t>
  </si>
  <si>
    <t>TOTALE(INFR_extraurb)</t>
  </si>
  <si>
    <t>Importo oggetto dell'attuale rendicontazione</t>
  </si>
  <si>
    <t>TOTALE(FORN+INFR)</t>
  </si>
  <si>
    <t>TOTALE(FORN+INFR_sub)</t>
  </si>
  <si>
    <t>TOTALE(FORN+INFR_extraurb)</t>
  </si>
  <si>
    <t>TOTALE riconversione a metano contributo statale (art. 1 c.2)</t>
  </si>
  <si>
    <t>Suburbano-riconversione a metano contributo statale (art. 1 c.2)</t>
  </si>
  <si>
    <t>extraurbano-riconversione a metano contributo statale (art. 1 c.2)</t>
  </si>
  <si>
    <t xml:space="preserve">TIPOLOGIA </t>
  </si>
  <si>
    <t>VERIFICA 15%</t>
  </si>
  <si>
    <t>PROSPETTO DI RENDICONTAZIONE FORNITURE METANO</t>
  </si>
  <si>
    <t>Provincia autonoma di Bolzano</t>
  </si>
  <si>
    <t>METANO-SUBURBANO</t>
  </si>
  <si>
    <t>IMPORTO FATTURE OGV METANO</t>
  </si>
  <si>
    <t xml:space="preserve">IMPORTO SU  OGV RELATIVO AL FINANZIAMENTO STATALE </t>
  </si>
  <si>
    <t>comprensivo dell'iva se dovuta (art 3 c.4 )</t>
  </si>
  <si>
    <t>numero autobus rendicontati</t>
  </si>
  <si>
    <r>
      <t>CUP</t>
    </r>
    <r>
      <rPr>
        <sz val="8"/>
        <rFont val="Calibri"/>
        <family val="2"/>
        <scheme val="minor"/>
      </rPr>
      <t xml:space="preserve"> (da PIANO DI INVESTIMENTO)</t>
    </r>
  </si>
  <si>
    <r>
      <t>CIG</t>
    </r>
    <r>
      <rPr>
        <sz val="8"/>
        <rFont val="Calibri"/>
        <family val="2"/>
        <scheme val="minor"/>
      </rPr>
      <t xml:space="preserve"> (da PIANO DI INVESTIMENTO)</t>
    </r>
  </si>
  <si>
    <r>
      <t xml:space="preserve">Data firma contratto </t>
    </r>
    <r>
      <rPr>
        <sz val="9"/>
        <rFont val="Calibri"/>
        <family val="2"/>
        <scheme val="minor"/>
      </rPr>
      <t>[gg/mm/aaaa]</t>
    </r>
  </si>
  <si>
    <t>Impresa TPL</t>
  </si>
  <si>
    <t>TOTALE da contributo statale (comprensivo di attrezzaggi e di iva se dovuta)</t>
  </si>
  <si>
    <t>Cofinanziamento/spese non rimborsabili</t>
  </si>
  <si>
    <t xml:space="preserve">COSTO TOTALE FORNITURA </t>
  </si>
  <si>
    <t>Fornitore</t>
  </si>
  <si>
    <t xml:space="preserve">OGV </t>
  </si>
  <si>
    <t>Progr. autobus *</t>
  </si>
  <si>
    <t>MODELLO</t>
  </si>
  <si>
    <t xml:space="preserve">LUNGHEZZA
</t>
  </si>
  <si>
    <t>TIPOLOGIA SERVIZIO</t>
  </si>
  <si>
    <t>TARGA</t>
  </si>
  <si>
    <t>TELAIO</t>
  </si>
  <si>
    <t>CLASSE DI OMOLOGAZIONE</t>
  </si>
  <si>
    <t>CARTA DI CIRCOLAZIONE</t>
  </si>
  <si>
    <t xml:space="preserve">DATA MESSA IN SERVIZIO </t>
  </si>
  <si>
    <t>FATTURA</t>
  </si>
  <si>
    <t xml:space="preserve">DATA FATTURA </t>
  </si>
  <si>
    <t>IMPORTO FATTURA TOTALE</t>
  </si>
  <si>
    <t xml:space="preserve">IMPORTO RELATIVO AL FINANZIAMENTO STATALE </t>
  </si>
  <si>
    <t xml:space="preserve">ESTREMI PROVVEDIMENTO DI LIQUIDAZIONE </t>
  </si>
  <si>
    <t>ESTREMI MANDATO DI PAGAMENTO</t>
  </si>
  <si>
    <t>QUIETANZA DI PAGAMENTO RILASCIATA DAL FORNITORE</t>
  </si>
  <si>
    <r>
      <t>APPOSIZIONE LOGO</t>
    </r>
    <r>
      <rPr>
        <b/>
        <sz val="9"/>
        <rFont val="Calibri"/>
        <family val="2"/>
        <scheme val="minor"/>
      </rPr>
      <t xml:space="preserve"> (art. 13 DD 134/2021)</t>
    </r>
  </si>
  <si>
    <t>EVENTUALI NOTE</t>
  </si>
  <si>
    <t xml:space="preserve"> [m]</t>
  </si>
  <si>
    <t>suburbano</t>
  </si>
  <si>
    <t>n°</t>
  </si>
  <si>
    <t>I/A</t>
  </si>
  <si>
    <t xml:space="preserve">NUMERO </t>
  </si>
  <si>
    <t>[gg/mm/aaaa]</t>
  </si>
  <si>
    <t>NUMERO fattura elettronica</t>
  </si>
  <si>
    <t>€</t>
  </si>
  <si>
    <t>tipo, numero e data</t>
  </si>
  <si>
    <t>numero e data</t>
  </si>
  <si>
    <t>selez. si</t>
  </si>
  <si>
    <t xml:space="preserve"> </t>
  </si>
  <si>
    <t>TOT parziale</t>
  </si>
  <si>
    <t>Provincia autonoma di Trento</t>
  </si>
  <si>
    <t>METANO-EXTRAURBANO</t>
  </si>
  <si>
    <t>Numero autobus rendicontati</t>
  </si>
  <si>
    <t>extraurbano</t>
  </si>
  <si>
    <t>classe II/III/a/b</t>
  </si>
  <si>
    <t>GNC</t>
  </si>
  <si>
    <t>GNL</t>
  </si>
  <si>
    <t>PROSPETTO DI RENDICONTAZIONE FORNITURE ELETTRICO</t>
  </si>
  <si>
    <t>ELETTRICO-SUBURBANO</t>
  </si>
  <si>
    <t>IMPORTO FATTURE OGV Elettrico</t>
  </si>
  <si>
    <t xml:space="preserve">IMPORTO SU OGV RELATIVO AL FINANZIAMENTO STATALE </t>
  </si>
  <si>
    <t>6t</t>
  </si>
  <si>
    <t>ELETTRICO-EXTRAURBANO</t>
  </si>
  <si>
    <t>IMPORTO FATTURE OGV ELETTRICO</t>
  </si>
  <si>
    <t>PROSPETTO DI RENDICONTAZIONE FORNITURE IDROGENO</t>
  </si>
  <si>
    <t>BASILICATA*</t>
  </si>
  <si>
    <t>IDROGENO- SUBURBANO</t>
  </si>
  <si>
    <t>IMPORTO FATTURE OGV Idrogeno</t>
  </si>
  <si>
    <t>I/a</t>
  </si>
  <si>
    <t>IDROGENO- EXTRAURBANO</t>
  </si>
  <si>
    <t xml:space="preserve">IMPORTO FATTURE OGV Idrogeno </t>
  </si>
  <si>
    <r>
      <t>APPOSIZIONE LOGO</t>
    </r>
    <r>
      <rPr>
        <b/>
        <sz val="9"/>
        <rFont val="Calibri"/>
        <family val="2"/>
        <scheme val="minor"/>
      </rPr>
      <t xml:space="preserve"> (art. 14 DD 134/2021)</t>
    </r>
  </si>
  <si>
    <t>classe II/III classe A/classe B</t>
  </si>
  <si>
    <t>PROSPETTO DI RENDICONTAZIONE riconversione METANO- mezzi suburbani euro 4 euro 5 (art. 1 c.2 DM 315/2021)</t>
  </si>
  <si>
    <t>METANO-riconversione</t>
  </si>
  <si>
    <t>IMPORTO FATTURE riconversione</t>
  </si>
  <si>
    <t>numero autobus  suburbani riconvertiti</t>
  </si>
  <si>
    <t>TOTALE da contributo statale (comprensivo di iva se dovuta)</t>
  </si>
  <si>
    <t>TIPOLOGIA ALIMENTAZIONE- DI PROVENIENZA</t>
  </si>
  <si>
    <t>TIPOLOGIA ALIMENTAZIONE- RICONVERTITA</t>
  </si>
  <si>
    <t>DATA INSTALLAZIONE (DATA VISITA E PROVA)</t>
  </si>
  <si>
    <t>EURO 4 / EURO 5</t>
  </si>
  <si>
    <t>numero autobus riconvertiti</t>
  </si>
  <si>
    <t>PROSPETTO DI RENDICONTAZIONE riconversione METANO- mezzi extraurbani euro 4 euro 5 (art. 1 c.2 DM 315/2021)</t>
  </si>
  <si>
    <t>numero autobus extraurbani riconvertiti</t>
  </si>
  <si>
    <t>EURO 4/ EURO 5</t>
  </si>
  <si>
    <t>classe II-classe III classe A-classe B</t>
  </si>
  <si>
    <t>rendicontazione attuale</t>
  </si>
  <si>
    <t>Importo complessivo rendicontazione infrastruttura</t>
  </si>
  <si>
    <t xml:space="preserve">CUP </t>
  </si>
  <si>
    <t>Somme della rendicontazione a carico del contributo statale</t>
  </si>
  <si>
    <t>SUBURBANO-METANO</t>
  </si>
  <si>
    <t>voce di spesa</t>
  </si>
  <si>
    <t xml:space="preserve">N° sal </t>
  </si>
  <si>
    <t>DATA</t>
  </si>
  <si>
    <t>totale sal</t>
  </si>
  <si>
    <t>totale sal da riconoscere (lavori legati esclusivamente alle infrastrutture di supporto)</t>
  </si>
  <si>
    <t>dichiarazione che gli importi nelle colonne O-Q sono imputabili esclusivamente alle infrastrutture di supporto</t>
  </si>
  <si>
    <t>Importo Lavori totale</t>
  </si>
  <si>
    <t>Importo incremento lavori totale sal</t>
  </si>
  <si>
    <t>Importo complessivo oneri sicurezza totale sal</t>
  </si>
  <si>
    <t>Importo incremento oneri sicurezza totale sal</t>
  </si>
  <si>
    <t>ritenuta 0,5%</t>
  </si>
  <si>
    <t>totale al netto ritenuta</t>
  </si>
  <si>
    <t>Importo Lavori infrastrutture di supporto</t>
  </si>
  <si>
    <t>Importo incremento lavori infrastrutture di supporto</t>
  </si>
  <si>
    <t>Importo complessivo oneri sicurezza infrastrutture di supporto</t>
  </si>
  <si>
    <t>Importo incremento oneri sicurezza infrastrutture di supporto</t>
  </si>
  <si>
    <t xml:space="preserve">totale sal infrastrutture di supporto </t>
  </si>
  <si>
    <t>selez. Si</t>
  </si>
  <si>
    <t>sub-urb.met.a4</t>
  </si>
  <si>
    <t>sub-urb.met.a5</t>
  </si>
  <si>
    <t>sub-urb.met.a6</t>
  </si>
  <si>
    <t>sub-urb.met.a7</t>
  </si>
  <si>
    <t>sub-urb.met.a8</t>
  </si>
  <si>
    <t xml:space="preserve">Mandati di pagamento e fatture  </t>
  </si>
  <si>
    <t>descrizione</t>
  </si>
  <si>
    <t>Provvedimento autorizzativo</t>
  </si>
  <si>
    <t>importo</t>
  </si>
  <si>
    <t>Certificato di pagamento</t>
  </si>
  <si>
    <t>data</t>
  </si>
  <si>
    <t>Importo iva esclusa</t>
  </si>
  <si>
    <t xml:space="preserve">fattura </t>
  </si>
  <si>
    <t xml:space="preserve">destinatario </t>
  </si>
  <si>
    <t>Iva</t>
  </si>
  <si>
    <t>totale fattura</t>
  </si>
  <si>
    <t>riferimento sal</t>
  </si>
  <si>
    <t>provvedimento di liquidazione</t>
  </si>
  <si>
    <t>totale provvedimento liquidazione</t>
  </si>
  <si>
    <t>mandato di pagamento</t>
  </si>
  <si>
    <t>quietanza di pagamento</t>
  </si>
  <si>
    <t>totale da riconoscere sul contributo statale (comprensivo di iva se dovuta)</t>
  </si>
  <si>
    <t>dichiarazione che gli importi nella colonna S sono imputabili esclusivamente alle infrastrutture di supporto e sono quindi riconoscibili con il contributo statale</t>
  </si>
  <si>
    <t>descrizione numero e data</t>
  </si>
  <si>
    <t>numero</t>
  </si>
  <si>
    <t>mm/gg/aaaa</t>
  </si>
  <si>
    <t>sub-urb.met.a9</t>
  </si>
  <si>
    <t>sub-urb.met.a10</t>
  </si>
  <si>
    <t>sub-urb.met.a11</t>
  </si>
  <si>
    <t>sub-urb.met.a12</t>
  </si>
  <si>
    <t xml:space="preserve">PROSPETTO DI RENDICONTAZIONE-INFRASTRUTTURA METANO </t>
  </si>
  <si>
    <t>Regione</t>
  </si>
  <si>
    <t>VENETO</t>
  </si>
  <si>
    <t>EXTRAURBANO-METANO</t>
  </si>
  <si>
    <t>PROSPETTO DI RENDICONTAZIONE-INFRASTRUTTURA ELETTRICO</t>
  </si>
  <si>
    <t>Regione:</t>
  </si>
  <si>
    <t>SUBURBANO-ELETTRICO</t>
  </si>
  <si>
    <t>urb.ELETT.a1</t>
  </si>
  <si>
    <t>urb.ELETT.a2</t>
  </si>
  <si>
    <t>urb.ELETT.a3</t>
  </si>
  <si>
    <t>EXTRAURBANO-ELETTRICO</t>
  </si>
  <si>
    <t>extraurb.elett.a11</t>
  </si>
  <si>
    <t>extraurb.elett.a12</t>
  </si>
  <si>
    <t>PROSPETTO DI RENDICONTAZIONE-INFRASTRUTTURA IDROGENO</t>
  </si>
  <si>
    <t>CALABRIA</t>
  </si>
  <si>
    <t>SUBURBANO-IDROGENO</t>
  </si>
  <si>
    <t>EXTRAURBANO-IDROGENO</t>
  </si>
  <si>
    <t xml:space="preserve">numero </t>
  </si>
  <si>
    <t>regione</t>
  </si>
  <si>
    <t>anticipazione</t>
  </si>
  <si>
    <t>ABRUZZO</t>
  </si>
  <si>
    <t>G40A22000080001</t>
  </si>
  <si>
    <t>CAMPANIA</t>
  </si>
  <si>
    <t>B60A21000020001</t>
  </si>
  <si>
    <t>H20J21000060009</t>
  </si>
  <si>
    <t>FVG</t>
  </si>
  <si>
    <t>D29J21010730001</t>
  </si>
  <si>
    <t>LAZIO</t>
  </si>
  <si>
    <t>F89J21019050001</t>
  </si>
  <si>
    <t>LIGURIA</t>
  </si>
  <si>
    <t>H49J21006940003</t>
  </si>
  <si>
    <t>D50J21000070001</t>
  </si>
  <si>
    <t>E89J21010050001</t>
  </si>
  <si>
    <t>F60J22000000001</t>
  </si>
  <si>
    <t>F60J22000010001</t>
  </si>
  <si>
    <t>F60J22000020001</t>
  </si>
  <si>
    <t>J10B22000070008</t>
  </si>
  <si>
    <t>J10B22000080008</t>
  </si>
  <si>
    <t>J10B22000090008</t>
  </si>
  <si>
    <t>J10B22000100008</t>
  </si>
  <si>
    <t>J10B22000110008</t>
  </si>
  <si>
    <t>J10B22000120008</t>
  </si>
  <si>
    <t>J80B22000060008</t>
  </si>
  <si>
    <t>J80B22000070008</t>
  </si>
  <si>
    <t>J80B22000080008</t>
  </si>
  <si>
    <t>J80B22000090008</t>
  </si>
  <si>
    <t>J60B22000040008</t>
  </si>
  <si>
    <t>J80B22000000008</t>
  </si>
  <si>
    <t>J90B22000010008</t>
  </si>
  <si>
    <t>J91C22001520003</t>
  </si>
  <si>
    <t>G70B21000000002</t>
  </si>
  <si>
    <t>F40B22000010003</t>
  </si>
  <si>
    <t>B80J22000020003</t>
  </si>
  <si>
    <t>B10B21000000007</t>
  </si>
  <si>
    <t>MARCHE</t>
  </si>
  <si>
    <t>B79J21022880008</t>
  </si>
  <si>
    <t>MOLISE</t>
  </si>
  <si>
    <t>D10J21000040001</t>
  </si>
  <si>
    <t>PIEMONTE</t>
  </si>
  <si>
    <t>J69J21009330001</t>
  </si>
  <si>
    <t>PUGLIA</t>
  </si>
  <si>
    <t>B30A21000050001</t>
  </si>
  <si>
    <t>SARDEGNA</t>
  </si>
  <si>
    <t>F70J21000060001</t>
  </si>
  <si>
    <t>G61J22000570008</t>
  </si>
  <si>
    <t>G61J22000510008</t>
  </si>
  <si>
    <t>G61J22000470008</t>
  </si>
  <si>
    <t>G61J22000500008</t>
  </si>
  <si>
    <t>G61J22000580008</t>
  </si>
  <si>
    <t>G61J22000590008</t>
  </si>
  <si>
    <t>G61J22000400008</t>
  </si>
  <si>
    <t>TOSCANA</t>
  </si>
  <si>
    <t>D50J21000060001</t>
  </si>
  <si>
    <t>UMBRIA</t>
  </si>
  <si>
    <t>I69J21017500001</t>
  </si>
  <si>
    <t>VALLE D'AOSTA</t>
  </si>
  <si>
    <t>B59J21029540001</t>
  </si>
  <si>
    <t>I70J21000090008</t>
  </si>
  <si>
    <t>F40J22000000009</t>
  </si>
  <si>
    <t>I70J21000070001</t>
  </si>
  <si>
    <t>I70J21000080001</t>
  </si>
  <si>
    <t>E99J21014030003</t>
  </si>
  <si>
    <t>E19J21015230003</t>
  </si>
  <si>
    <t>B80J21000050001</t>
  </si>
  <si>
    <t>F90J22000000001</t>
  </si>
  <si>
    <t>F21B22000320001</t>
  </si>
  <si>
    <t>F70J22000000006</t>
  </si>
  <si>
    <t>F31B22000160006</t>
  </si>
  <si>
    <t>H50J21000000001</t>
  </si>
  <si>
    <t>J40J21000070003</t>
  </si>
  <si>
    <t>C90J21000070001</t>
  </si>
  <si>
    <t>BASILICATA</t>
  </si>
  <si>
    <t>J50J21000060001</t>
  </si>
  <si>
    <t>C10J21000030009</t>
  </si>
  <si>
    <t>E90J21000010009</t>
  </si>
  <si>
    <t>H20J21000050009</t>
  </si>
  <si>
    <t>H20J21000070009</t>
  </si>
  <si>
    <t>D50J21000090001</t>
  </si>
  <si>
    <t>H20J21000080001</t>
  </si>
  <si>
    <t>LOMBARDIA</t>
  </si>
  <si>
    <t>E60B21000000007</t>
  </si>
  <si>
    <t>SICILIA</t>
  </si>
  <si>
    <t>G71B21008230001</t>
  </si>
  <si>
    <t xml:space="preserve">da piano di investimento </t>
  </si>
  <si>
    <t>differenza</t>
  </si>
  <si>
    <t xml:space="preserve">Acquistati al 31/12/2024 </t>
  </si>
  <si>
    <t>acquistati al 31/12/2024</t>
  </si>
  <si>
    <t>numero autobus al 31/12/2024</t>
  </si>
  <si>
    <t>Autobus acquistati- totale</t>
  </si>
  <si>
    <t>% acquistati al 31/12/2024 rispetto al totale del P.I.</t>
  </si>
  <si>
    <t>verifica del rispetto del 50% al 31/12/2024</t>
  </si>
  <si>
    <t>acquistati alla rendicontazione attuale</t>
  </si>
  <si>
    <t>rendicontati</t>
  </si>
  <si>
    <t>da piano di investimento</t>
  </si>
  <si>
    <t>contrattualizzato</t>
  </si>
  <si>
    <t>Contrattualizzato</t>
  </si>
  <si>
    <t>Importo piano investimento</t>
  </si>
  <si>
    <t>GNL/GNC/ ibrido metano</t>
  </si>
  <si>
    <t>CIG:</t>
  </si>
  <si>
    <t>suburb.m.21</t>
  </si>
  <si>
    <t>suburb.m.22</t>
  </si>
  <si>
    <t>suburb.m.23</t>
  </si>
  <si>
    <t>suburb.m.24</t>
  </si>
  <si>
    <t>suburb.m.25</t>
  </si>
  <si>
    <t>suburb.m.26</t>
  </si>
  <si>
    <t>suburb.m.27</t>
  </si>
  <si>
    <t>Extra-urb.m.21</t>
  </si>
  <si>
    <t>Extra-urb.m.22</t>
  </si>
  <si>
    <t>Extra-urb.m.23</t>
  </si>
  <si>
    <t>Extra-urb.m.24</t>
  </si>
  <si>
    <t>Extra-urb.m.25</t>
  </si>
  <si>
    <t>Extra-urb.m.26</t>
  </si>
  <si>
    <t>Extra-urb.m.27</t>
  </si>
  <si>
    <t>Extra-urb.m.28</t>
  </si>
  <si>
    <t>Extra-urb.m.29</t>
  </si>
  <si>
    <t>PIANO DI INVESTIMENTO ESECUTIVO- SALDO</t>
  </si>
  <si>
    <t>Importo rendicontato totale</t>
  </si>
  <si>
    <t>Importo da svincolare (con recupero anticipazione)</t>
  </si>
  <si>
    <t>economie non utilizzate</t>
  </si>
  <si>
    <t>Lavori</t>
  </si>
  <si>
    <t>Forniture (se presenti)</t>
  </si>
  <si>
    <t>Collaudo o  Certificato di regolare esecuzione (da allegare)</t>
  </si>
  <si>
    <t>Verifica di Conformità (da allegare)</t>
  </si>
  <si>
    <t>PROSPETTO DI RENDICONTAZIONE-INFRASTRUTTURA METANO- SALDO</t>
  </si>
  <si>
    <t xml:space="preserve">V.SALDO.2 </t>
  </si>
  <si>
    <t>sub-urb.met. b10</t>
  </si>
  <si>
    <t>sub-urb.met. b11</t>
  </si>
  <si>
    <t>sub-urb.met. b12</t>
  </si>
  <si>
    <t>CONTRIBUTO STATALE
RIPARTO ex D.M. n° 226/2025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</si>
</sst>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* #,##0.00\ &quot;€&quot;_-;\-* #,##0.00\ &quot;€&quot;_-;_-* &quot;-&quot;??\ &quot;€&quot;_-;_-@_-"/>
    <numFmt numFmtId="164" formatCode="&quot;€&quot;\ #,##0.00;[Red]\-&quot;€&quot;\ #,##0.00"/>
    <numFmt numFmtId="165" formatCode="_-&quot;€&quot;\ * #,##0.00_-;\-&quot;€&quot;\ * #,##0.00_-;_-&quot;€&quot;\ * &quot;-&quot;??_-;_-@_-"/>
    <numFmt numFmtId="166" formatCode="0.0000%"/>
    <numFmt numFmtId="167" formatCode="[$€-2]\ #,##0.00;[Red]\-[$€-2]\ #,##0.00"/>
    <numFmt numFmtId="168" formatCode="0_ ;\-0\ "/>
    <numFmt numFmtId="169" formatCode="_-&quot;€&quot;\ * #,##0_-;\-&quot;€&quot;\ * #,##0_-;_-&quot;€&quot;\ * &quot;-&quot;??_-;_-@_-"/>
  </numFmts>
  <fonts count="12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FF0000"/>
      <name val="Cambria"/>
      <family val="1"/>
      <charset val="1"/>
    </font>
    <font>
      <b/>
      <sz val="14"/>
      <color rgb="FFFF0000"/>
      <name val="Cambria"/>
      <family val="1"/>
      <charset val="1"/>
    </font>
    <font>
      <b/>
      <i/>
      <sz val="14"/>
      <color rgb="FFFF0000"/>
      <name val="Cambria"/>
      <family val="1"/>
      <charset val="1"/>
    </font>
    <font>
      <b/>
      <i/>
      <sz val="11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0"/>
      <color rgb="FFFF0000"/>
      <name val="Cambria"/>
      <family val="1"/>
      <charset val="1"/>
    </font>
    <font>
      <sz val="11"/>
      <color rgb="FFFF0000"/>
      <name val="Cambria"/>
      <family val="1"/>
      <charset val="1"/>
    </font>
    <font>
      <i/>
      <sz val="11"/>
      <color rgb="FFFF0000"/>
      <name val="Cambria"/>
      <family val="1"/>
      <charset val="1"/>
    </font>
    <font>
      <i/>
      <sz val="11"/>
      <color rgb="FFFF0000"/>
      <name val="Calibri"/>
      <family val="2"/>
      <charset val="1"/>
    </font>
    <font>
      <i/>
      <sz val="12"/>
      <color rgb="FFFF0000"/>
      <name val="Calibri"/>
      <family val="2"/>
      <charset val="1"/>
    </font>
    <font>
      <i/>
      <sz val="10"/>
      <color rgb="FFFF0000"/>
      <name val="Calibri"/>
      <family val="2"/>
      <charset val="1"/>
    </font>
    <font>
      <b/>
      <sz val="18"/>
      <color rgb="FFFF0000"/>
      <name val="Cambria"/>
      <family val="1"/>
      <charset val="1"/>
    </font>
    <font>
      <sz val="22"/>
      <color rgb="FFFF0000"/>
      <name val="Calibri"/>
      <family val="2"/>
      <charset val="1"/>
    </font>
    <font>
      <b/>
      <sz val="28"/>
      <color rgb="FFFF0000"/>
      <name val="Calibri"/>
      <family val="2"/>
      <charset val="1"/>
    </font>
    <font>
      <b/>
      <sz val="20"/>
      <color rgb="FFFF0000"/>
      <name val="Cambria"/>
      <family val="1"/>
      <charset val="1"/>
    </font>
    <font>
      <b/>
      <sz val="12"/>
      <color rgb="FFFF0000"/>
      <name val="Cambria"/>
      <family val="1"/>
      <charset val="1"/>
    </font>
    <font>
      <b/>
      <sz val="16"/>
      <color rgb="FFFF0000"/>
      <name val="Cambria"/>
      <family val="1"/>
      <charset val="1"/>
    </font>
    <font>
      <b/>
      <sz val="11"/>
      <color rgb="FFFF0000"/>
      <name val="Cambria"/>
      <family val="1"/>
      <charset val="1"/>
    </font>
    <font>
      <b/>
      <sz val="12"/>
      <color rgb="FFFF0000"/>
      <name val="Calibri"/>
      <family val="2"/>
      <charset val="1"/>
    </font>
    <font>
      <b/>
      <sz val="11"/>
      <color rgb="FFFF0000"/>
      <name val="Calibri"/>
      <family val="2"/>
      <charset val="1"/>
    </font>
    <font>
      <i/>
      <sz val="10"/>
      <color rgb="FFFF0000"/>
      <name val="Cambria"/>
      <family val="1"/>
      <charset val="1"/>
    </font>
    <font>
      <sz val="10"/>
      <color rgb="FFFF0000"/>
      <name val="Cambria"/>
      <family val="1"/>
      <charset val="1"/>
    </font>
    <font>
      <b/>
      <i/>
      <sz val="11"/>
      <color rgb="FFFF0000"/>
      <name val="Cambria"/>
      <family val="1"/>
      <charset val="1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4"/>
      <name val="Cambria"/>
      <family val="1"/>
      <charset val="1"/>
    </font>
    <font>
      <b/>
      <sz val="28"/>
      <name val="Cambria"/>
      <family val="1"/>
      <charset val="1"/>
    </font>
    <font>
      <b/>
      <sz val="26"/>
      <name val="Cambria"/>
      <family val="1"/>
      <charset val="1"/>
    </font>
    <font>
      <b/>
      <sz val="22"/>
      <name val="Cambria"/>
      <family val="1"/>
      <charset val="1"/>
    </font>
    <font>
      <b/>
      <sz val="20"/>
      <name val="Cambria"/>
      <family val="1"/>
      <charset val="1"/>
    </font>
    <font>
      <b/>
      <sz val="28"/>
      <name val="Calibri"/>
      <family val="2"/>
      <charset val="1"/>
    </font>
    <font>
      <b/>
      <sz val="16"/>
      <name val="Cambria"/>
      <family val="1"/>
      <charset val="1"/>
    </font>
    <font>
      <i/>
      <sz val="10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8"/>
      <name val="Cambria"/>
      <family val="1"/>
    </font>
    <font>
      <sz val="11"/>
      <color theme="1"/>
      <name val="Arial"/>
      <family val="2"/>
    </font>
    <font>
      <b/>
      <sz val="20"/>
      <name val="Cambria"/>
      <family val="1"/>
    </font>
    <font>
      <b/>
      <sz val="12"/>
      <name val="Cambria"/>
      <family val="1"/>
      <charset val="1"/>
    </font>
    <font>
      <b/>
      <i/>
      <sz val="14"/>
      <name val="Cambria"/>
      <family val="1"/>
      <charset val="1"/>
    </font>
    <font>
      <b/>
      <sz val="10"/>
      <name val="Cambria"/>
      <family val="1"/>
      <scheme val="major"/>
    </font>
    <font>
      <b/>
      <sz val="10"/>
      <name val="Cambria"/>
      <family val="1"/>
      <charset val="1"/>
      <scheme val="major"/>
    </font>
    <font>
      <sz val="10"/>
      <name val="Cambria"/>
      <family val="1"/>
      <scheme val="maj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Calibri"/>
      <family val="2"/>
      <charset val="1"/>
    </font>
    <font>
      <b/>
      <sz val="9"/>
      <name val="Calibri"/>
      <family val="2"/>
      <charset val="1"/>
    </font>
    <font>
      <sz val="12"/>
      <color rgb="FFFF0000"/>
      <name val="Calibri"/>
      <family val="2"/>
      <scheme val="minor"/>
    </font>
    <font>
      <sz val="9"/>
      <name val="Cambria"/>
      <family val="1"/>
      <charset val="1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6"/>
      <name val="Cambria"/>
      <family val="1"/>
    </font>
    <font>
      <b/>
      <sz val="14"/>
      <name val="Calibri"/>
      <family val="2"/>
      <charset val="1"/>
    </font>
    <font>
      <sz val="10"/>
      <name val="Calibri"/>
      <family val="2"/>
      <scheme val="minor"/>
    </font>
    <font>
      <b/>
      <i/>
      <sz val="12"/>
      <color rgb="FFFF0000"/>
      <name val="Cambria"/>
      <family val="1"/>
      <charset val="1"/>
    </font>
    <font>
      <sz val="8"/>
      <name val="Calibri"/>
      <family val="2"/>
      <scheme val="minor"/>
    </font>
    <font>
      <i/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8"/>
      <name val="Cambria"/>
      <family val="1"/>
      <charset val="1"/>
    </font>
    <font>
      <b/>
      <i/>
      <sz val="12"/>
      <name val="Cambria"/>
      <family val="1"/>
      <charset val="1"/>
    </font>
    <font>
      <i/>
      <sz val="12"/>
      <name val="Cambria"/>
      <family val="1"/>
      <charset val="1"/>
    </font>
    <font>
      <b/>
      <i/>
      <sz val="12"/>
      <color rgb="FFFF0000"/>
      <name val="Calibri"/>
      <family val="2"/>
      <charset val="1"/>
    </font>
    <font>
      <sz val="9"/>
      <name val="Arial"/>
      <family val="2"/>
    </font>
    <font>
      <b/>
      <sz val="9"/>
      <name val="Arial"/>
      <family val="2"/>
    </font>
    <font>
      <b/>
      <sz val="10"/>
      <name val="Cambria"/>
      <family val="1"/>
      <charset val="1"/>
    </font>
    <font>
      <i/>
      <sz val="10"/>
      <name val="Cambria"/>
      <family val="1"/>
      <charset val="1"/>
    </font>
    <font>
      <b/>
      <i/>
      <sz val="10"/>
      <color rgb="FFFF0000"/>
      <name val="Cambria"/>
      <family val="1"/>
      <charset val="1"/>
    </font>
    <font>
      <sz val="10"/>
      <name val="Cambria"/>
      <family val="1"/>
      <charset val="1"/>
    </font>
    <font>
      <b/>
      <i/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0"/>
      <name val="Cambria"/>
      <family val="1"/>
    </font>
    <font>
      <sz val="10"/>
      <color rgb="FFFF0000"/>
      <name val="Calibri"/>
      <family val="2"/>
      <charset val="1"/>
    </font>
    <font>
      <sz val="10"/>
      <name val="Cambria"/>
      <family val="1"/>
    </font>
    <font>
      <b/>
      <sz val="10"/>
      <name val="Calibri"/>
      <family val="2"/>
    </font>
    <font>
      <b/>
      <sz val="10"/>
      <name val="Calibri"/>
      <family val="2"/>
      <charset val="1"/>
    </font>
    <font>
      <sz val="28"/>
      <color theme="0"/>
      <name val="Cambria"/>
      <family val="1"/>
      <charset val="1"/>
    </font>
    <font>
      <sz val="11"/>
      <color theme="1"/>
      <name val="Calibri"/>
      <family val="2"/>
      <scheme val="minor"/>
    </font>
    <font>
      <b/>
      <sz val="14"/>
      <name val="Cambria"/>
      <family val="1"/>
    </font>
    <font>
      <sz val="10"/>
      <name val="Calibri"/>
      <family val="2"/>
      <charset val="1"/>
      <scheme val="minor"/>
    </font>
    <font>
      <sz val="11"/>
      <name val="Calibri"/>
      <family val="2"/>
    </font>
    <font>
      <b/>
      <sz val="11"/>
      <name val="Cambria"/>
      <family val="1"/>
      <scheme val="major"/>
    </font>
    <font>
      <b/>
      <sz val="10"/>
      <name val="Calibri"/>
      <family val="2"/>
      <charset val="1"/>
      <scheme val="minor"/>
    </font>
    <font>
      <b/>
      <sz val="16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9"/>
      <name val="Cambria"/>
      <family val="1"/>
      <charset val="1"/>
    </font>
    <font>
      <i/>
      <sz val="10"/>
      <name val="Cambria"/>
      <family val="1"/>
    </font>
    <font>
      <sz val="11"/>
      <name val="Calibri"/>
      <family val="2"/>
      <charset val="1"/>
    </font>
    <font>
      <b/>
      <i/>
      <sz val="16"/>
      <name val="Cambria"/>
      <family val="1"/>
      <charset val="1"/>
    </font>
    <font>
      <b/>
      <sz val="10"/>
      <color rgb="FF000000"/>
      <name val="Arial"/>
      <family val="2"/>
    </font>
    <font>
      <b/>
      <sz val="10"/>
      <color rgb="FF000000"/>
      <name val="Garamond"/>
      <family val="1"/>
    </font>
    <font>
      <b/>
      <sz val="18"/>
      <name val="Cambria"/>
      <family val="1"/>
      <charset val="1"/>
    </font>
    <font>
      <b/>
      <i/>
      <sz val="10"/>
      <name val="Cambria"/>
      <family val="1"/>
    </font>
    <font>
      <b/>
      <i/>
      <sz val="11"/>
      <name val="Calibri"/>
      <family val="2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i/>
      <sz val="10"/>
      <name val="Cambria"/>
      <family val="1"/>
      <charset val="1"/>
    </font>
    <font>
      <b/>
      <i/>
      <sz val="11"/>
      <name val="Calibri"/>
      <family val="2"/>
      <charset val="1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4"/>
      <name val="Cambria"/>
      <family val="1"/>
      <charset val="1"/>
    </font>
    <font>
      <b/>
      <sz val="14"/>
      <name val="Cambria"/>
      <family val="1"/>
      <scheme val="major"/>
    </font>
    <font>
      <sz val="11"/>
      <name val="Cambria"/>
      <family val="1"/>
      <charset val="1"/>
    </font>
    <font>
      <b/>
      <i/>
      <sz val="10"/>
      <name val="Calibri"/>
      <family val="2"/>
      <charset val="1"/>
    </font>
    <font>
      <sz val="10"/>
      <name val="Calibri"/>
      <family val="2"/>
      <charset val="1"/>
    </font>
    <font>
      <sz val="12"/>
      <name val="Cambria"/>
      <family val="1"/>
      <charset val="1"/>
    </font>
    <font>
      <i/>
      <sz val="11"/>
      <name val="Cambria"/>
      <family val="1"/>
      <charset val="1"/>
    </font>
    <font>
      <b/>
      <sz val="18"/>
      <name val="Cambria"/>
      <family val="1"/>
      <scheme val="major"/>
    </font>
    <font>
      <sz val="12"/>
      <name val="Calibri"/>
      <family val="2"/>
      <charset val="1"/>
    </font>
    <font>
      <sz val="28"/>
      <name val="Cambria"/>
      <family val="1"/>
      <charset val="1"/>
    </font>
    <font>
      <b/>
      <i/>
      <sz val="11"/>
      <name val="Cambria"/>
      <family val="1"/>
      <charset val="1"/>
    </font>
    <font>
      <b/>
      <sz val="11"/>
      <name val="Cambria"/>
      <family val="1"/>
      <charset val="1"/>
    </font>
    <font>
      <b/>
      <sz val="11"/>
      <name val="Calibri"/>
      <family val="2"/>
      <charset val="1"/>
    </font>
    <font>
      <b/>
      <i/>
      <sz val="12"/>
      <name val="Calibri"/>
      <family val="2"/>
      <charset val="1"/>
    </font>
    <font>
      <i/>
      <sz val="11"/>
      <name val="Calibri"/>
      <family val="2"/>
      <charset val="1"/>
    </font>
    <font>
      <i/>
      <sz val="12"/>
      <name val="Calibri"/>
      <family val="2"/>
      <charset val="1"/>
    </font>
    <font>
      <sz val="22"/>
      <name val="Calibri"/>
      <family val="2"/>
      <charset val="1"/>
    </font>
  </fonts>
  <fills count="44">
    <fill>
      <patternFill patternType="none"/>
    </fill>
    <fill>
      <patternFill patternType="gray125"/>
    </fill>
    <fill>
      <patternFill patternType="solid">
        <fgColor rgb="FFC3D69B"/>
        <bgColor rgb="FFDDD9C3"/>
      </patternFill>
    </fill>
    <fill>
      <patternFill patternType="solid">
        <fgColor rgb="FFDBEEF4"/>
        <bgColor rgb="FFEBF1DE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 tint="-0.14999847407452621"/>
        <bgColor rgb="FFFFFFCC"/>
      </patternFill>
    </fill>
    <fill>
      <patternFill patternType="solid">
        <fgColor theme="6" tint="0.59999389629810485"/>
        <bgColor rgb="FFFFFFCC"/>
      </patternFill>
    </fill>
    <fill>
      <patternFill patternType="solid">
        <fgColor theme="6" tint="0.59999389629810485"/>
        <bgColor rgb="FFEEECE1"/>
      </patternFill>
    </fill>
    <fill>
      <patternFill patternType="solid">
        <fgColor theme="6" tint="0.59999389629810485"/>
        <bgColor rgb="FFE6B9B8"/>
      </patternFill>
    </fill>
    <fill>
      <patternFill patternType="solid">
        <fgColor rgb="FFFFFFCC"/>
        <bgColor rgb="FFEEECE1"/>
      </patternFill>
    </fill>
    <fill>
      <patternFill patternType="solid">
        <fgColor rgb="FFFFFFCC"/>
        <bgColor rgb="FFE6B9B8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E6B9B8"/>
      </patternFill>
    </fill>
    <fill>
      <patternFill patternType="solid">
        <fgColor rgb="FF99FFCC"/>
        <bgColor indexed="64"/>
      </patternFill>
    </fill>
    <fill>
      <patternFill patternType="solid">
        <fgColor rgb="FF99FFCC"/>
        <bgColor rgb="FFE6B9B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rgb="FFDDD9C3"/>
      </patternFill>
    </fill>
    <fill>
      <patternFill patternType="solid">
        <fgColor rgb="FFFFFFCC"/>
        <bgColor rgb="FFDDD9C3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E6B9B8"/>
      </patternFill>
    </fill>
    <fill>
      <patternFill patternType="solid">
        <fgColor theme="2" tint="-0.249977111117893"/>
        <bgColor rgb="FFE6B9B8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485"/>
        <bgColor rgb="FFEEECE1"/>
      </patternFill>
    </fill>
    <fill>
      <patternFill patternType="solid">
        <fgColor theme="7" tint="0.79998168889431442"/>
        <bgColor rgb="FFEEECE1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E6B9B8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E6B9B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rgb="FFEEECE1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2" fillId="0" borderId="0"/>
    <xf numFmtId="165" fontId="84" fillId="0" borderId="0" applyFont="0" applyFill="0" applyBorder="0" applyAlignment="0" applyProtection="0"/>
    <xf numFmtId="9" fontId="84" fillId="0" borderId="0" applyFont="0" applyFill="0" applyBorder="0" applyAlignment="0" applyProtection="0"/>
  </cellStyleXfs>
  <cellXfs count="1473">
    <xf numFmtId="0" fontId="0" fillId="0" borderId="0" xfId="0"/>
    <xf numFmtId="0" fontId="1" fillId="0" borderId="0" xfId="0" applyFont="1"/>
    <xf numFmtId="0" fontId="3" fillId="0" borderId="0" xfId="0" applyFont="1"/>
    <xf numFmtId="0" fontId="9" fillId="0" borderId="0" xfId="0" applyFont="1"/>
    <xf numFmtId="0" fontId="20" fillId="0" borderId="0" xfId="0" applyFont="1"/>
    <xf numFmtId="0" fontId="8" fillId="0" borderId="0" xfId="0" applyFont="1"/>
    <xf numFmtId="0" fontId="4" fillId="0" borderId="0" xfId="0" applyFont="1"/>
    <xf numFmtId="0" fontId="3" fillId="0" borderId="0" xfId="0" applyFont="1" applyAlignment="1">
      <alignment vertical="center"/>
    </xf>
    <xf numFmtId="0" fontId="7" fillId="0" borderId="0" xfId="0" applyFont="1"/>
    <xf numFmtId="4" fontId="1" fillId="0" borderId="0" xfId="0" applyNumberFormat="1" applyFont="1"/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 vertical="center" wrapText="1"/>
    </xf>
    <xf numFmtId="0" fontId="0" fillId="4" borderId="0" xfId="0" applyFill="1"/>
    <xf numFmtId="0" fontId="29" fillId="0" borderId="28" xfId="0" applyFont="1" applyBorder="1" applyAlignment="1">
      <alignment horizontal="center"/>
    </xf>
    <xf numFmtId="0" fontId="28" fillId="0" borderId="28" xfId="0" applyFont="1" applyBorder="1"/>
    <xf numFmtId="0" fontId="0" fillId="0" borderId="28" xfId="0" applyBorder="1"/>
    <xf numFmtId="0" fontId="29" fillId="6" borderId="19" xfId="0" applyFont="1" applyFill="1" applyBorder="1"/>
    <xf numFmtId="0" fontId="30" fillId="6" borderId="24" xfId="0" applyFont="1" applyFill="1" applyBorder="1"/>
    <xf numFmtId="167" fontId="29" fillId="6" borderId="28" xfId="0" applyNumberFormat="1" applyFont="1" applyFill="1" applyBorder="1"/>
    <xf numFmtId="167" fontId="2" fillId="6" borderId="28" xfId="0" applyNumberFormat="1" applyFont="1" applyFill="1" applyBorder="1"/>
    <xf numFmtId="167" fontId="0" fillId="7" borderId="28" xfId="0" applyNumberFormat="1" applyFill="1" applyBorder="1"/>
    <xf numFmtId="167" fontId="29" fillId="7" borderId="32" xfId="0" applyNumberFormat="1" applyFont="1" applyFill="1" applyBorder="1"/>
    <xf numFmtId="0" fontId="1" fillId="7" borderId="19" xfId="0" applyFont="1" applyFill="1" applyBorder="1"/>
    <xf numFmtId="0" fontId="31" fillId="7" borderId="24" xfId="0" applyFont="1" applyFill="1" applyBorder="1"/>
    <xf numFmtId="167" fontId="31" fillId="7" borderId="28" xfId="0" applyNumberFormat="1" applyFont="1" applyFill="1" applyBorder="1"/>
    <xf numFmtId="0" fontId="28" fillId="7" borderId="19" xfId="0" applyFont="1" applyFill="1" applyBorder="1"/>
    <xf numFmtId="0" fontId="17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5" fillId="0" borderId="0" xfId="0" applyFont="1"/>
    <xf numFmtId="0" fontId="4" fillId="0" borderId="0" xfId="0" applyFont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0" fontId="1" fillId="0" borderId="2" xfId="0" applyFont="1" applyBorder="1"/>
    <xf numFmtId="4" fontId="1" fillId="0" borderId="2" xfId="0" applyNumberFormat="1" applyFont="1" applyBorder="1"/>
    <xf numFmtId="0" fontId="6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7" fillId="0" borderId="2" xfId="0" applyFont="1" applyBorder="1"/>
    <xf numFmtId="0" fontId="1" fillId="0" borderId="3" xfId="0" applyFont="1" applyBorder="1"/>
    <xf numFmtId="0" fontId="3" fillId="0" borderId="14" xfId="0" applyFont="1" applyBorder="1"/>
    <xf numFmtId="0" fontId="20" fillId="0" borderId="14" xfId="0" applyFont="1" applyBorder="1"/>
    <xf numFmtId="0" fontId="4" fillId="0" borderId="14" xfId="0" applyFont="1" applyBorder="1"/>
    <xf numFmtId="0" fontId="22" fillId="0" borderId="14" xfId="0" applyFont="1" applyBorder="1" applyProtection="1">
      <protection hidden="1"/>
    </xf>
    <xf numFmtId="0" fontId="3" fillId="0" borderId="14" xfId="0" applyFont="1" applyBorder="1" applyAlignment="1">
      <alignment vertical="center"/>
    </xf>
    <xf numFmtId="0" fontId="11" fillId="0" borderId="14" xfId="0" applyFont="1" applyBorder="1" applyAlignment="1" applyProtection="1">
      <alignment vertical="top"/>
      <protection hidden="1"/>
    </xf>
    <xf numFmtId="0" fontId="34" fillId="0" borderId="0" xfId="0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0" fontId="40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4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/>
    </xf>
    <xf numFmtId="0" fontId="23" fillId="0" borderId="0" xfId="0" applyFont="1" applyAlignment="1">
      <alignment horizontal="center" vertical="center"/>
    </xf>
    <xf numFmtId="4" fontId="4" fillId="0" borderId="0" xfId="0" applyNumberFormat="1" applyFont="1"/>
    <xf numFmtId="4" fontId="22" fillId="0" borderId="0" xfId="0" applyNumberFormat="1" applyFont="1" applyProtection="1">
      <protection hidden="1"/>
    </xf>
    <xf numFmtId="4" fontId="3" fillId="0" borderId="0" xfId="0" applyNumberFormat="1" applyFont="1" applyAlignment="1">
      <alignment vertical="center"/>
    </xf>
    <xf numFmtId="4" fontId="12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vertical="top"/>
      <protection hidden="1"/>
    </xf>
    <xf numFmtId="0" fontId="32" fillId="0" borderId="0" xfId="0" applyFont="1" applyAlignment="1">
      <alignment horizontal="center" vertical="center"/>
    </xf>
    <xf numFmtId="0" fontId="22" fillId="0" borderId="0" xfId="0" applyFont="1" applyProtection="1">
      <protection hidden="1"/>
    </xf>
    <xf numFmtId="0" fontId="1" fillId="0" borderId="7" xfId="0" applyFont="1" applyBorder="1"/>
    <xf numFmtId="0" fontId="9" fillId="0" borderId="1" xfId="0" applyFont="1" applyBorder="1"/>
    <xf numFmtId="4" fontId="10" fillId="0" borderId="2" xfId="0" applyNumberFormat="1" applyFont="1" applyBorder="1" applyAlignment="1">
      <alignment horizontal="center"/>
    </xf>
    <xf numFmtId="0" fontId="9" fillId="0" borderId="2" xfId="0" applyFont="1" applyBorder="1"/>
    <xf numFmtId="0" fontId="25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8" fillId="0" borderId="2" xfId="0" applyFont="1" applyBorder="1" applyAlignment="1">
      <alignment vertical="center"/>
    </xf>
    <xf numFmtId="4" fontId="18" fillId="0" borderId="36" xfId="0" applyNumberFormat="1" applyFont="1" applyBorder="1" applyAlignment="1">
      <alignment vertical="center"/>
    </xf>
    <xf numFmtId="0" fontId="9" fillId="0" borderId="3" xfId="0" applyFont="1" applyBorder="1"/>
    <xf numFmtId="0" fontId="20" fillId="0" borderId="25" xfId="0" applyFont="1" applyBorder="1"/>
    <xf numFmtId="0" fontId="8" fillId="0" borderId="14" xfId="0" applyFont="1" applyBorder="1"/>
    <xf numFmtId="0" fontId="8" fillId="0" borderId="25" xfId="0" applyFont="1" applyBorder="1"/>
    <xf numFmtId="0" fontId="4" fillId="0" borderId="25" xfId="0" applyFont="1" applyBorder="1"/>
    <xf numFmtId="0" fontId="22" fillId="0" borderId="25" xfId="0" applyFont="1" applyBorder="1" applyProtection="1">
      <protection hidden="1"/>
    </xf>
    <xf numFmtId="0" fontId="3" fillId="0" borderId="25" xfId="0" applyFont="1" applyBorder="1" applyAlignment="1">
      <alignment vertical="center"/>
    </xf>
    <xf numFmtId="0" fontId="11" fillId="0" borderId="25" xfId="0" applyFont="1" applyBorder="1" applyAlignment="1" applyProtection="1">
      <alignment vertical="top"/>
      <protection hidden="1"/>
    </xf>
    <xf numFmtId="0" fontId="1" fillId="0" borderId="14" xfId="0" applyFont="1" applyBorder="1"/>
    <xf numFmtId="0" fontId="1" fillId="0" borderId="25" xfId="0" applyFont="1" applyBorder="1"/>
    <xf numFmtId="0" fontId="1" fillId="0" borderId="6" xfId="0" applyFont="1" applyBorder="1"/>
    <xf numFmtId="4" fontId="1" fillId="0" borderId="7" xfId="0" applyNumberFormat="1" applyFont="1" applyBorder="1"/>
    <xf numFmtId="0" fontId="6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3" fillId="0" borderId="25" xfId="0" applyFont="1" applyBorder="1"/>
    <xf numFmtId="0" fontId="1" fillId="0" borderId="1" xfId="0" applyFont="1" applyBorder="1"/>
    <xf numFmtId="0" fontId="43" fillId="0" borderId="0" xfId="0" applyFont="1" applyAlignment="1">
      <alignment vertical="center"/>
    </xf>
    <xf numFmtId="4" fontId="13" fillId="0" borderId="0" xfId="0" applyNumberFormat="1" applyFont="1" applyAlignment="1" applyProtection="1">
      <alignment horizontal="center" vertical="top"/>
      <protection hidden="1"/>
    </xf>
    <xf numFmtId="0" fontId="13" fillId="0" borderId="0" xfId="0" applyFont="1" applyAlignment="1" applyProtection="1">
      <alignment horizontal="center" vertical="top"/>
      <protection hidden="1"/>
    </xf>
    <xf numFmtId="4" fontId="49" fillId="0" borderId="0" xfId="0" applyNumberFormat="1" applyFont="1"/>
    <xf numFmtId="0" fontId="46" fillId="0" borderId="0" xfId="0" applyFont="1" applyAlignment="1">
      <alignment vertical="center"/>
    </xf>
    <xf numFmtId="0" fontId="1" fillId="0" borderId="28" xfId="0" applyFont="1" applyBorder="1"/>
    <xf numFmtId="0" fontId="29" fillId="0" borderId="19" xfId="0" applyFont="1" applyBorder="1"/>
    <xf numFmtId="0" fontId="29" fillId="7" borderId="19" xfId="0" applyFont="1" applyFill="1" applyBorder="1"/>
    <xf numFmtId="0" fontId="29" fillId="7" borderId="24" xfId="0" applyFont="1" applyFill="1" applyBorder="1"/>
    <xf numFmtId="0" fontId="29" fillId="0" borderId="24" xfId="0" applyFont="1" applyBorder="1"/>
    <xf numFmtId="0" fontId="44" fillId="2" borderId="37" xfId="0" applyFont="1" applyFill="1" applyBorder="1" applyAlignment="1">
      <alignment vertical="center"/>
    </xf>
    <xf numFmtId="0" fontId="46" fillId="0" borderId="0" xfId="0" applyFont="1" applyAlignment="1" applyProtection="1">
      <alignment vertical="center" wrapText="1"/>
      <protection hidden="1"/>
    </xf>
    <xf numFmtId="49" fontId="52" fillId="0" borderId="0" xfId="0" applyNumberFormat="1" applyFont="1" applyAlignment="1" applyProtection="1">
      <alignment vertical="center"/>
      <protection locked="0"/>
    </xf>
    <xf numFmtId="0" fontId="52" fillId="0" borderId="0" xfId="0" applyFont="1" applyAlignment="1" applyProtection="1">
      <alignment vertical="center"/>
      <protection locked="0"/>
    </xf>
    <xf numFmtId="0" fontId="28" fillId="0" borderId="0" xfId="0" applyFont="1"/>
    <xf numFmtId="0" fontId="3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67" fontId="28" fillId="7" borderId="28" xfId="0" applyNumberFormat="1" applyFont="1" applyFill="1" applyBorder="1"/>
    <xf numFmtId="0" fontId="44" fillId="0" borderId="0" xfId="0" applyFont="1" applyAlignment="1">
      <alignment horizontal="center" vertical="center"/>
    </xf>
    <xf numFmtId="0" fontId="21" fillId="0" borderId="0" xfId="0" applyFont="1" applyAlignment="1" applyProtection="1">
      <alignment horizontal="center" vertical="center"/>
      <protection locked="0"/>
    </xf>
    <xf numFmtId="4" fontId="54" fillId="0" borderId="0" xfId="0" applyNumberFormat="1" applyFont="1"/>
    <xf numFmtId="4" fontId="60" fillId="0" borderId="0" xfId="0" applyNumberFormat="1" applyFont="1"/>
    <xf numFmtId="0" fontId="1" fillId="5" borderId="16" xfId="0" applyFont="1" applyFill="1" applyBorder="1" applyProtection="1">
      <protection locked="0"/>
    </xf>
    <xf numFmtId="0" fontId="1" fillId="5" borderId="19" xfId="0" applyFont="1" applyFill="1" applyBorder="1" applyProtection="1">
      <protection locked="0"/>
    </xf>
    <xf numFmtId="0" fontId="56" fillId="5" borderId="19" xfId="0" applyFont="1" applyFill="1" applyBorder="1" applyAlignment="1" applyProtection="1">
      <alignment horizontal="center"/>
      <protection locked="0"/>
    </xf>
    <xf numFmtId="0" fontId="29" fillId="0" borderId="0" xfId="0" applyFont="1"/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>
      <alignment horizontal="center"/>
    </xf>
    <xf numFmtId="0" fontId="56" fillId="0" borderId="0" xfId="0" applyFont="1" applyAlignment="1">
      <alignment horizontal="center"/>
    </xf>
    <xf numFmtId="0" fontId="29" fillId="0" borderId="0" xfId="0" applyFont="1" applyAlignment="1">
      <alignment wrapText="1"/>
    </xf>
    <xf numFmtId="0" fontId="1" fillId="0" borderId="0" xfId="0" applyFont="1" applyProtection="1">
      <protection locked="0"/>
    </xf>
    <xf numFmtId="0" fontId="57" fillId="5" borderId="19" xfId="0" applyFont="1" applyFill="1" applyBorder="1" applyProtection="1">
      <protection locked="0"/>
    </xf>
    <xf numFmtId="0" fontId="57" fillId="5" borderId="19" xfId="0" applyFont="1" applyFill="1" applyBorder="1" applyAlignment="1" applyProtection="1">
      <alignment horizontal="center"/>
      <protection locked="0"/>
    </xf>
    <xf numFmtId="0" fontId="57" fillId="5" borderId="24" xfId="0" applyFont="1" applyFill="1" applyBorder="1" applyProtection="1">
      <protection locked="0"/>
    </xf>
    <xf numFmtId="0" fontId="56" fillId="5" borderId="19" xfId="0" applyFont="1" applyFill="1" applyBorder="1" applyProtection="1">
      <protection locked="0"/>
    </xf>
    <xf numFmtId="0" fontId="57" fillId="5" borderId="16" xfId="0" applyFont="1" applyFill="1" applyBorder="1" applyProtection="1">
      <protection locked="0"/>
    </xf>
    <xf numFmtId="0" fontId="57" fillId="5" borderId="16" xfId="0" applyFont="1" applyFill="1" applyBorder="1" applyAlignment="1" applyProtection="1">
      <alignment horizontal="center"/>
      <protection locked="0"/>
    </xf>
    <xf numFmtId="0" fontId="56" fillId="5" borderId="16" xfId="0" applyFont="1" applyFill="1" applyBorder="1" applyAlignment="1" applyProtection="1">
      <alignment horizontal="center"/>
      <protection locked="0"/>
    </xf>
    <xf numFmtId="0" fontId="57" fillId="5" borderId="18" xfId="0" applyFont="1" applyFill="1" applyBorder="1" applyProtection="1">
      <protection locked="0"/>
    </xf>
    <xf numFmtId="0" fontId="55" fillId="14" borderId="16" xfId="0" applyFont="1" applyFill="1" applyBorder="1" applyAlignment="1" applyProtection="1">
      <alignment vertical="center" wrapText="1"/>
      <protection locked="0"/>
    </xf>
    <xf numFmtId="2" fontId="1" fillId="5" borderId="19" xfId="0" applyNumberFormat="1" applyFont="1" applyFill="1" applyBorder="1" applyProtection="1">
      <protection locked="0"/>
    </xf>
    <xf numFmtId="14" fontId="1" fillId="5" borderId="19" xfId="0" applyNumberFormat="1" applyFont="1" applyFill="1" applyBorder="1" applyProtection="1">
      <protection locked="0"/>
    </xf>
    <xf numFmtId="2" fontId="1" fillId="5" borderId="16" xfId="0" applyNumberFormat="1" applyFont="1" applyFill="1" applyBorder="1" applyProtection="1">
      <protection locked="0"/>
    </xf>
    <xf numFmtId="14" fontId="1" fillId="5" borderId="16" xfId="0" applyNumberFormat="1" applyFont="1" applyFill="1" applyBorder="1" applyProtection="1">
      <protection locked="0"/>
    </xf>
    <xf numFmtId="0" fontId="44" fillId="0" borderId="0" xfId="0" applyFont="1" applyAlignment="1" applyProtection="1">
      <alignment vertical="center" wrapText="1"/>
      <protection locked="0"/>
    </xf>
    <xf numFmtId="0" fontId="68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9" fillId="0" borderId="0" xfId="0" applyFont="1" applyAlignment="1" applyProtection="1">
      <alignment horizontal="center"/>
      <protection hidden="1"/>
    </xf>
    <xf numFmtId="0" fontId="67" fillId="16" borderId="19" xfId="0" applyFont="1" applyFill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7" fillId="18" borderId="19" xfId="0" applyFont="1" applyFill="1" applyBorder="1" applyAlignment="1">
      <alignment horizontal="center" vertical="center"/>
    </xf>
    <xf numFmtId="0" fontId="69" fillId="0" borderId="0" xfId="0" applyFont="1" applyAlignment="1" applyProtection="1">
      <alignment horizontal="center" vertical="top"/>
      <protection hidden="1"/>
    </xf>
    <xf numFmtId="0" fontId="69" fillId="0" borderId="0" xfId="0" applyFont="1" applyAlignment="1">
      <alignment horizontal="center"/>
    </xf>
    <xf numFmtId="165" fontId="56" fillId="0" borderId="0" xfId="0" applyNumberFormat="1" applyFont="1"/>
    <xf numFmtId="0" fontId="1" fillId="5" borderId="41" xfId="0" applyFont="1" applyFill="1" applyBorder="1" applyProtection="1">
      <protection locked="0"/>
    </xf>
    <xf numFmtId="164" fontId="1" fillId="0" borderId="0" xfId="0" applyNumberFormat="1" applyFont="1" applyAlignment="1">
      <alignment horizontal="center" vertical="center"/>
    </xf>
    <xf numFmtId="0" fontId="26" fillId="0" borderId="14" xfId="0" applyFont="1" applyBorder="1"/>
    <xf numFmtId="0" fontId="26" fillId="0" borderId="0" xfId="0" applyFont="1" applyProtection="1">
      <protection locked="0"/>
    </xf>
    <xf numFmtId="0" fontId="26" fillId="0" borderId="0" xfId="0" applyFont="1" applyAlignment="1">
      <alignment horizontal="center" vertical="center"/>
    </xf>
    <xf numFmtId="0" fontId="57" fillId="5" borderId="13" xfId="0" applyFont="1" applyFill="1" applyBorder="1" applyProtection="1">
      <protection locked="0"/>
    </xf>
    <xf numFmtId="0" fontId="57" fillId="5" borderId="13" xfId="0" applyFont="1" applyFill="1" applyBorder="1" applyAlignment="1" applyProtection="1">
      <alignment horizontal="center"/>
      <protection locked="0"/>
    </xf>
    <xf numFmtId="0" fontId="56" fillId="5" borderId="13" xfId="0" applyFont="1" applyFill="1" applyBorder="1" applyAlignment="1" applyProtection="1">
      <alignment horizontal="center"/>
      <protection locked="0"/>
    </xf>
    <xf numFmtId="0" fontId="57" fillId="5" borderId="43" xfId="0" applyFont="1" applyFill="1" applyBorder="1" applyProtection="1">
      <protection locked="0"/>
    </xf>
    <xf numFmtId="0" fontId="56" fillId="5" borderId="13" xfId="0" applyFont="1" applyFill="1" applyBorder="1" applyProtection="1">
      <protection locked="0"/>
    </xf>
    <xf numFmtId="0" fontId="1" fillId="5" borderId="13" xfId="0" applyFont="1" applyFill="1" applyBorder="1" applyProtection="1">
      <protection locked="0"/>
    </xf>
    <xf numFmtId="2" fontId="1" fillId="5" borderId="13" xfId="0" applyNumberFormat="1" applyFont="1" applyFill="1" applyBorder="1" applyProtection="1">
      <protection locked="0"/>
    </xf>
    <xf numFmtId="14" fontId="1" fillId="5" borderId="13" xfId="0" applyNumberFormat="1" applyFont="1" applyFill="1" applyBorder="1" applyProtection="1">
      <protection locked="0"/>
    </xf>
    <xf numFmtId="0" fontId="29" fillId="6" borderId="39" xfId="0" applyFont="1" applyFill="1" applyBorder="1" applyAlignment="1">
      <alignment horizontal="center" vertical="center"/>
    </xf>
    <xf numFmtId="0" fontId="26" fillId="0" borderId="1" xfId="0" applyFont="1" applyBorder="1"/>
    <xf numFmtId="0" fontId="29" fillId="0" borderId="14" xfId="0" applyFont="1" applyBorder="1"/>
    <xf numFmtId="0" fontId="29" fillId="0" borderId="25" xfId="0" applyFont="1" applyBorder="1"/>
    <xf numFmtId="0" fontId="26" fillId="0" borderId="25" xfId="0" applyFont="1" applyBorder="1" applyAlignment="1">
      <alignment horizontal="center" vertical="center" wrapText="1"/>
    </xf>
    <xf numFmtId="164" fontId="1" fillId="0" borderId="25" xfId="0" applyNumberFormat="1" applyFont="1" applyBorder="1" applyAlignment="1">
      <alignment horizontal="center" vertical="center"/>
    </xf>
    <xf numFmtId="0" fontId="26" fillId="0" borderId="6" xfId="0" applyFont="1" applyBorder="1"/>
    <xf numFmtId="164" fontId="1" fillId="0" borderId="7" xfId="0" applyNumberFormat="1" applyFont="1" applyBorder="1"/>
    <xf numFmtId="165" fontId="56" fillId="6" borderId="41" xfId="0" applyNumberFormat="1" applyFont="1" applyFill="1" applyBorder="1"/>
    <xf numFmtId="0" fontId="66" fillId="0" borderId="14" xfId="0" applyFont="1" applyBorder="1" applyAlignment="1">
      <alignment horizontal="center" wrapText="1"/>
    </xf>
    <xf numFmtId="0" fontId="65" fillId="0" borderId="0" xfId="0" applyFont="1" applyAlignment="1">
      <alignment horizontal="center" wrapText="1"/>
    </xf>
    <xf numFmtId="165" fontId="56" fillId="0" borderId="0" xfId="0" applyNumberFormat="1" applyFont="1" applyAlignment="1">
      <alignment horizontal="center"/>
    </xf>
    <xf numFmtId="0" fontId="1" fillId="0" borderId="0" xfId="0" applyFont="1" applyAlignment="1" applyProtection="1">
      <alignment horizontal="center"/>
      <protection locked="0"/>
    </xf>
    <xf numFmtId="165" fontId="29" fillId="6" borderId="40" xfId="0" applyNumberFormat="1" applyFont="1" applyFill="1" applyBorder="1"/>
    <xf numFmtId="165" fontId="29" fillId="6" borderId="41" xfId="0" applyNumberFormat="1" applyFont="1" applyFill="1" applyBorder="1"/>
    <xf numFmtId="165" fontId="28" fillId="5" borderId="19" xfId="0" applyNumberFormat="1" applyFont="1" applyFill="1" applyBorder="1" applyProtection="1">
      <protection locked="0"/>
    </xf>
    <xf numFmtId="165" fontId="28" fillId="5" borderId="13" xfId="0" applyNumberFormat="1" applyFont="1" applyFill="1" applyBorder="1" applyProtection="1">
      <protection locked="0"/>
    </xf>
    <xf numFmtId="0" fontId="28" fillId="17" borderId="16" xfId="0" applyFont="1" applyFill="1" applyBorder="1" applyAlignment="1">
      <alignment horizontal="center"/>
    </xf>
    <xf numFmtId="0" fontId="28" fillId="17" borderId="19" xfId="0" applyFont="1" applyFill="1" applyBorder="1" applyAlignment="1">
      <alignment horizontal="center"/>
    </xf>
    <xf numFmtId="0" fontId="28" fillId="17" borderId="13" xfId="0" applyFont="1" applyFill="1" applyBorder="1" applyAlignment="1">
      <alignment horizontal="center"/>
    </xf>
    <xf numFmtId="0" fontId="28" fillId="15" borderId="16" xfId="0" applyFont="1" applyFill="1" applyBorder="1" applyAlignment="1">
      <alignment horizontal="center"/>
    </xf>
    <xf numFmtId="0" fontId="28" fillId="15" borderId="19" xfId="0" applyFont="1" applyFill="1" applyBorder="1" applyAlignment="1">
      <alignment horizontal="center"/>
    </xf>
    <xf numFmtId="0" fontId="28" fillId="15" borderId="13" xfId="0" applyFont="1" applyFill="1" applyBorder="1" applyAlignment="1">
      <alignment horizontal="center"/>
    </xf>
    <xf numFmtId="0" fontId="29" fillId="17" borderId="39" xfId="0" applyFont="1" applyFill="1" applyBorder="1"/>
    <xf numFmtId="165" fontId="28" fillId="5" borderId="16" xfId="0" applyNumberFormat="1" applyFont="1" applyFill="1" applyBorder="1" applyProtection="1">
      <protection locked="0"/>
    </xf>
    <xf numFmtId="0" fontId="29" fillId="17" borderId="11" xfId="0" applyFont="1" applyFill="1" applyBorder="1" applyAlignment="1">
      <alignment vertical="center" wrapText="1"/>
    </xf>
    <xf numFmtId="0" fontId="29" fillId="17" borderId="12" xfId="0" applyFont="1" applyFill="1" applyBorder="1" applyAlignment="1">
      <alignment vertical="center" wrapText="1"/>
    </xf>
    <xf numFmtId="0" fontId="63" fillId="17" borderId="13" xfId="0" applyFont="1" applyFill="1" applyBorder="1" applyAlignment="1">
      <alignment horizontal="center" vertical="center" wrapText="1"/>
    </xf>
    <xf numFmtId="0" fontId="29" fillId="17" borderId="39" xfId="0" applyFont="1" applyFill="1" applyBorder="1" applyAlignment="1">
      <alignment wrapText="1"/>
    </xf>
    <xf numFmtId="0" fontId="29" fillId="17" borderId="35" xfId="0" applyFont="1" applyFill="1" applyBorder="1"/>
    <xf numFmtId="0" fontId="29" fillId="15" borderId="39" xfId="0" applyFont="1" applyFill="1" applyBorder="1"/>
    <xf numFmtId="0" fontId="29" fillId="15" borderId="11" xfId="0" applyFont="1" applyFill="1" applyBorder="1" applyAlignment="1">
      <alignment vertical="center" wrapText="1"/>
    </xf>
    <xf numFmtId="0" fontId="29" fillId="15" borderId="12" xfId="0" applyFont="1" applyFill="1" applyBorder="1" applyAlignment="1">
      <alignment vertical="center" wrapText="1"/>
    </xf>
    <xf numFmtId="0" fontId="29" fillId="15" borderId="5" xfId="0" applyFont="1" applyFill="1" applyBorder="1" applyAlignment="1">
      <alignment vertical="center" wrapText="1"/>
    </xf>
    <xf numFmtId="0" fontId="63" fillId="15" borderId="13" xfId="0" applyFont="1" applyFill="1" applyBorder="1" applyAlignment="1">
      <alignment horizontal="center" vertical="center" wrapText="1"/>
    </xf>
    <xf numFmtId="0" fontId="50" fillId="15" borderId="35" xfId="0" applyFont="1" applyFill="1" applyBorder="1"/>
    <xf numFmtId="0" fontId="29" fillId="15" borderId="39" xfId="0" applyFont="1" applyFill="1" applyBorder="1" applyAlignment="1">
      <alignment wrapText="1"/>
    </xf>
    <xf numFmtId="0" fontId="29" fillId="15" borderId="35" xfId="0" applyFont="1" applyFill="1" applyBorder="1"/>
    <xf numFmtId="0" fontId="45" fillId="0" borderId="0" xfId="0" applyFont="1" applyAlignment="1">
      <alignment horizontal="center" vertical="center"/>
    </xf>
    <xf numFmtId="0" fontId="29" fillId="0" borderId="14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165" fontId="56" fillId="0" borderId="0" xfId="0" applyNumberFormat="1" applyFont="1" applyAlignment="1">
      <alignment horizontal="center" vertical="center"/>
    </xf>
    <xf numFmtId="0" fontId="63" fillId="0" borderId="0" xfId="0" applyFont="1" applyAlignment="1">
      <alignment horizontal="center" vertical="center" wrapText="1"/>
    </xf>
    <xf numFmtId="0" fontId="28" fillId="5" borderId="24" xfId="0" applyFont="1" applyFill="1" applyBorder="1" applyProtection="1">
      <protection locked="0"/>
    </xf>
    <xf numFmtId="167" fontId="28" fillId="5" borderId="28" xfId="0" applyNumberFormat="1" applyFont="1" applyFill="1" applyBorder="1" applyProtection="1">
      <protection locked="0"/>
    </xf>
    <xf numFmtId="0" fontId="28" fillId="7" borderId="19" xfId="0" applyFont="1" applyFill="1" applyBorder="1" applyProtection="1">
      <protection locked="0"/>
    </xf>
    <xf numFmtId="0" fontId="32" fillId="0" borderId="0" xfId="0" applyFont="1" applyAlignment="1">
      <alignment vertical="center" wrapText="1"/>
    </xf>
    <xf numFmtId="0" fontId="44" fillId="0" borderId="14" xfId="0" applyFont="1" applyBorder="1" applyAlignment="1">
      <alignment horizontal="center" vertical="center"/>
    </xf>
    <xf numFmtId="0" fontId="63" fillId="15" borderId="10" xfId="0" applyFont="1" applyFill="1" applyBorder="1" applyAlignment="1">
      <alignment horizontal="center" vertical="center" wrapText="1"/>
    </xf>
    <xf numFmtId="49" fontId="59" fillId="0" borderId="0" xfId="0" applyNumberFormat="1" applyFont="1" applyAlignment="1" applyProtection="1">
      <alignment horizontal="left" vertical="center"/>
      <protection locked="0"/>
    </xf>
    <xf numFmtId="167" fontId="1" fillId="0" borderId="0" xfId="0" applyNumberFormat="1" applyFont="1"/>
    <xf numFmtId="167" fontId="70" fillId="5" borderId="19" xfId="0" applyNumberFormat="1" applyFont="1" applyFill="1" applyBorder="1" applyProtection="1">
      <protection locked="0"/>
    </xf>
    <xf numFmtId="167" fontId="56" fillId="5" borderId="19" xfId="0" applyNumberFormat="1" applyFont="1" applyFill="1" applyBorder="1" applyProtection="1">
      <protection locked="0"/>
    </xf>
    <xf numFmtId="14" fontId="56" fillId="5" borderId="19" xfId="0" applyNumberFormat="1" applyFont="1" applyFill="1" applyBorder="1" applyProtection="1">
      <protection locked="0"/>
    </xf>
    <xf numFmtId="41" fontId="70" fillId="5" borderId="19" xfId="0" applyNumberFormat="1" applyFont="1" applyFill="1" applyBorder="1" applyAlignment="1" applyProtection="1">
      <alignment horizontal="center" wrapText="1"/>
      <protection locked="0"/>
    </xf>
    <xf numFmtId="0" fontId="56" fillId="5" borderId="19" xfId="0" applyFont="1" applyFill="1" applyBorder="1" applyAlignment="1" applyProtection="1">
      <alignment wrapText="1"/>
      <protection locked="0"/>
    </xf>
    <xf numFmtId="167" fontId="56" fillId="5" borderId="18" xfId="0" applyNumberFormat="1" applyFont="1" applyFill="1" applyBorder="1" applyProtection="1">
      <protection locked="0"/>
    </xf>
    <xf numFmtId="0" fontId="56" fillId="5" borderId="16" xfId="0" applyFont="1" applyFill="1" applyBorder="1" applyProtection="1">
      <protection locked="0"/>
    </xf>
    <xf numFmtId="0" fontId="56" fillId="5" borderId="19" xfId="0" applyFont="1" applyFill="1" applyBorder="1" applyAlignment="1" applyProtection="1">
      <alignment vertical="center"/>
      <protection locked="0"/>
    </xf>
    <xf numFmtId="167" fontId="56" fillId="5" borderId="24" xfId="0" applyNumberFormat="1" applyFont="1" applyFill="1" applyBorder="1" applyProtection="1">
      <protection locked="0"/>
    </xf>
    <xf numFmtId="167" fontId="70" fillId="5" borderId="22" xfId="0" applyNumberFormat="1" applyFont="1" applyFill="1" applyBorder="1" applyProtection="1">
      <protection locked="0"/>
    </xf>
    <xf numFmtId="0" fontId="56" fillId="5" borderId="22" xfId="0" applyFont="1" applyFill="1" applyBorder="1" applyProtection="1">
      <protection locked="0"/>
    </xf>
    <xf numFmtId="14" fontId="56" fillId="5" borderId="22" xfId="0" applyNumberFormat="1" applyFont="1" applyFill="1" applyBorder="1" applyProtection="1">
      <protection locked="0"/>
    </xf>
    <xf numFmtId="41" fontId="70" fillId="5" borderId="22" xfId="0" applyNumberFormat="1" applyFont="1" applyFill="1" applyBorder="1" applyAlignment="1" applyProtection="1">
      <alignment horizontal="center" wrapText="1"/>
      <protection locked="0"/>
    </xf>
    <xf numFmtId="167" fontId="56" fillId="5" borderId="16" xfId="0" applyNumberFormat="1" applyFont="1" applyFill="1" applyBorder="1" applyProtection="1">
      <protection locked="0"/>
    </xf>
    <xf numFmtId="0" fontId="56" fillId="5" borderId="44" xfId="0" applyFont="1" applyFill="1" applyBorder="1" applyProtection="1">
      <protection locked="0"/>
    </xf>
    <xf numFmtId="0" fontId="56" fillId="5" borderId="44" xfId="0" applyFont="1" applyFill="1" applyBorder="1" applyAlignment="1" applyProtection="1">
      <alignment horizontal="center" vertical="center"/>
      <protection locked="0"/>
    </xf>
    <xf numFmtId="41" fontId="70" fillId="5" borderId="20" xfId="0" applyNumberFormat="1" applyFont="1" applyFill="1" applyBorder="1" applyProtection="1">
      <protection locked="0"/>
    </xf>
    <xf numFmtId="0" fontId="56" fillId="5" borderId="46" xfId="0" applyFont="1" applyFill="1" applyBorder="1" applyProtection="1">
      <protection locked="0"/>
    </xf>
    <xf numFmtId="0" fontId="64" fillId="15" borderId="12" xfId="0" applyFont="1" applyFill="1" applyBorder="1" applyAlignment="1">
      <alignment horizontal="center" vertical="center"/>
    </xf>
    <xf numFmtId="0" fontId="64" fillId="15" borderId="5" xfId="0" applyFont="1" applyFill="1" applyBorder="1" applyAlignment="1">
      <alignment horizontal="center" vertical="center"/>
    </xf>
    <xf numFmtId="167" fontId="70" fillId="5" borderId="50" xfId="0" applyNumberFormat="1" applyFont="1" applyFill="1" applyBorder="1" applyAlignment="1" applyProtection="1">
      <alignment horizontal="center" vertical="center"/>
      <protection locked="0"/>
    </xf>
    <xf numFmtId="167" fontId="70" fillId="5" borderId="50" xfId="0" applyNumberFormat="1" applyFont="1" applyFill="1" applyBorder="1" applyProtection="1">
      <protection locked="0"/>
    </xf>
    <xf numFmtId="0" fontId="56" fillId="5" borderId="51" xfId="0" applyFont="1" applyFill="1" applyBorder="1" applyAlignment="1" applyProtection="1">
      <alignment horizontal="center" vertical="center"/>
      <protection locked="0"/>
    </xf>
    <xf numFmtId="14" fontId="56" fillId="5" borderId="50" xfId="0" applyNumberFormat="1" applyFont="1" applyFill="1" applyBorder="1" applyAlignment="1" applyProtection="1">
      <alignment horizontal="center" vertical="center"/>
      <protection locked="0"/>
    </xf>
    <xf numFmtId="0" fontId="56" fillId="5" borderId="51" xfId="0" applyFont="1" applyFill="1" applyBorder="1" applyAlignment="1" applyProtection="1">
      <alignment horizontal="center"/>
      <protection locked="0"/>
    </xf>
    <xf numFmtId="167" fontId="56" fillId="6" borderId="19" xfId="0" applyNumberFormat="1" applyFont="1" applyFill="1" applyBorder="1"/>
    <xf numFmtId="167" fontId="56" fillId="6" borderId="24" xfId="0" applyNumberFormat="1" applyFont="1" applyFill="1" applyBorder="1"/>
    <xf numFmtId="167" fontId="64" fillId="6" borderId="19" xfId="0" applyNumberFormat="1" applyFont="1" applyFill="1" applyBorder="1"/>
    <xf numFmtId="167" fontId="64" fillId="6" borderId="24" xfId="0" applyNumberFormat="1" applyFont="1" applyFill="1" applyBorder="1"/>
    <xf numFmtId="0" fontId="56" fillId="15" borderId="19" xfId="0" applyFont="1" applyFill="1" applyBorder="1" applyAlignment="1">
      <alignment vertical="center" wrapText="1"/>
    </xf>
    <xf numFmtId="0" fontId="56" fillId="15" borderId="24" xfId="0" applyFont="1" applyFill="1" applyBorder="1" applyAlignment="1">
      <alignment vertical="center" wrapText="1"/>
    </xf>
    <xf numFmtId="0" fontId="64" fillId="15" borderId="4" xfId="0" applyFont="1" applyFill="1" applyBorder="1" applyAlignment="1">
      <alignment wrapText="1"/>
    </xf>
    <xf numFmtId="0" fontId="64" fillId="15" borderId="12" xfId="0" applyFont="1" applyFill="1" applyBorder="1" applyAlignment="1">
      <alignment wrapText="1"/>
    </xf>
    <xf numFmtId="0" fontId="64" fillId="15" borderId="11" xfId="0" applyFont="1" applyFill="1" applyBorder="1" applyAlignment="1">
      <alignment vertical="center" wrapText="1"/>
    </xf>
    <xf numFmtId="0" fontId="64" fillId="15" borderId="55" xfId="0" applyFont="1" applyFill="1" applyBorder="1" applyAlignment="1">
      <alignment vertical="center" wrapText="1"/>
    </xf>
    <xf numFmtId="167" fontId="70" fillId="5" borderId="16" xfId="0" applyNumberFormat="1" applyFont="1" applyFill="1" applyBorder="1" applyProtection="1">
      <protection locked="0"/>
    </xf>
    <xf numFmtId="167" fontId="56" fillId="6" borderId="16" xfId="0" applyNumberFormat="1" applyFont="1" applyFill="1" applyBorder="1"/>
    <xf numFmtId="167" fontId="56" fillId="6" borderId="18" xfId="0" applyNumberFormat="1" applyFont="1" applyFill="1" applyBorder="1"/>
    <xf numFmtId="167" fontId="64" fillId="6" borderId="16" xfId="0" applyNumberFormat="1" applyFont="1" applyFill="1" applyBorder="1"/>
    <xf numFmtId="167" fontId="64" fillId="6" borderId="18" xfId="0" applyNumberFormat="1" applyFont="1" applyFill="1" applyBorder="1"/>
    <xf numFmtId="0" fontId="63" fillId="15" borderId="13" xfId="0" applyFont="1" applyFill="1" applyBorder="1" applyAlignment="1">
      <alignment horizontal="center" vertical="center"/>
    </xf>
    <xf numFmtId="0" fontId="63" fillId="15" borderId="43" xfId="0" applyFont="1" applyFill="1" applyBorder="1" applyAlignment="1">
      <alignment horizontal="center" vertical="center"/>
    </xf>
    <xf numFmtId="0" fontId="63" fillId="15" borderId="9" xfId="0" applyFont="1" applyFill="1" applyBorder="1" applyAlignment="1">
      <alignment horizontal="center" vertical="center"/>
    </xf>
    <xf numFmtId="167" fontId="70" fillId="5" borderId="59" xfId="0" applyNumberFormat="1" applyFont="1" applyFill="1" applyBorder="1" applyAlignment="1" applyProtection="1">
      <alignment horizontal="center" vertical="center"/>
      <protection locked="0"/>
    </xf>
    <xf numFmtId="0" fontId="56" fillId="5" borderId="56" xfId="0" applyFont="1" applyFill="1" applyBorder="1" applyProtection="1">
      <protection locked="0"/>
    </xf>
    <xf numFmtId="14" fontId="56" fillId="5" borderId="16" xfId="0" applyNumberFormat="1" applyFont="1" applyFill="1" applyBorder="1" applyProtection="1">
      <protection locked="0"/>
    </xf>
    <xf numFmtId="167" fontId="56" fillId="5" borderId="58" xfId="0" applyNumberFormat="1" applyFont="1" applyFill="1" applyBorder="1" applyProtection="1">
      <protection locked="0"/>
    </xf>
    <xf numFmtId="168" fontId="70" fillId="5" borderId="48" xfId="0" applyNumberFormat="1" applyFont="1" applyFill="1" applyBorder="1" applyProtection="1">
      <protection locked="0"/>
    </xf>
    <xf numFmtId="14" fontId="70" fillId="5" borderId="16" xfId="0" applyNumberFormat="1" applyFont="1" applyFill="1" applyBorder="1" applyProtection="1">
      <protection locked="0"/>
    </xf>
    <xf numFmtId="41" fontId="70" fillId="5" borderId="16" xfId="0" applyNumberFormat="1" applyFont="1" applyFill="1" applyBorder="1" applyAlignment="1" applyProtection="1">
      <alignment horizontal="center" wrapText="1"/>
      <protection locked="0"/>
    </xf>
    <xf numFmtId="0" fontId="56" fillId="5" borderId="16" xfId="0" applyFont="1" applyFill="1" applyBorder="1" applyAlignment="1" applyProtection="1">
      <alignment wrapText="1"/>
      <protection locked="0"/>
    </xf>
    <xf numFmtId="0" fontId="64" fillId="15" borderId="60" xfId="0" applyFont="1" applyFill="1" applyBorder="1" applyAlignment="1">
      <alignment vertical="center"/>
    </xf>
    <xf numFmtId="0" fontId="64" fillId="15" borderId="12" xfId="0" applyFont="1" applyFill="1" applyBorder="1" applyAlignment="1">
      <alignment vertical="center"/>
    </xf>
    <xf numFmtId="0" fontId="64" fillId="15" borderId="12" xfId="0" applyFont="1" applyFill="1" applyBorder="1" applyAlignment="1">
      <alignment vertical="center" wrapText="1"/>
    </xf>
    <xf numFmtId="0" fontId="64" fillId="15" borderId="5" xfId="0" applyFont="1" applyFill="1" applyBorder="1" applyAlignment="1">
      <alignment vertical="center" wrapText="1"/>
    </xf>
    <xf numFmtId="0" fontId="64" fillId="15" borderId="52" xfId="0" applyFont="1" applyFill="1" applyBorder="1" applyAlignment="1">
      <alignment vertical="center"/>
    </xf>
    <xf numFmtId="0" fontId="64" fillId="15" borderId="13" xfId="0" applyFont="1" applyFill="1" applyBorder="1" applyAlignment="1">
      <alignment vertical="center"/>
    </xf>
    <xf numFmtId="0" fontId="63" fillId="15" borderId="57" xfId="0" applyFont="1" applyFill="1" applyBorder="1" applyAlignment="1">
      <alignment vertical="center" wrapText="1"/>
    </xf>
    <xf numFmtId="0" fontId="63" fillId="15" borderId="61" xfId="0" applyFont="1" applyFill="1" applyBorder="1" applyAlignment="1">
      <alignment vertical="center" wrapText="1"/>
    </xf>
    <xf numFmtId="0" fontId="56" fillId="5" borderId="38" xfId="0" applyFont="1" applyFill="1" applyBorder="1" applyAlignment="1" applyProtection="1">
      <alignment horizontal="center" vertical="center" wrapText="1"/>
      <protection locked="0"/>
    </xf>
    <xf numFmtId="0" fontId="56" fillId="6" borderId="58" xfId="0" applyFont="1" applyFill="1" applyBorder="1"/>
    <xf numFmtId="0" fontId="56" fillId="5" borderId="51" xfId="0" applyFont="1" applyFill="1" applyBorder="1" applyAlignment="1" applyProtection="1">
      <alignment horizontal="left" vertical="center"/>
      <protection locked="0"/>
    </xf>
    <xf numFmtId="167" fontId="64" fillId="6" borderId="26" xfId="0" applyNumberFormat="1" applyFont="1" applyFill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0" fontId="16" fillId="0" borderId="25" xfId="0" applyFont="1" applyBorder="1" applyAlignment="1" applyProtection="1">
      <alignment horizontal="center" vertical="center"/>
      <protection locked="0"/>
    </xf>
    <xf numFmtId="167" fontId="56" fillId="5" borderId="22" xfId="0" applyNumberFormat="1" applyFont="1" applyFill="1" applyBorder="1" applyProtection="1">
      <protection locked="0"/>
    </xf>
    <xf numFmtId="167" fontId="56" fillId="6" borderId="22" xfId="0" applyNumberFormat="1" applyFont="1" applyFill="1" applyBorder="1"/>
    <xf numFmtId="167" fontId="56" fillId="6" borderId="49" xfId="0" applyNumberFormat="1" applyFont="1" applyFill="1" applyBorder="1"/>
    <xf numFmtId="167" fontId="64" fillId="6" borderId="22" xfId="0" applyNumberFormat="1" applyFont="1" applyFill="1" applyBorder="1"/>
    <xf numFmtId="167" fontId="64" fillId="6" borderId="49" xfId="0" applyNumberFormat="1" applyFont="1" applyFill="1" applyBorder="1"/>
    <xf numFmtId="0" fontId="1" fillId="5" borderId="22" xfId="0" applyFont="1" applyFill="1" applyBorder="1" applyProtection="1">
      <protection locked="0"/>
    </xf>
    <xf numFmtId="167" fontId="29" fillId="6" borderId="40" xfId="0" applyNumberFormat="1" applyFont="1" applyFill="1" applyBorder="1"/>
    <xf numFmtId="0" fontId="1" fillId="6" borderId="40" xfId="0" applyFont="1" applyFill="1" applyBorder="1"/>
    <xf numFmtId="0" fontId="1" fillId="6" borderId="41" xfId="0" applyFont="1" applyFill="1" applyBorder="1"/>
    <xf numFmtId="0" fontId="56" fillId="5" borderId="51" xfId="0" applyFont="1" applyFill="1" applyBorder="1" applyProtection="1">
      <protection locked="0"/>
    </xf>
    <xf numFmtId="167" fontId="56" fillId="5" borderId="47" xfId="0" applyNumberFormat="1" applyFont="1" applyFill="1" applyBorder="1" applyProtection="1">
      <protection locked="0"/>
    </xf>
    <xf numFmtId="167" fontId="56" fillId="6" borderId="47" xfId="0" applyNumberFormat="1" applyFont="1" applyFill="1" applyBorder="1"/>
    <xf numFmtId="0" fontId="56" fillId="5" borderId="22" xfId="0" applyFont="1" applyFill="1" applyBorder="1" applyAlignment="1" applyProtection="1">
      <alignment wrapText="1"/>
      <protection locked="0"/>
    </xf>
    <xf numFmtId="167" fontId="26" fillId="6" borderId="40" xfId="0" applyNumberFormat="1" applyFont="1" applyFill="1" applyBorder="1"/>
    <xf numFmtId="41" fontId="71" fillId="6" borderId="40" xfId="0" applyNumberFormat="1" applyFont="1" applyFill="1" applyBorder="1"/>
    <xf numFmtId="0" fontId="45" fillId="0" borderId="0" xfId="0" applyFont="1" applyAlignment="1">
      <alignment vertical="center"/>
    </xf>
    <xf numFmtId="0" fontId="56" fillId="17" borderId="19" xfId="0" applyFont="1" applyFill="1" applyBorder="1" applyAlignment="1">
      <alignment vertical="center" wrapText="1"/>
    </xf>
    <xf numFmtId="0" fontId="56" fillId="17" borderId="24" xfId="0" applyFont="1" applyFill="1" applyBorder="1" applyAlignment="1">
      <alignment vertical="center" wrapText="1"/>
    </xf>
    <xf numFmtId="0" fontId="64" fillId="17" borderId="4" xfId="0" applyFont="1" applyFill="1" applyBorder="1" applyAlignment="1">
      <alignment wrapText="1"/>
    </xf>
    <xf numFmtId="0" fontId="64" fillId="17" borderId="12" xfId="0" applyFont="1" applyFill="1" applyBorder="1" applyAlignment="1">
      <alignment wrapText="1"/>
    </xf>
    <xf numFmtId="0" fontId="64" fillId="17" borderId="11" xfId="0" applyFont="1" applyFill="1" applyBorder="1" applyAlignment="1">
      <alignment vertical="center" wrapText="1"/>
    </xf>
    <xf numFmtId="0" fontId="64" fillId="17" borderId="55" xfId="0" applyFont="1" applyFill="1" applyBorder="1" applyAlignment="1">
      <alignment vertical="center" wrapText="1"/>
    </xf>
    <xf numFmtId="0" fontId="63" fillId="17" borderId="13" xfId="0" applyFont="1" applyFill="1" applyBorder="1" applyAlignment="1">
      <alignment horizontal="center" vertical="center"/>
    </xf>
    <xf numFmtId="0" fontId="63" fillId="17" borderId="43" xfId="0" applyFont="1" applyFill="1" applyBorder="1" applyAlignment="1">
      <alignment horizontal="center" vertical="center"/>
    </xf>
    <xf numFmtId="0" fontId="63" fillId="17" borderId="9" xfId="0" applyFont="1" applyFill="1" applyBorder="1" applyAlignment="1">
      <alignment horizontal="center" vertical="center"/>
    </xf>
    <xf numFmtId="0" fontId="63" fillId="17" borderId="10" xfId="0" applyFont="1" applyFill="1" applyBorder="1" applyAlignment="1">
      <alignment horizontal="center" vertical="center" wrapText="1"/>
    </xf>
    <xf numFmtId="0" fontId="63" fillId="15" borderId="32" xfId="0" applyFont="1" applyFill="1" applyBorder="1" applyAlignment="1">
      <alignment horizontal="center" vertical="center" wrapText="1"/>
    </xf>
    <xf numFmtId="0" fontId="1" fillId="5" borderId="30" xfId="0" applyFont="1" applyFill="1" applyBorder="1" applyProtection="1">
      <protection locked="0"/>
    </xf>
    <xf numFmtId="0" fontId="1" fillId="5" borderId="28" xfId="0" applyFont="1" applyFill="1" applyBorder="1" applyProtection="1">
      <protection locked="0"/>
    </xf>
    <xf numFmtId="0" fontId="1" fillId="5" borderId="29" xfId="0" applyFont="1" applyFill="1" applyBorder="1" applyProtection="1">
      <protection locked="0"/>
    </xf>
    <xf numFmtId="0" fontId="64" fillId="17" borderId="13" xfId="0" applyFont="1" applyFill="1" applyBorder="1" applyAlignment="1">
      <alignment vertical="center"/>
    </xf>
    <xf numFmtId="0" fontId="56" fillId="17" borderId="20" xfId="0" applyFont="1" applyFill="1" applyBorder="1" applyAlignment="1">
      <alignment vertical="center" wrapText="1"/>
    </xf>
    <xf numFmtId="0" fontId="63" fillId="17" borderId="52" xfId="0" applyFont="1" applyFill="1" applyBorder="1" applyAlignment="1">
      <alignment horizontal="center" vertical="center"/>
    </xf>
    <xf numFmtId="167" fontId="70" fillId="5" borderId="48" xfId="0" applyNumberFormat="1" applyFont="1" applyFill="1" applyBorder="1" applyProtection="1">
      <protection locked="0"/>
    </xf>
    <xf numFmtId="167" fontId="70" fillId="5" borderId="20" xfId="0" applyNumberFormat="1" applyFont="1" applyFill="1" applyBorder="1" applyProtection="1">
      <protection locked="0"/>
    </xf>
    <xf numFmtId="167" fontId="70" fillId="5" borderId="46" xfId="0" applyNumberFormat="1" applyFont="1" applyFill="1" applyBorder="1" applyProtection="1">
      <protection locked="0"/>
    </xf>
    <xf numFmtId="14" fontId="70" fillId="5" borderId="58" xfId="0" applyNumberFormat="1" applyFont="1" applyFill="1" applyBorder="1" applyAlignment="1" applyProtection="1">
      <alignment vertical="center"/>
      <protection locked="0"/>
    </xf>
    <xf numFmtId="14" fontId="70" fillId="5" borderId="45" xfId="0" applyNumberFormat="1" applyFont="1" applyFill="1" applyBorder="1" applyAlignment="1" applyProtection="1">
      <alignment vertical="center"/>
      <protection locked="0"/>
    </xf>
    <xf numFmtId="14" fontId="70" fillId="5" borderId="10" xfId="0" applyNumberFormat="1" applyFont="1" applyFill="1" applyBorder="1" applyAlignment="1" applyProtection="1">
      <alignment vertical="center"/>
      <protection locked="0"/>
    </xf>
    <xf numFmtId="0" fontId="56" fillId="15" borderId="20" xfId="0" applyFont="1" applyFill="1" applyBorder="1" applyAlignment="1">
      <alignment vertical="center" wrapText="1"/>
    </xf>
    <xf numFmtId="0" fontId="63" fillId="15" borderId="52" xfId="0" applyFont="1" applyFill="1" applyBorder="1" applyAlignment="1">
      <alignment horizontal="center" vertical="center"/>
    </xf>
    <xf numFmtId="0" fontId="63" fillId="17" borderId="32" xfId="0" applyFont="1" applyFill="1" applyBorder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23" fillId="0" borderId="0" xfId="0" applyFont="1" applyAlignment="1">
      <alignment wrapText="1"/>
    </xf>
    <xf numFmtId="4" fontId="8" fillId="0" borderId="0" xfId="0" applyNumberFormat="1" applyFont="1"/>
    <xf numFmtId="0" fontId="73" fillId="11" borderId="29" xfId="0" applyFont="1" applyFill="1" applyBorder="1" applyAlignment="1">
      <alignment horizontal="center" vertical="center"/>
    </xf>
    <xf numFmtId="0" fontId="75" fillId="12" borderId="32" xfId="0" applyFont="1" applyFill="1" applyBorder="1" applyAlignment="1">
      <alignment horizontal="center" vertical="center"/>
    </xf>
    <xf numFmtId="0" fontId="75" fillId="11" borderId="31" xfId="0" applyFont="1" applyFill="1" applyBorder="1" applyAlignment="1">
      <alignment horizontal="center" vertical="center" wrapText="1"/>
    </xf>
    <xf numFmtId="4" fontId="75" fillId="11" borderId="31" xfId="0" applyNumberFormat="1" applyFont="1" applyFill="1" applyBorder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0" fontId="76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Protection="1">
      <protection hidden="1"/>
    </xf>
    <xf numFmtId="4" fontId="77" fillId="0" borderId="0" xfId="0" applyNumberFormat="1" applyFont="1" applyProtection="1">
      <protection hidden="1"/>
    </xf>
    <xf numFmtId="0" fontId="24" fillId="0" borderId="0" xfId="0" applyFont="1" applyAlignment="1">
      <alignment horizontal="center" vertical="center"/>
    </xf>
    <xf numFmtId="4" fontId="24" fillId="0" borderId="0" xfId="0" applyNumberFormat="1" applyFont="1" applyAlignment="1">
      <alignment vertical="center"/>
    </xf>
    <xf numFmtId="165" fontId="47" fillId="6" borderId="19" xfId="0" applyNumberFormat="1" applyFont="1" applyFill="1" applyBorder="1"/>
    <xf numFmtId="4" fontId="8" fillId="0" borderId="0" xfId="0" applyNumberFormat="1" applyFont="1" applyAlignment="1" applyProtection="1">
      <alignment horizontal="center" vertical="center"/>
      <protection locked="0"/>
    </xf>
    <xf numFmtId="0" fontId="74" fillId="0" borderId="0" xfId="0" applyFont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1" fontId="8" fillId="0" borderId="23" xfId="0" applyNumberFormat="1" applyFont="1" applyBorder="1" applyAlignment="1" applyProtection="1">
      <alignment horizontal="center" vertic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4" fontId="8" fillId="0" borderId="0" xfId="0" applyNumberFormat="1" applyFont="1" applyAlignment="1" applyProtection="1">
      <alignment vertical="center"/>
      <protection locked="0"/>
    </xf>
    <xf numFmtId="4" fontId="24" fillId="0" borderId="0" xfId="0" applyNumberFormat="1" applyFont="1" applyAlignment="1" applyProtection="1">
      <alignment vertical="center"/>
      <protection hidden="1"/>
    </xf>
    <xf numFmtId="4" fontId="24" fillId="0" borderId="0" xfId="0" applyNumberFormat="1" applyFont="1" applyAlignment="1" applyProtection="1">
      <alignment horizontal="right" vertical="center"/>
      <protection hidden="1"/>
    </xf>
    <xf numFmtId="0" fontId="78" fillId="6" borderId="26" xfId="0" applyFont="1" applyFill="1" applyBorder="1" applyAlignment="1" applyProtection="1">
      <alignment vertical="center"/>
      <protection locked="0"/>
    </xf>
    <xf numFmtId="0" fontId="76" fillId="0" borderId="0" xfId="0" applyFont="1" applyAlignment="1" applyProtection="1">
      <alignment horizontal="center" vertical="top"/>
      <protection hidden="1"/>
    </xf>
    <xf numFmtId="0" fontId="13" fillId="0" borderId="0" xfId="0" applyFont="1" applyAlignment="1" applyProtection="1">
      <alignment vertical="top"/>
      <protection hidden="1"/>
    </xf>
    <xf numFmtId="0" fontId="49" fillId="0" borderId="0" xfId="0" applyFont="1"/>
    <xf numFmtId="0" fontId="49" fillId="0" borderId="7" xfId="0" applyFont="1" applyBorder="1"/>
    <xf numFmtId="4" fontId="49" fillId="0" borderId="7" xfId="0" applyNumberFormat="1" applyFont="1" applyBorder="1"/>
    <xf numFmtId="0" fontId="76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0" fontId="79" fillId="0" borderId="0" xfId="0" applyFont="1"/>
    <xf numFmtId="0" fontId="76" fillId="0" borderId="7" xfId="0" applyFont="1" applyBorder="1" applyAlignment="1">
      <alignment horizontal="center"/>
    </xf>
    <xf numFmtId="0" fontId="49" fillId="0" borderId="7" xfId="0" applyFont="1" applyBorder="1" applyAlignment="1">
      <alignment horizontal="center"/>
    </xf>
    <xf numFmtId="0" fontId="79" fillId="0" borderId="7" xfId="0" applyFont="1" applyBorder="1"/>
    <xf numFmtId="0" fontId="74" fillId="0" borderId="2" xfId="0" applyFont="1" applyBorder="1" applyAlignment="1">
      <alignment horizontal="center"/>
    </xf>
    <xf numFmtId="0" fontId="24" fillId="0" borderId="2" xfId="0" applyFont="1" applyBorder="1" applyAlignment="1">
      <alignment horizontal="center"/>
    </xf>
    <xf numFmtId="0" fontId="24" fillId="0" borderId="2" xfId="0" applyFont="1" applyBorder="1"/>
    <xf numFmtId="0" fontId="8" fillId="0" borderId="2" xfId="0" applyFont="1" applyBorder="1" applyAlignment="1">
      <alignment vertical="center"/>
    </xf>
    <xf numFmtId="4" fontId="23" fillId="0" borderId="2" xfId="0" applyNumberFormat="1" applyFont="1" applyBorder="1" applyAlignment="1">
      <alignment horizontal="center"/>
    </xf>
    <xf numFmtId="4" fontId="8" fillId="0" borderId="36" xfId="0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44" fillId="0" borderId="0" xfId="0" applyFont="1" applyAlignment="1">
      <alignment horizontal="center" vertical="center" wrapText="1"/>
    </xf>
    <xf numFmtId="0" fontId="75" fillId="12" borderId="10" xfId="0" applyFont="1" applyFill="1" applyBorder="1" applyAlignment="1">
      <alignment horizontal="center" vertical="center"/>
    </xf>
    <xf numFmtId="0" fontId="32" fillId="0" borderId="0" xfId="0" applyFont="1" applyAlignment="1" applyProtection="1">
      <alignment vertical="top"/>
      <protection locked="0"/>
    </xf>
    <xf numFmtId="0" fontId="56" fillId="5" borderId="57" xfId="0" applyFont="1" applyFill="1" applyBorder="1" applyProtection="1">
      <protection locked="0"/>
    </xf>
    <xf numFmtId="0" fontId="56" fillId="5" borderId="9" xfId="0" applyFont="1" applyFill="1" applyBorder="1" applyProtection="1">
      <protection locked="0"/>
    </xf>
    <xf numFmtId="0" fontId="56" fillId="6" borderId="61" xfId="0" applyFont="1" applyFill="1" applyBorder="1"/>
    <xf numFmtId="167" fontId="29" fillId="6" borderId="63" xfId="0" applyNumberFormat="1" applyFont="1" applyFill="1" applyBorder="1"/>
    <xf numFmtId="41" fontId="71" fillId="6" borderId="26" xfId="0" applyNumberFormat="1" applyFont="1" applyFill="1" applyBorder="1" applyAlignment="1">
      <alignment horizontal="right"/>
    </xf>
    <xf numFmtId="0" fontId="81" fillId="15" borderId="44" xfId="0" applyFont="1" applyFill="1" applyBorder="1" applyAlignment="1">
      <alignment horizontal="center"/>
    </xf>
    <xf numFmtId="0" fontId="81" fillId="17" borderId="44" xfId="0" applyFont="1" applyFill="1" applyBorder="1" applyAlignment="1">
      <alignment horizontal="center"/>
    </xf>
    <xf numFmtId="0" fontId="72" fillId="10" borderId="45" xfId="0" applyFont="1" applyFill="1" applyBorder="1" applyAlignment="1">
      <alignment horizontal="center" vertical="center"/>
    </xf>
    <xf numFmtId="0" fontId="39" fillId="9" borderId="44" xfId="0" applyFont="1" applyFill="1" applyBorder="1" applyAlignment="1">
      <alignment horizontal="center" vertical="center"/>
    </xf>
    <xf numFmtId="0" fontId="39" fillId="9" borderId="19" xfId="0" applyFont="1" applyFill="1" applyBorder="1" applyAlignment="1">
      <alignment horizontal="center" vertical="center"/>
    </xf>
    <xf numFmtId="0" fontId="39" fillId="9" borderId="45" xfId="0" applyFont="1" applyFill="1" applyBorder="1" applyAlignment="1">
      <alignment horizontal="center" vertical="center"/>
    </xf>
    <xf numFmtId="0" fontId="72" fillId="0" borderId="0" xfId="0" applyFont="1" applyAlignment="1" applyProtection="1">
      <alignment vertical="top"/>
      <protection locked="0"/>
    </xf>
    <xf numFmtId="0" fontId="29" fillId="6" borderId="42" xfId="0" applyFont="1" applyFill="1" applyBorder="1" applyAlignment="1">
      <alignment horizontal="center" vertical="center"/>
    </xf>
    <xf numFmtId="165" fontId="29" fillId="6" borderId="57" xfId="0" applyNumberFormat="1" applyFont="1" applyFill="1" applyBorder="1"/>
    <xf numFmtId="165" fontId="29" fillId="6" borderId="61" xfId="0" applyNumberFormat="1" applyFont="1" applyFill="1" applyBorder="1"/>
    <xf numFmtId="0" fontId="1" fillId="5" borderId="58" xfId="0" applyFont="1" applyFill="1" applyBorder="1" applyProtection="1">
      <protection locked="0"/>
    </xf>
    <xf numFmtId="0" fontId="1" fillId="5" borderId="45" xfId="0" applyFont="1" applyFill="1" applyBorder="1" applyProtection="1">
      <protection locked="0"/>
    </xf>
    <xf numFmtId="0" fontId="1" fillId="5" borderId="10" xfId="0" applyFont="1" applyFill="1" applyBorder="1" applyProtection="1">
      <protection locked="0"/>
    </xf>
    <xf numFmtId="0" fontId="36" fillId="0" borderId="0" xfId="0" applyFont="1" applyAlignment="1" applyProtection="1">
      <alignment vertical="center" wrapText="1"/>
      <protection locked="0"/>
    </xf>
    <xf numFmtId="0" fontId="36" fillId="0" borderId="14" xfId="0" applyFont="1" applyBorder="1" applyAlignment="1" applyProtection="1">
      <alignment vertical="center" wrapText="1"/>
      <protection locked="0"/>
    </xf>
    <xf numFmtId="0" fontId="32" fillId="0" borderId="14" xfId="0" applyFont="1" applyBorder="1" applyAlignment="1">
      <alignment vertical="center"/>
    </xf>
    <xf numFmtId="0" fontId="64" fillId="17" borderId="19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vertical="center"/>
    </xf>
    <xf numFmtId="0" fontId="64" fillId="17" borderId="19" xfId="0" applyFont="1" applyFill="1" applyBorder="1" applyAlignment="1">
      <alignment horizontal="center" vertical="center"/>
    </xf>
    <xf numFmtId="0" fontId="64" fillId="17" borderId="19" xfId="0" applyFont="1" applyFill="1" applyBorder="1" applyAlignment="1">
      <alignment vertical="center" wrapText="1"/>
    </xf>
    <xf numFmtId="0" fontId="64" fillId="17" borderId="45" xfId="0" applyFont="1" applyFill="1" applyBorder="1" applyAlignment="1">
      <alignment wrapText="1"/>
    </xf>
    <xf numFmtId="0" fontId="63" fillId="17" borderId="13" xfId="0" applyFont="1" applyFill="1" applyBorder="1" applyAlignment="1">
      <alignment vertical="center" wrapText="1"/>
    </xf>
    <xf numFmtId="0" fontId="80" fillId="5" borderId="19" xfId="0" applyFont="1" applyFill="1" applyBorder="1" applyAlignment="1" applyProtection="1">
      <alignment horizontal="center" vertical="center"/>
      <protection locked="0"/>
    </xf>
    <xf numFmtId="0" fontId="80" fillId="0" borderId="0" xfId="0" applyFont="1" applyAlignment="1">
      <alignment horizontal="center" vertical="center"/>
    </xf>
    <xf numFmtId="49" fontId="80" fillId="13" borderId="19" xfId="0" applyNumberFormat="1" applyFont="1" applyFill="1" applyBorder="1" applyAlignment="1" applyProtection="1">
      <alignment horizontal="center" vertical="center"/>
      <protection locked="0"/>
    </xf>
    <xf numFmtId="0" fontId="80" fillId="13" borderId="19" xfId="0" applyFont="1" applyFill="1" applyBorder="1" applyAlignment="1" applyProtection="1">
      <alignment horizontal="center" vertical="center"/>
      <protection locked="0"/>
    </xf>
    <xf numFmtId="4" fontId="80" fillId="0" borderId="0" xfId="0" applyNumberFormat="1" applyFont="1" applyAlignment="1">
      <alignment vertical="center"/>
    </xf>
    <xf numFmtId="4" fontId="80" fillId="8" borderId="19" xfId="0" applyNumberFormat="1" applyFont="1" applyFill="1" applyBorder="1" applyAlignment="1">
      <alignment horizontal="center" vertical="center"/>
    </xf>
    <xf numFmtId="0" fontId="80" fillId="0" borderId="0" xfId="0" applyFont="1" applyAlignment="1">
      <alignment vertical="center"/>
    </xf>
    <xf numFmtId="14" fontId="80" fillId="5" borderId="19" xfId="0" applyNumberFormat="1" applyFont="1" applyFill="1" applyBorder="1" applyAlignment="1" applyProtection="1">
      <alignment horizontal="center" vertical="center"/>
      <protection locked="0"/>
    </xf>
    <xf numFmtId="165" fontId="48" fillId="5" borderId="19" xfId="0" applyNumberFormat="1" applyFont="1" applyFill="1" applyBorder="1" applyProtection="1">
      <protection locked="0"/>
    </xf>
    <xf numFmtId="49" fontId="80" fillId="5" borderId="19" xfId="0" applyNumberFormat="1" applyFont="1" applyFill="1" applyBorder="1" applyAlignment="1" applyProtection="1">
      <alignment vertical="center"/>
      <protection locked="0"/>
    </xf>
    <xf numFmtId="165" fontId="48" fillId="6" borderId="19" xfId="0" applyNumberFormat="1" applyFont="1" applyFill="1" applyBorder="1"/>
    <xf numFmtId="4" fontId="80" fillId="5" borderId="19" xfId="0" applyNumberFormat="1" applyFont="1" applyFill="1" applyBorder="1" applyAlignment="1" applyProtection="1">
      <alignment horizontal="center" vertical="center"/>
      <protection locked="0"/>
    </xf>
    <xf numFmtId="4" fontId="80" fillId="0" borderId="0" xfId="0" applyNumberFormat="1" applyFont="1" applyAlignment="1" applyProtection="1">
      <alignment horizontal="center" vertical="center"/>
      <protection locked="0"/>
    </xf>
    <xf numFmtId="49" fontId="80" fillId="14" borderId="19" xfId="0" applyNumberFormat="1" applyFont="1" applyFill="1" applyBorder="1" applyAlignment="1" applyProtection="1">
      <alignment horizontal="left" vertical="center"/>
      <protection locked="0"/>
    </xf>
    <xf numFmtId="49" fontId="80" fillId="14" borderId="19" xfId="0" applyNumberFormat="1" applyFont="1" applyFill="1" applyBorder="1" applyAlignment="1" applyProtection="1">
      <alignment horizontal="left" vertical="center" wrapText="1"/>
      <protection locked="0"/>
    </xf>
    <xf numFmtId="0" fontId="67" fillId="26" borderId="19" xfId="0" applyFont="1" applyFill="1" applyBorder="1" applyAlignment="1">
      <alignment horizontal="center" vertical="center"/>
    </xf>
    <xf numFmtId="0" fontId="29" fillId="25" borderId="39" xfId="0" applyFont="1" applyFill="1" applyBorder="1"/>
    <xf numFmtId="0" fontId="29" fillId="25" borderId="11" xfId="0" applyFont="1" applyFill="1" applyBorder="1" applyAlignment="1">
      <alignment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vertical="center" wrapText="1"/>
    </xf>
    <xf numFmtId="0" fontId="63" fillId="25" borderId="13" xfId="0" applyFont="1" applyFill="1" applyBorder="1" applyAlignment="1">
      <alignment horizontal="center" vertical="center" wrapText="1"/>
    </xf>
    <xf numFmtId="0" fontId="29" fillId="25" borderId="39" xfId="0" applyFont="1" applyFill="1" applyBorder="1" applyAlignment="1">
      <alignment wrapText="1"/>
    </xf>
    <xf numFmtId="0" fontId="29" fillId="25" borderId="35" xfId="0" applyFont="1" applyFill="1" applyBorder="1"/>
    <xf numFmtId="0" fontId="28" fillId="25" borderId="16" xfId="0" applyFont="1" applyFill="1" applyBorder="1" applyAlignment="1">
      <alignment horizontal="center"/>
    </xf>
    <xf numFmtId="0" fontId="28" fillId="25" borderId="19" xfId="0" applyFont="1" applyFill="1" applyBorder="1" applyAlignment="1">
      <alignment horizontal="center"/>
    </xf>
    <xf numFmtId="0" fontId="28" fillId="25" borderId="13" xfId="0" applyFont="1" applyFill="1" applyBorder="1" applyAlignment="1">
      <alignment horizontal="center"/>
    </xf>
    <xf numFmtId="0" fontId="83" fillId="0" borderId="0" xfId="0" applyFont="1" applyAlignment="1">
      <alignment vertical="center"/>
    </xf>
    <xf numFmtId="0" fontId="72" fillId="0" borderId="0" xfId="0" applyFont="1" applyAlignment="1" applyProtection="1">
      <alignment horizontal="left" vertical="top"/>
      <protection locked="0"/>
    </xf>
    <xf numFmtId="0" fontId="41" fillId="0" borderId="0" xfId="0" applyFont="1" applyAlignment="1">
      <alignment vertical="center" textRotation="255"/>
    </xf>
    <xf numFmtId="0" fontId="55" fillId="14" borderId="57" xfId="0" applyFont="1" applyFill="1" applyBorder="1" applyAlignment="1" applyProtection="1">
      <alignment vertical="center" wrapText="1"/>
      <protection locked="0"/>
    </xf>
    <xf numFmtId="0" fontId="72" fillId="0" borderId="25" xfId="0" applyFont="1" applyBorder="1" applyAlignment="1" applyProtection="1">
      <alignment vertical="top"/>
      <protection locked="0"/>
    </xf>
    <xf numFmtId="0" fontId="56" fillId="24" borderId="44" xfId="0" applyFont="1" applyFill="1" applyBorder="1" applyAlignment="1">
      <alignment vertical="center" wrapText="1"/>
    </xf>
    <xf numFmtId="0" fontId="56" fillId="24" borderId="19" xfId="0" applyFont="1" applyFill="1" applyBorder="1" applyAlignment="1">
      <alignment vertical="center" wrapText="1"/>
    </xf>
    <xf numFmtId="0" fontId="56" fillId="24" borderId="24" xfId="0" applyFont="1" applyFill="1" applyBorder="1" applyAlignment="1">
      <alignment vertical="center" wrapText="1"/>
    </xf>
    <xf numFmtId="0" fontId="64" fillId="24" borderId="11" xfId="0" applyFont="1" applyFill="1" applyBorder="1" applyAlignment="1">
      <alignment vertical="center" wrapText="1"/>
    </xf>
    <xf numFmtId="0" fontId="64" fillId="24" borderId="55" xfId="0" applyFont="1" applyFill="1" applyBorder="1" applyAlignment="1">
      <alignment vertical="center" wrapText="1"/>
    </xf>
    <xf numFmtId="0" fontId="63" fillId="24" borderId="9" xfId="0" applyFont="1" applyFill="1" applyBorder="1" applyAlignment="1">
      <alignment horizontal="center" vertical="center"/>
    </xf>
    <xf numFmtId="0" fontId="63" fillId="24" borderId="13" xfId="0" applyFont="1" applyFill="1" applyBorder="1" applyAlignment="1">
      <alignment horizontal="center" vertical="center"/>
    </xf>
    <xf numFmtId="0" fontId="63" fillId="24" borderId="43" xfId="0" applyFont="1" applyFill="1" applyBorder="1" applyAlignment="1">
      <alignment horizontal="center" vertical="center"/>
    </xf>
    <xf numFmtId="0" fontId="63" fillId="24" borderId="32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vertical="center"/>
    </xf>
    <xf numFmtId="0" fontId="64" fillId="24" borderId="19" xfId="0" applyFont="1" applyFill="1" applyBorder="1" applyAlignment="1">
      <alignment horizontal="center" vertical="center"/>
    </xf>
    <xf numFmtId="0" fontId="64" fillId="24" borderId="19" xfId="0" applyFont="1" applyFill="1" applyBorder="1" applyAlignment="1">
      <alignment vertical="center" wrapText="1"/>
    </xf>
    <xf numFmtId="0" fontId="64" fillId="24" borderId="45" xfId="0" applyFont="1" applyFill="1" applyBorder="1" applyAlignment="1">
      <alignment wrapText="1"/>
    </xf>
    <xf numFmtId="0" fontId="63" fillId="24" borderId="13" xfId="0" applyFont="1" applyFill="1" applyBorder="1" applyAlignment="1">
      <alignment horizontal="center" vertical="center" wrapText="1"/>
    </xf>
    <xf numFmtId="0" fontId="64" fillId="24" borderId="13" xfId="0" applyFont="1" applyFill="1" applyBorder="1" applyAlignment="1">
      <alignment vertical="center"/>
    </xf>
    <xf numFmtId="0" fontId="63" fillId="24" borderId="13" xfId="0" applyFont="1" applyFill="1" applyBorder="1" applyAlignment="1">
      <alignment vertical="center" wrapText="1"/>
    </xf>
    <xf numFmtId="0" fontId="63" fillId="24" borderId="10" xfId="0" applyFont="1" applyFill="1" applyBorder="1" applyAlignment="1">
      <alignment horizontal="center" vertical="center" wrapText="1"/>
    </xf>
    <xf numFmtId="0" fontId="64" fillId="24" borderId="4" xfId="0" applyFont="1" applyFill="1" applyBorder="1" applyAlignment="1">
      <alignment vertical="center" wrapText="1"/>
    </xf>
    <xf numFmtId="0" fontId="64" fillId="24" borderId="12" xfId="0" applyFont="1" applyFill="1" applyBorder="1" applyAlignment="1">
      <alignment vertical="center" wrapText="1"/>
    </xf>
    <xf numFmtId="0" fontId="64" fillId="15" borderId="60" xfId="0" applyFont="1" applyFill="1" applyBorder="1" applyAlignment="1">
      <alignment horizontal="center" vertical="center" wrapText="1"/>
    </xf>
    <xf numFmtId="0" fontId="63" fillId="15" borderId="52" xfId="0" applyFont="1" applyFill="1" applyBorder="1" applyAlignment="1">
      <alignment horizontal="center" vertical="center" wrapText="1"/>
    </xf>
    <xf numFmtId="0" fontId="56" fillId="5" borderId="48" xfId="0" applyFont="1" applyFill="1" applyBorder="1" applyProtection="1">
      <protection locked="0"/>
    </xf>
    <xf numFmtId="0" fontId="56" fillId="5" borderId="20" xfId="0" applyFont="1" applyFill="1" applyBorder="1" applyAlignment="1" applyProtection="1">
      <alignment horizontal="center" vertical="center"/>
      <protection locked="0"/>
    </xf>
    <xf numFmtId="0" fontId="56" fillId="5" borderId="20" xfId="0" applyFont="1" applyFill="1" applyBorder="1" applyProtection="1">
      <protection locked="0"/>
    </xf>
    <xf numFmtId="0" fontId="1" fillId="6" borderId="63" xfId="0" applyFont="1" applyFill="1" applyBorder="1"/>
    <xf numFmtId="0" fontId="63" fillId="15" borderId="19" xfId="0" applyFont="1" applyFill="1" applyBorder="1" applyAlignment="1">
      <alignment horizontal="center" vertical="center" wrapText="1"/>
    </xf>
    <xf numFmtId="0" fontId="63" fillId="15" borderId="19" xfId="0" applyFont="1" applyFill="1" applyBorder="1" applyAlignment="1">
      <alignment horizontal="center" vertical="center"/>
    </xf>
    <xf numFmtId="0" fontId="56" fillId="6" borderId="19" xfId="0" applyFont="1" applyFill="1" applyBorder="1"/>
    <xf numFmtId="0" fontId="56" fillId="5" borderId="19" xfId="0" applyFont="1" applyFill="1" applyBorder="1" applyAlignment="1" applyProtection="1">
      <alignment horizontal="center" vertical="center" wrapText="1"/>
      <protection locked="0"/>
    </xf>
    <xf numFmtId="167" fontId="70" fillId="5" borderId="19" xfId="0" applyNumberFormat="1" applyFont="1" applyFill="1" applyBorder="1" applyAlignment="1" applyProtection="1">
      <alignment horizontal="center" vertical="center"/>
      <protection locked="0"/>
    </xf>
    <xf numFmtId="0" fontId="56" fillId="5" borderId="19" xfId="0" applyFont="1" applyFill="1" applyBorder="1" applyAlignment="1" applyProtection="1">
      <alignment horizontal="center" vertical="center"/>
      <protection locked="0"/>
    </xf>
    <xf numFmtId="14" fontId="56" fillId="5" borderId="19" xfId="0" applyNumberFormat="1" applyFont="1" applyFill="1" applyBorder="1" applyAlignment="1" applyProtection="1">
      <alignment horizontal="center" vertical="center"/>
      <protection locked="0"/>
    </xf>
    <xf numFmtId="41" fontId="71" fillId="6" borderId="63" xfId="0" applyNumberFormat="1" applyFont="1" applyFill="1" applyBorder="1"/>
    <xf numFmtId="0" fontId="64" fillId="15" borderId="12" xfId="0" applyFont="1" applyFill="1" applyBorder="1" applyAlignment="1">
      <alignment horizontal="center" vertical="center" wrapText="1"/>
    </xf>
    <xf numFmtId="0" fontId="1" fillId="6" borderId="9" xfId="0" applyFont="1" applyFill="1" applyBorder="1"/>
    <xf numFmtId="0" fontId="1" fillId="6" borderId="13" xfId="0" applyFont="1" applyFill="1" applyBorder="1"/>
    <xf numFmtId="41" fontId="71" fillId="6" borderId="13" xfId="0" applyNumberFormat="1" applyFont="1" applyFill="1" applyBorder="1" applyAlignment="1">
      <alignment horizontal="right"/>
    </xf>
    <xf numFmtId="167" fontId="29" fillId="6" borderId="13" xfId="0" applyNumberFormat="1" applyFont="1" applyFill="1" applyBorder="1"/>
    <xf numFmtId="167" fontId="29" fillId="6" borderId="41" xfId="0" applyNumberFormat="1" applyFont="1" applyFill="1" applyBorder="1"/>
    <xf numFmtId="0" fontId="28" fillId="0" borderId="7" xfId="0" applyFont="1" applyBorder="1"/>
    <xf numFmtId="0" fontId="0" fillId="0" borderId="2" xfId="0" applyBorder="1"/>
    <xf numFmtId="0" fontId="29" fillId="0" borderId="2" xfId="0" applyFont="1" applyBorder="1" applyAlignment="1">
      <alignment horizontal="center"/>
    </xf>
    <xf numFmtId="167" fontId="29" fillId="0" borderId="2" xfId="0" applyNumberFormat="1" applyFont="1" applyBorder="1"/>
    <xf numFmtId="167" fontId="29" fillId="0" borderId="0" xfId="0" applyNumberFormat="1" applyFont="1"/>
    <xf numFmtId="167" fontId="29" fillId="7" borderId="26" xfId="0" applyNumberFormat="1" applyFont="1" applyFill="1" applyBorder="1" applyAlignment="1">
      <alignment vertical="center"/>
    </xf>
    <xf numFmtId="0" fontId="46" fillId="0" borderId="7" xfId="0" applyFont="1" applyBorder="1" applyAlignment="1" applyProtection="1">
      <alignment vertical="center" wrapText="1"/>
      <protection hidden="1"/>
    </xf>
    <xf numFmtId="4" fontId="72" fillId="19" borderId="44" xfId="0" applyNumberFormat="1" applyFont="1" applyFill="1" applyBorder="1" applyAlignment="1">
      <alignment vertical="center" wrapText="1"/>
    </xf>
    <xf numFmtId="167" fontId="64" fillId="0" borderId="0" xfId="0" applyNumberFormat="1" applyFont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19" xfId="0" applyBorder="1"/>
    <xf numFmtId="0" fontId="0" fillId="0" borderId="24" xfId="0" applyBorder="1"/>
    <xf numFmtId="44" fontId="0" fillId="0" borderId="19" xfId="0" applyNumberFormat="1" applyBorder="1"/>
    <xf numFmtId="44" fontId="0" fillId="0" borderId="19" xfId="3" applyNumberFormat="1" applyFont="1" applyFill="1" applyBorder="1"/>
    <xf numFmtId="169" fontId="87" fillId="4" borderId="19" xfId="2" applyNumberFormat="1" applyFont="1" applyFill="1" applyBorder="1"/>
    <xf numFmtId="165" fontId="75" fillId="20" borderId="19" xfId="0" applyNumberFormat="1" applyFont="1" applyFill="1" applyBorder="1" applyAlignment="1">
      <alignment vertical="center"/>
    </xf>
    <xf numFmtId="165" fontId="60" fillId="6" borderId="19" xfId="0" applyNumberFormat="1" applyFont="1" applyFill="1" applyBorder="1"/>
    <xf numFmtId="0" fontId="46" fillId="6" borderId="9" xfId="0" applyFont="1" applyFill="1" applyBorder="1"/>
    <xf numFmtId="165" fontId="46" fillId="6" borderId="13" xfId="0" applyNumberFormat="1" applyFont="1" applyFill="1" applyBorder="1"/>
    <xf numFmtId="4" fontId="72" fillId="19" borderId="19" xfId="0" applyNumberFormat="1" applyFont="1" applyFill="1" applyBorder="1" applyAlignment="1">
      <alignment horizontal="center" vertical="center" wrapText="1"/>
    </xf>
    <xf numFmtId="0" fontId="81" fillId="25" borderId="44" xfId="0" applyFont="1" applyFill="1" applyBorder="1" applyAlignment="1">
      <alignment horizontal="center"/>
    </xf>
    <xf numFmtId="0" fontId="88" fillId="6" borderId="39" xfId="0" applyFont="1" applyFill="1" applyBorder="1"/>
    <xf numFmtId="165" fontId="88" fillId="6" borderId="40" xfId="0" applyNumberFormat="1" applyFont="1" applyFill="1" applyBorder="1"/>
    <xf numFmtId="165" fontId="88" fillId="6" borderId="41" xfId="0" applyNumberFormat="1" applyFont="1" applyFill="1" applyBorder="1"/>
    <xf numFmtId="165" fontId="75" fillId="20" borderId="45" xfId="0" applyNumberFormat="1" applyFont="1" applyFill="1" applyBorder="1" applyAlignment="1">
      <alignment vertical="center"/>
    </xf>
    <xf numFmtId="165" fontId="72" fillId="20" borderId="45" xfId="0" applyNumberFormat="1" applyFont="1" applyFill="1" applyBorder="1" applyAlignment="1">
      <alignment vertical="center"/>
    </xf>
    <xf numFmtId="0" fontId="82" fillId="19" borderId="45" xfId="0" applyFont="1" applyFill="1" applyBorder="1" applyAlignment="1">
      <alignment horizontal="center" vertical="center" wrapText="1"/>
    </xf>
    <xf numFmtId="165" fontId="60" fillId="6" borderId="45" xfId="0" applyNumberFormat="1" applyFont="1" applyFill="1" applyBorder="1"/>
    <xf numFmtId="165" fontId="89" fillId="6" borderId="10" xfId="0" applyNumberFormat="1" applyFont="1" applyFill="1" applyBorder="1" applyAlignment="1">
      <alignment vertical="center"/>
    </xf>
    <xf numFmtId="0" fontId="29" fillId="6" borderId="9" xfId="0" applyFont="1" applyFill="1" applyBorder="1"/>
    <xf numFmtId="165" fontId="29" fillId="6" borderId="13" xfId="0" applyNumberFormat="1" applyFont="1" applyFill="1" applyBorder="1"/>
    <xf numFmtId="165" fontId="29" fillId="6" borderId="10" xfId="0" applyNumberFormat="1" applyFont="1" applyFill="1" applyBorder="1"/>
    <xf numFmtId="0" fontId="28" fillId="5" borderId="16" xfId="0" applyFont="1" applyFill="1" applyBorder="1" applyProtection="1">
      <protection locked="0"/>
    </xf>
    <xf numFmtId="0" fontId="28" fillId="5" borderId="19" xfId="0" applyFont="1" applyFill="1" applyBorder="1" applyProtection="1">
      <protection locked="0"/>
    </xf>
    <xf numFmtId="0" fontId="28" fillId="5" borderId="13" xfId="0" applyFont="1" applyFill="1" applyBorder="1" applyProtection="1">
      <protection locked="0"/>
    </xf>
    <xf numFmtId="41" fontId="71" fillId="6" borderId="31" xfId="0" applyNumberFormat="1" applyFont="1" applyFill="1" applyBorder="1" applyAlignment="1">
      <alignment horizontal="right"/>
    </xf>
    <xf numFmtId="167" fontId="29" fillId="6" borderId="65" xfId="0" applyNumberFormat="1" applyFont="1" applyFill="1" applyBorder="1"/>
    <xf numFmtId="0" fontId="1" fillId="6" borderId="57" xfId="0" applyFont="1" applyFill="1" applyBorder="1"/>
    <xf numFmtId="167" fontId="29" fillId="6" borderId="57" xfId="0" applyNumberFormat="1" applyFont="1" applyFill="1" applyBorder="1"/>
    <xf numFmtId="41" fontId="71" fillId="6" borderId="57" xfId="0" applyNumberFormat="1" applyFont="1" applyFill="1" applyBorder="1"/>
    <xf numFmtId="167" fontId="26" fillId="6" borderId="57" xfId="0" applyNumberFormat="1" applyFont="1" applyFill="1" applyBorder="1"/>
    <xf numFmtId="0" fontId="1" fillId="6" borderId="61" xfId="0" applyFont="1" applyFill="1" applyBorder="1"/>
    <xf numFmtId="0" fontId="56" fillId="5" borderId="9" xfId="0" applyFont="1" applyFill="1" applyBorder="1" applyAlignment="1" applyProtection="1">
      <alignment horizontal="center"/>
      <protection locked="0"/>
    </xf>
    <xf numFmtId="167" fontId="70" fillId="5" borderId="10" xfId="0" applyNumberFormat="1" applyFont="1" applyFill="1" applyBorder="1" applyAlignment="1" applyProtection="1">
      <alignment horizontal="center" vertical="center"/>
      <protection locked="0"/>
    </xf>
    <xf numFmtId="14" fontId="56" fillId="5" borderId="13" xfId="0" applyNumberFormat="1" applyFont="1" applyFill="1" applyBorder="1" applyProtection="1">
      <protection locked="0"/>
    </xf>
    <xf numFmtId="167" fontId="70" fillId="5" borderId="10" xfId="0" applyNumberFormat="1" applyFont="1" applyFill="1" applyBorder="1" applyProtection="1">
      <protection locked="0"/>
    </xf>
    <xf numFmtId="0" fontId="56" fillId="5" borderId="52" xfId="0" applyFont="1" applyFill="1" applyBorder="1" applyProtection="1">
      <protection locked="0"/>
    </xf>
    <xf numFmtId="41" fontId="70" fillId="5" borderId="13" xfId="0" applyNumberFormat="1" applyFont="1" applyFill="1" applyBorder="1" applyAlignment="1" applyProtection="1">
      <alignment horizontal="center" wrapText="1"/>
      <protection locked="0"/>
    </xf>
    <xf numFmtId="167" fontId="70" fillId="5" borderId="13" xfId="0" applyNumberFormat="1" applyFont="1" applyFill="1" applyBorder="1" applyProtection="1">
      <protection locked="0"/>
    </xf>
    <xf numFmtId="167" fontId="56" fillId="5" borderId="57" xfId="0" applyNumberFormat="1" applyFont="1" applyFill="1" applyBorder="1" applyProtection="1">
      <protection locked="0"/>
    </xf>
    <xf numFmtId="167" fontId="56" fillId="6" borderId="57" xfId="0" applyNumberFormat="1" applyFont="1" applyFill="1" applyBorder="1"/>
    <xf numFmtId="0" fontId="56" fillId="5" borderId="13" xfId="0" applyFont="1" applyFill="1" applyBorder="1" applyAlignment="1" applyProtection="1">
      <alignment wrapText="1"/>
      <protection locked="0"/>
    </xf>
    <xf numFmtId="167" fontId="56" fillId="5" borderId="13" xfId="0" applyNumberFormat="1" applyFont="1" applyFill="1" applyBorder="1" applyProtection="1">
      <protection locked="0"/>
    </xf>
    <xf numFmtId="0" fontId="29" fillId="17" borderId="5" xfId="0" applyFont="1" applyFill="1" applyBorder="1" applyAlignment="1">
      <alignment vertical="center" wrapText="1"/>
    </xf>
    <xf numFmtId="0" fontId="50" fillId="17" borderId="35" xfId="0" applyFont="1" applyFill="1" applyBorder="1"/>
    <xf numFmtId="0" fontId="56" fillId="5" borderId="12" xfId="0" applyFont="1" applyFill="1" applyBorder="1" applyProtection="1">
      <protection locked="0"/>
    </xf>
    <xf numFmtId="14" fontId="70" fillId="5" borderId="5" xfId="0" applyNumberFormat="1" applyFont="1" applyFill="1" applyBorder="1" applyAlignment="1" applyProtection="1">
      <alignment vertical="center"/>
      <protection locked="0"/>
    </xf>
    <xf numFmtId="167" fontId="71" fillId="5" borderId="56" xfId="0" applyNumberFormat="1" applyFont="1" applyFill="1" applyBorder="1" applyProtection="1">
      <protection locked="0"/>
    </xf>
    <xf numFmtId="167" fontId="64" fillId="5" borderId="16" xfId="0" applyNumberFormat="1" applyFont="1" applyFill="1" applyBorder="1" applyProtection="1">
      <protection locked="0"/>
    </xf>
    <xf numFmtId="167" fontId="71" fillId="5" borderId="44" xfId="0" applyNumberFormat="1" applyFont="1" applyFill="1" applyBorder="1" applyProtection="1">
      <protection locked="0"/>
    </xf>
    <xf numFmtId="167" fontId="64" fillId="5" borderId="19" xfId="0" applyNumberFormat="1" applyFont="1" applyFill="1" applyBorder="1" applyProtection="1">
      <protection locked="0"/>
    </xf>
    <xf numFmtId="167" fontId="71" fillId="5" borderId="51" xfId="0" applyNumberFormat="1" applyFont="1" applyFill="1" applyBorder="1" applyProtection="1">
      <protection locked="0"/>
    </xf>
    <xf numFmtId="167" fontId="64" fillId="5" borderId="22" xfId="0" applyNumberFormat="1" applyFont="1" applyFill="1" applyBorder="1" applyProtection="1">
      <protection locked="0"/>
    </xf>
    <xf numFmtId="1" fontId="38" fillId="5" borderId="40" xfId="0" applyNumberFormat="1" applyFont="1" applyFill="1" applyBorder="1" applyAlignment="1" applyProtection="1">
      <alignment vertical="center"/>
      <protection locked="0"/>
    </xf>
    <xf numFmtId="0" fontId="90" fillId="22" borderId="40" xfId="0" applyFont="1" applyFill="1" applyBorder="1" applyAlignment="1">
      <alignment horizontal="center"/>
    </xf>
    <xf numFmtId="0" fontId="91" fillId="0" borderId="0" xfId="0" applyFont="1"/>
    <xf numFmtId="0" fontId="92" fillId="29" borderId="6" xfId="0" applyFont="1" applyFill="1" applyBorder="1"/>
    <xf numFmtId="167" fontId="92" fillId="29" borderId="40" xfId="0" applyNumberFormat="1" applyFont="1" applyFill="1" applyBorder="1"/>
    <xf numFmtId="167" fontId="92" fillId="29" borderId="62" xfId="0" applyNumberFormat="1" applyFont="1" applyFill="1" applyBorder="1"/>
    <xf numFmtId="0" fontId="91" fillId="29" borderId="26" xfId="0" applyFont="1" applyFill="1" applyBorder="1"/>
    <xf numFmtId="0" fontId="56" fillId="5" borderId="4" xfId="0" applyFont="1" applyFill="1" applyBorder="1" applyProtection="1">
      <protection locked="0"/>
    </xf>
    <xf numFmtId="0" fontId="56" fillId="5" borderId="42" xfId="0" applyFont="1" applyFill="1" applyBorder="1" applyProtection="1">
      <protection locked="0"/>
    </xf>
    <xf numFmtId="0" fontId="52" fillId="0" borderId="0" xfId="0" applyFont="1" applyAlignment="1" applyProtection="1">
      <alignment horizontal="center" vertical="center"/>
      <protection locked="0"/>
    </xf>
    <xf numFmtId="49" fontId="0" fillId="0" borderId="19" xfId="0" applyNumberFormat="1" applyBorder="1" applyAlignment="1">
      <alignment wrapText="1"/>
    </xf>
    <xf numFmtId="49" fontId="0" fillId="0" borderId="0" xfId="0" applyNumberFormat="1"/>
    <xf numFmtId="49" fontId="0" fillId="0" borderId="19" xfId="0" applyNumberFormat="1" applyBorder="1"/>
    <xf numFmtId="49" fontId="2" fillId="28" borderId="19" xfId="0" applyNumberFormat="1" applyFont="1" applyFill="1" applyBorder="1"/>
    <xf numFmtId="49" fontId="0" fillId="0" borderId="24" xfId="0" applyNumberFormat="1" applyBorder="1" applyAlignment="1">
      <alignment wrapText="1"/>
    </xf>
    <xf numFmtId="49" fontId="0" fillId="0" borderId="0" xfId="0" applyNumberFormat="1" applyAlignment="1">
      <alignment wrapText="1"/>
    </xf>
    <xf numFmtId="0" fontId="21" fillId="0" borderId="0" xfId="0" applyFont="1" applyAlignment="1" applyProtection="1">
      <alignment vertical="center"/>
      <protection locked="0"/>
    </xf>
    <xf numFmtId="0" fontId="52" fillId="6" borderId="5" xfId="0" applyFont="1" applyFill="1" applyBorder="1" applyAlignment="1">
      <alignment vertical="center"/>
    </xf>
    <xf numFmtId="0" fontId="52" fillId="6" borderId="45" xfId="0" applyFont="1" applyFill="1" applyBorder="1" applyAlignment="1">
      <alignment vertical="center"/>
    </xf>
    <xf numFmtId="0" fontId="52" fillId="6" borderId="10" xfId="0" applyFont="1" applyFill="1" applyBorder="1" applyAlignment="1">
      <alignment vertical="center"/>
    </xf>
    <xf numFmtId="0" fontId="29" fillId="6" borderId="39" xfId="0" applyFont="1" applyFill="1" applyBorder="1" applyAlignment="1" applyProtection="1">
      <alignment wrapText="1"/>
      <protection locked="0"/>
    </xf>
    <xf numFmtId="0" fontId="29" fillId="6" borderId="40" xfId="0" applyFont="1" applyFill="1" applyBorder="1" applyProtection="1">
      <protection locked="0"/>
    </xf>
    <xf numFmtId="0" fontId="29" fillId="6" borderId="41" xfId="0" applyFont="1" applyFill="1" applyBorder="1" applyProtection="1">
      <protection locked="0"/>
    </xf>
    <xf numFmtId="0" fontId="29" fillId="0" borderId="6" xfId="0" applyFont="1" applyBorder="1" applyAlignment="1">
      <alignment vertical="center" wrapText="1"/>
    </xf>
    <xf numFmtId="0" fontId="29" fillId="0" borderId="7" xfId="0" applyFont="1" applyBorder="1" applyAlignment="1">
      <alignment vertical="center" wrapText="1"/>
    </xf>
    <xf numFmtId="165" fontId="56" fillId="0" borderId="7" xfId="0" applyNumberFormat="1" applyFont="1" applyBorder="1"/>
    <xf numFmtId="165" fontId="56" fillId="0" borderId="36" xfId="0" applyNumberFormat="1" applyFont="1" applyBorder="1"/>
    <xf numFmtId="0" fontId="29" fillId="6" borderId="39" xfId="0" applyFont="1" applyFill="1" applyBorder="1" applyAlignment="1">
      <alignment wrapText="1"/>
    </xf>
    <xf numFmtId="0" fontId="29" fillId="6" borderId="40" xfId="0" applyFont="1" applyFill="1" applyBorder="1"/>
    <xf numFmtId="0" fontId="29" fillId="6" borderId="41" xfId="0" applyFont="1" applyFill="1" applyBorder="1"/>
    <xf numFmtId="49" fontId="0" fillId="28" borderId="19" xfId="0" applyNumberFormat="1" applyFill="1" applyBorder="1"/>
    <xf numFmtId="0" fontId="1" fillId="5" borderId="37" xfId="0" applyFont="1" applyFill="1" applyBorder="1" applyAlignment="1" applyProtection="1">
      <alignment horizontal="center"/>
      <protection locked="0"/>
    </xf>
    <xf numFmtId="0" fontId="72" fillId="12" borderId="19" xfId="0" applyFont="1" applyFill="1" applyBorder="1" applyAlignment="1">
      <alignment vertical="center" wrapText="1"/>
    </xf>
    <xf numFmtId="0" fontId="72" fillId="12" borderId="44" xfId="0" applyFont="1" applyFill="1" applyBorder="1" applyAlignment="1">
      <alignment vertical="center" wrapText="1"/>
    </xf>
    <xf numFmtId="0" fontId="75" fillId="12" borderId="9" xfId="0" applyFont="1" applyFill="1" applyBorder="1" applyAlignment="1">
      <alignment horizontal="center" vertical="center"/>
    </xf>
    <xf numFmtId="0" fontId="75" fillId="12" borderId="13" xfId="0" applyFont="1" applyFill="1" applyBorder="1" applyAlignment="1">
      <alignment horizontal="center" vertical="center"/>
    </xf>
    <xf numFmtId="0" fontId="75" fillId="11" borderId="13" xfId="0" applyFont="1" applyFill="1" applyBorder="1" applyAlignment="1">
      <alignment horizontal="center" vertical="center" wrapText="1"/>
    </xf>
    <xf numFmtId="0" fontId="72" fillId="12" borderId="22" xfId="0" applyFont="1" applyFill="1" applyBorder="1" applyAlignment="1">
      <alignment vertical="center" wrapText="1"/>
    </xf>
    <xf numFmtId="0" fontId="72" fillId="11" borderId="50" xfId="0" applyFont="1" applyFill="1" applyBorder="1" applyAlignment="1">
      <alignment vertical="center" wrapText="1"/>
    </xf>
    <xf numFmtId="0" fontId="72" fillId="11" borderId="61" xfId="0" applyFont="1" applyFill="1" applyBorder="1" applyAlignment="1">
      <alignment vertical="center" wrapText="1"/>
    </xf>
    <xf numFmtId="0" fontId="67" fillId="33" borderId="19" xfId="0" applyFont="1" applyFill="1" applyBorder="1" applyAlignment="1">
      <alignment horizontal="center" vertical="center"/>
    </xf>
    <xf numFmtId="0" fontId="72" fillId="10" borderId="27" xfId="0" applyFont="1" applyFill="1" applyBorder="1" applyAlignment="1">
      <alignment vertical="center" wrapText="1"/>
    </xf>
    <xf numFmtId="0" fontId="72" fillId="10" borderId="34" xfId="0" applyFont="1" applyFill="1" applyBorder="1" applyAlignment="1">
      <alignment vertical="center" wrapText="1"/>
    </xf>
    <xf numFmtId="0" fontId="9" fillId="0" borderId="14" xfId="0" applyFont="1" applyBorder="1"/>
    <xf numFmtId="4" fontId="10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0" fontId="88" fillId="6" borderId="39" xfId="0" applyFont="1" applyFill="1" applyBorder="1" applyAlignment="1">
      <alignment wrapText="1"/>
    </xf>
    <xf numFmtId="165" fontId="86" fillId="6" borderId="45" xfId="0" applyNumberFormat="1" applyFont="1" applyFill="1" applyBorder="1" applyAlignment="1">
      <alignment vertical="center"/>
    </xf>
    <xf numFmtId="165" fontId="50" fillId="6" borderId="10" xfId="0" applyNumberFormat="1" applyFont="1" applyFill="1" applyBorder="1"/>
    <xf numFmtId="165" fontId="46" fillId="6" borderId="10" xfId="0" applyNumberFormat="1" applyFont="1" applyFill="1" applyBorder="1"/>
    <xf numFmtId="4" fontId="93" fillId="19" borderId="19" xfId="0" applyNumberFormat="1" applyFont="1" applyFill="1" applyBorder="1" applyAlignment="1">
      <alignment horizontal="center" vertical="center" wrapText="1"/>
    </xf>
    <xf numFmtId="4" fontId="93" fillId="19" borderId="45" xfId="0" applyNumberFormat="1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/>
    </xf>
    <xf numFmtId="0" fontId="29" fillId="36" borderId="11" xfId="0" applyFont="1" applyFill="1" applyBorder="1" applyAlignment="1">
      <alignment vertical="center" wrapText="1"/>
    </xf>
    <xf numFmtId="0" fontId="29" fillId="36" borderId="12" xfId="0" applyFont="1" applyFill="1" applyBorder="1" applyAlignment="1">
      <alignment horizontal="center" vertical="center" wrapText="1"/>
    </xf>
    <xf numFmtId="0" fontId="29" fillId="36" borderId="12" xfId="0" applyFont="1" applyFill="1" applyBorder="1" applyAlignment="1">
      <alignment vertical="center" wrapText="1"/>
    </xf>
    <xf numFmtId="0" fontId="29" fillId="36" borderId="5" xfId="0" applyFont="1" applyFill="1" applyBorder="1" applyAlignment="1">
      <alignment vertical="center" wrapText="1"/>
    </xf>
    <xf numFmtId="0" fontId="63" fillId="36" borderId="13" xfId="0" applyFont="1" applyFill="1" applyBorder="1" applyAlignment="1">
      <alignment horizontal="center" vertical="center" wrapText="1"/>
    </xf>
    <xf numFmtId="0" fontId="26" fillId="36" borderId="10" xfId="0" applyFont="1" applyFill="1" applyBorder="1" applyAlignment="1">
      <alignment horizontal="center" vertical="center" wrapText="1"/>
    </xf>
    <xf numFmtId="0" fontId="29" fillId="36" borderId="39" xfId="0" applyFont="1" applyFill="1" applyBorder="1"/>
    <xf numFmtId="0" fontId="29" fillId="36" borderId="39" xfId="0" applyFont="1" applyFill="1" applyBorder="1" applyAlignment="1">
      <alignment wrapText="1"/>
    </xf>
    <xf numFmtId="0" fontId="50" fillId="36" borderId="35" xfId="0" applyFont="1" applyFill="1" applyBorder="1"/>
    <xf numFmtId="0" fontId="29" fillId="36" borderId="35" xfId="0" applyFont="1" applyFill="1" applyBorder="1"/>
    <xf numFmtId="0" fontId="28" fillId="36" borderId="16" xfId="0" applyFont="1" applyFill="1" applyBorder="1" applyAlignment="1">
      <alignment horizontal="center"/>
    </xf>
    <xf numFmtId="0" fontId="28" fillId="36" borderId="19" xfId="0" applyFont="1" applyFill="1" applyBorder="1" applyAlignment="1">
      <alignment horizontal="center"/>
    </xf>
    <xf numFmtId="0" fontId="28" fillId="36" borderId="13" xfId="0" applyFont="1" applyFill="1" applyBorder="1" applyAlignment="1">
      <alignment horizontal="center"/>
    </xf>
    <xf numFmtId="165" fontId="60" fillId="6" borderId="22" xfId="0" applyNumberFormat="1" applyFont="1" applyFill="1" applyBorder="1"/>
    <xf numFmtId="165" fontId="60" fillId="6" borderId="50" xfId="0" applyNumberFormat="1" applyFont="1" applyFill="1" applyBorder="1"/>
    <xf numFmtId="0" fontId="81" fillId="36" borderId="51" xfId="0" applyFont="1" applyFill="1" applyBorder="1" applyAlignment="1">
      <alignment horizontal="center" wrapText="1"/>
    </xf>
    <xf numFmtId="1" fontId="60" fillId="6" borderId="19" xfId="0" applyNumberFormat="1" applyFont="1" applyFill="1" applyBorder="1" applyAlignment="1">
      <alignment wrapText="1"/>
    </xf>
    <xf numFmtId="0" fontId="50" fillId="6" borderId="13" xfId="0" applyFont="1" applyFill="1" applyBorder="1" applyAlignment="1">
      <alignment wrapText="1"/>
    </xf>
    <xf numFmtId="0" fontId="50" fillId="6" borderId="10" xfId="0" applyFont="1" applyFill="1" applyBorder="1" applyAlignment="1">
      <alignment wrapText="1"/>
    </xf>
    <xf numFmtId="0" fontId="64" fillId="6" borderId="39" xfId="0" applyFont="1" applyFill="1" applyBorder="1" applyAlignment="1">
      <alignment wrapText="1"/>
    </xf>
    <xf numFmtId="0" fontId="64" fillId="6" borderId="40" xfId="0" applyFont="1" applyFill="1" applyBorder="1"/>
    <xf numFmtId="0" fontId="64" fillId="6" borderId="41" xfId="0" applyFont="1" applyFill="1" applyBorder="1"/>
    <xf numFmtId="0" fontId="45" fillId="16" borderId="35" xfId="0" applyFont="1" applyFill="1" applyBorder="1" applyAlignment="1">
      <alignment vertical="center"/>
    </xf>
    <xf numFmtId="0" fontId="45" fillId="16" borderId="36" xfId="0" applyFont="1" applyFill="1" applyBorder="1" applyAlignment="1">
      <alignment vertical="center"/>
    </xf>
    <xf numFmtId="0" fontId="45" fillId="16" borderId="40" xfId="0" applyFont="1" applyFill="1" applyBorder="1" applyAlignment="1">
      <alignment horizontal="right" vertical="center"/>
    </xf>
    <xf numFmtId="0" fontId="82" fillId="6" borderId="5" xfId="0" applyFont="1" applyFill="1" applyBorder="1" applyAlignment="1">
      <alignment vertical="center"/>
    </xf>
    <xf numFmtId="0" fontId="82" fillId="6" borderId="45" xfId="0" applyFont="1" applyFill="1" applyBorder="1" applyAlignment="1">
      <alignment vertical="center"/>
    </xf>
    <xf numFmtId="0" fontId="28" fillId="0" borderId="0" xfId="0" applyFont="1" applyProtection="1">
      <protection locked="0"/>
    </xf>
    <xf numFmtId="0" fontId="45" fillId="18" borderId="36" xfId="0" applyFont="1" applyFill="1" applyBorder="1" applyAlignment="1">
      <alignment vertical="center"/>
    </xf>
    <xf numFmtId="0" fontId="45" fillId="27" borderId="35" xfId="0" applyFont="1" applyFill="1" applyBorder="1" applyAlignment="1">
      <alignment vertical="center"/>
    </xf>
    <xf numFmtId="0" fontId="45" fillId="27" borderId="36" xfId="0" applyFont="1" applyFill="1" applyBorder="1" applyAlignment="1">
      <alignment vertical="center"/>
    </xf>
    <xf numFmtId="0" fontId="45" fillId="27" borderId="26" xfId="0" applyFont="1" applyFill="1" applyBorder="1" applyAlignment="1">
      <alignment vertical="center"/>
    </xf>
    <xf numFmtId="0" fontId="44" fillId="0" borderId="0" xfId="0" applyFont="1" applyAlignment="1">
      <alignment vertical="center"/>
    </xf>
    <xf numFmtId="0" fontId="45" fillId="18" borderId="39" xfId="0" applyFont="1" applyFill="1" applyBorder="1" applyAlignment="1">
      <alignment vertical="center"/>
    </xf>
    <xf numFmtId="0" fontId="45" fillId="18" borderId="40" xfId="0" applyFont="1" applyFill="1" applyBorder="1" applyAlignment="1">
      <alignment vertical="center"/>
    </xf>
    <xf numFmtId="0" fontId="72" fillId="10" borderId="44" xfId="0" applyFont="1" applyFill="1" applyBorder="1" applyAlignment="1">
      <alignment horizontal="center" vertical="center"/>
    </xf>
    <xf numFmtId="0" fontId="72" fillId="10" borderId="19" xfId="0" applyFont="1" applyFill="1" applyBorder="1" applyAlignment="1">
      <alignment horizontal="center" vertical="center"/>
    </xf>
    <xf numFmtId="49" fontId="59" fillId="6" borderId="37" xfId="0" applyNumberFormat="1" applyFont="1" applyFill="1" applyBorder="1" applyAlignment="1" applyProtection="1">
      <alignment horizontal="left" vertical="center"/>
      <protection locked="0"/>
    </xf>
    <xf numFmtId="165" fontId="75" fillId="20" borderId="19" xfId="0" applyNumberFormat="1" applyFont="1" applyFill="1" applyBorder="1" applyAlignment="1">
      <alignment horizontal="center" vertical="center"/>
    </xf>
    <xf numFmtId="0" fontId="94" fillId="0" borderId="25" xfId="0" applyFont="1" applyBorder="1" applyAlignment="1">
      <alignment vertical="center" wrapText="1"/>
    </xf>
    <xf numFmtId="0" fontId="97" fillId="38" borderId="19" xfId="0" applyFont="1" applyFill="1" applyBorder="1"/>
    <xf numFmtId="0" fontId="52" fillId="6" borderId="19" xfId="0" applyFont="1" applyFill="1" applyBorder="1" applyAlignment="1">
      <alignment vertical="center"/>
    </xf>
    <xf numFmtId="0" fontId="72" fillId="0" borderId="0" xfId="0" applyFont="1" applyAlignment="1">
      <alignment horizontal="center" vertical="center"/>
    </xf>
    <xf numFmtId="0" fontId="82" fillId="6" borderId="10" xfId="0" applyFont="1" applyFill="1" applyBorder="1" applyAlignment="1">
      <alignment vertical="center"/>
    </xf>
    <xf numFmtId="0" fontId="32" fillId="5" borderId="0" xfId="0" applyFont="1" applyFill="1" applyAlignment="1" applyProtection="1">
      <alignment horizontal="center" vertical="top"/>
      <protection locked="0"/>
    </xf>
    <xf numFmtId="0" fontId="98" fillId="0" borderId="19" xfId="0" applyFont="1" applyBorder="1" applyAlignment="1">
      <alignment horizontal="center" vertical="center"/>
    </xf>
    <xf numFmtId="0" fontId="98" fillId="0" borderId="19" xfId="0" applyFont="1" applyBorder="1" applyAlignment="1">
      <alignment horizontal="left" vertical="center"/>
    </xf>
    <xf numFmtId="0" fontId="29" fillId="15" borderId="12" xfId="0" applyFont="1" applyFill="1" applyBorder="1" applyAlignment="1">
      <alignment horizontal="center" vertical="center" wrapText="1"/>
    </xf>
    <xf numFmtId="0" fontId="29" fillId="17" borderId="12" xfId="0" applyFont="1" applyFill="1" applyBorder="1" applyAlignment="1">
      <alignment horizontal="center" vertical="center" wrapText="1"/>
    </xf>
    <xf numFmtId="0" fontId="99" fillId="0" borderId="0" xfId="0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1" xfId="0" applyFont="1" applyBorder="1"/>
    <xf numFmtId="0" fontId="28" fillId="0" borderId="2" xfId="0" applyFont="1" applyBorder="1" applyAlignment="1">
      <alignment horizontal="center"/>
    </xf>
    <xf numFmtId="0" fontId="28" fillId="0" borderId="2" xfId="0" applyFont="1" applyBorder="1"/>
    <xf numFmtId="0" fontId="28" fillId="0" borderId="3" xfId="0" applyFont="1" applyBorder="1"/>
    <xf numFmtId="0" fontId="28" fillId="5" borderId="41" xfId="0" applyFont="1" applyFill="1" applyBorder="1" applyProtection="1">
      <protection locked="0"/>
    </xf>
    <xf numFmtId="0" fontId="28" fillId="0" borderId="25" xfId="0" applyFont="1" applyBorder="1"/>
    <xf numFmtId="0" fontId="29" fillId="0" borderId="25" xfId="0" applyFont="1" applyBorder="1" applyAlignment="1">
      <alignment horizontal="center" vertical="center" wrapText="1"/>
    </xf>
    <xf numFmtId="0" fontId="29" fillId="15" borderId="10" xfId="0" applyFont="1" applyFill="1" applyBorder="1" applyAlignment="1">
      <alignment horizontal="center" vertical="center" wrapText="1"/>
    </xf>
    <xf numFmtId="0" fontId="56" fillId="5" borderId="18" xfId="0" applyFont="1" applyFill="1" applyBorder="1" applyProtection="1">
      <protection locked="0"/>
    </xf>
    <xf numFmtId="2" fontId="28" fillId="5" borderId="16" xfId="0" applyNumberFormat="1" applyFont="1" applyFill="1" applyBorder="1" applyProtection="1">
      <protection locked="0"/>
    </xf>
    <xf numFmtId="14" fontId="28" fillId="5" borderId="16" xfId="0" applyNumberFormat="1" applyFont="1" applyFill="1" applyBorder="1" applyProtection="1">
      <protection locked="0"/>
    </xf>
    <xf numFmtId="0" fontId="28" fillId="5" borderId="58" xfId="0" applyFont="1" applyFill="1" applyBorder="1" applyProtection="1">
      <protection locked="0"/>
    </xf>
    <xf numFmtId="0" fontId="56" fillId="5" borderId="24" xfId="0" applyFont="1" applyFill="1" applyBorder="1" applyProtection="1">
      <protection locked="0"/>
    </xf>
    <xf numFmtId="2" fontId="28" fillId="5" borderId="19" xfId="0" applyNumberFormat="1" applyFont="1" applyFill="1" applyBorder="1" applyProtection="1">
      <protection locked="0"/>
    </xf>
    <xf numFmtId="14" fontId="28" fillId="5" borderId="19" xfId="0" applyNumberFormat="1" applyFont="1" applyFill="1" applyBorder="1" applyProtection="1">
      <protection locked="0"/>
    </xf>
    <xf numFmtId="0" fontId="28" fillId="5" borderId="45" xfId="0" applyFont="1" applyFill="1" applyBorder="1" applyProtection="1">
      <protection locked="0"/>
    </xf>
    <xf numFmtId="0" fontId="56" fillId="5" borderId="43" xfId="0" applyFont="1" applyFill="1" applyBorder="1" applyProtection="1">
      <protection locked="0"/>
    </xf>
    <xf numFmtId="2" fontId="28" fillId="5" borderId="13" xfId="0" applyNumberFormat="1" applyFont="1" applyFill="1" applyBorder="1" applyProtection="1">
      <protection locked="0"/>
    </xf>
    <xf numFmtId="14" fontId="28" fillId="5" borderId="13" xfId="0" applyNumberFormat="1" applyFont="1" applyFill="1" applyBorder="1" applyProtection="1">
      <protection locked="0"/>
    </xf>
    <xf numFmtId="0" fontId="28" fillId="5" borderId="10" xfId="0" applyFont="1" applyFill="1" applyBorder="1" applyProtection="1">
      <protection locked="0"/>
    </xf>
    <xf numFmtId="0" fontId="29" fillId="0" borderId="0" xfId="0" applyFont="1" applyProtection="1">
      <protection locked="0"/>
    </xf>
    <xf numFmtId="164" fontId="28" fillId="0" borderId="0" xfId="0" applyNumberFormat="1" applyFont="1" applyAlignment="1">
      <alignment horizontal="center" vertical="center"/>
    </xf>
    <xf numFmtId="164" fontId="28" fillId="0" borderId="25" xfId="0" applyNumberFormat="1" applyFont="1" applyBorder="1" applyAlignment="1">
      <alignment horizontal="center" vertical="center"/>
    </xf>
    <xf numFmtId="0" fontId="29" fillId="0" borderId="6" xfId="0" applyFont="1" applyBorder="1"/>
    <xf numFmtId="0" fontId="28" fillId="0" borderId="7" xfId="0" applyFont="1" applyBorder="1" applyAlignment="1">
      <alignment horizontal="center"/>
    </xf>
    <xf numFmtId="164" fontId="28" fillId="0" borderId="7" xfId="0" applyNumberFormat="1" applyFont="1" applyBorder="1"/>
    <xf numFmtId="0" fontId="28" fillId="0" borderId="8" xfId="0" applyFont="1" applyBorder="1"/>
    <xf numFmtId="0" fontId="63" fillId="39" borderId="26" xfId="0" applyFont="1" applyFill="1" applyBorder="1" applyAlignment="1">
      <alignment horizontal="center" vertical="center" wrapText="1"/>
    </xf>
    <xf numFmtId="0" fontId="94" fillId="10" borderId="19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 wrapText="1"/>
    </xf>
    <xf numFmtId="0" fontId="60" fillId="6" borderId="19" xfId="0" applyFont="1" applyFill="1" applyBorder="1" applyAlignment="1">
      <alignment wrapText="1"/>
    </xf>
    <xf numFmtId="0" fontId="72" fillId="0" borderId="14" xfId="0" applyFont="1" applyBorder="1" applyAlignment="1" applyProtection="1">
      <alignment vertical="top"/>
      <protection locked="0"/>
    </xf>
    <xf numFmtId="0" fontId="94" fillId="19" borderId="19" xfId="0" applyFont="1" applyFill="1" applyBorder="1" applyAlignment="1">
      <alignment horizontal="center" vertical="center"/>
    </xf>
    <xf numFmtId="0" fontId="94" fillId="19" borderId="19" xfId="0" applyFont="1" applyFill="1" applyBorder="1" applyAlignment="1">
      <alignment horizontal="center" vertical="center" wrapText="1"/>
    </xf>
    <xf numFmtId="0" fontId="94" fillId="19" borderId="45" xfId="0" applyFont="1" applyFill="1" applyBorder="1" applyAlignment="1">
      <alignment horizontal="center" vertical="center" wrapText="1"/>
    </xf>
    <xf numFmtId="0" fontId="60" fillId="6" borderId="13" xfId="0" applyFont="1" applyFill="1" applyBorder="1" applyAlignment="1">
      <alignment wrapText="1"/>
    </xf>
    <xf numFmtId="0" fontId="60" fillId="6" borderId="10" xfId="0" applyFont="1" applyFill="1" applyBorder="1" applyAlignment="1">
      <alignment wrapText="1"/>
    </xf>
    <xf numFmtId="0" fontId="101" fillId="6" borderId="9" xfId="0" applyFont="1" applyFill="1" applyBorder="1" applyAlignment="1">
      <alignment horizontal="center"/>
    </xf>
    <xf numFmtId="10" fontId="72" fillId="6" borderId="19" xfId="0" applyNumberFormat="1" applyFont="1" applyFill="1" applyBorder="1" applyAlignment="1" applyProtection="1">
      <alignment vertical="top"/>
      <protection locked="0"/>
    </xf>
    <xf numFmtId="4" fontId="94" fillId="19" borderId="44" xfId="0" applyNumberFormat="1" applyFont="1" applyFill="1" applyBorder="1" applyAlignment="1">
      <alignment vertical="center" wrapText="1"/>
    </xf>
    <xf numFmtId="10" fontId="72" fillId="6" borderId="13" xfId="0" applyNumberFormat="1" applyFont="1" applyFill="1" applyBorder="1" applyAlignment="1" applyProtection="1">
      <alignment vertical="top"/>
      <protection locked="0"/>
    </xf>
    <xf numFmtId="0" fontId="29" fillId="17" borderId="10" xfId="0" applyFont="1" applyFill="1" applyBorder="1" applyAlignment="1">
      <alignment horizontal="center" vertical="center" wrapText="1"/>
    </xf>
    <xf numFmtId="0" fontId="94" fillId="19" borderId="19" xfId="0" applyFont="1" applyFill="1" applyBorder="1" applyAlignment="1">
      <alignment vertical="center"/>
    </xf>
    <xf numFmtId="0" fontId="94" fillId="19" borderId="44" xfId="0" applyFont="1" applyFill="1" applyBorder="1" applyAlignment="1">
      <alignment horizontal="center" vertical="center"/>
    </xf>
    <xf numFmtId="0" fontId="94" fillId="19" borderId="45" xfId="0" applyFont="1" applyFill="1" applyBorder="1" applyAlignment="1">
      <alignment horizontal="center" vertical="center"/>
    </xf>
    <xf numFmtId="0" fontId="95" fillId="6" borderId="9" xfId="0" applyFont="1" applyFill="1" applyBorder="1" applyAlignment="1">
      <alignment horizontal="center" vertical="center"/>
    </xf>
    <xf numFmtId="0" fontId="95" fillId="6" borderId="13" xfId="0" applyFont="1" applyFill="1" applyBorder="1" applyAlignment="1">
      <alignment vertical="center"/>
    </xf>
    <xf numFmtId="164" fontId="102" fillId="0" borderId="19" xfId="0" applyNumberFormat="1" applyFont="1" applyBorder="1"/>
    <xf numFmtId="164" fontId="102" fillId="40" borderId="19" xfId="0" applyNumberFormat="1" applyFont="1" applyFill="1" applyBorder="1"/>
    <xf numFmtId="164" fontId="103" fillId="41" borderId="19" xfId="0" applyNumberFormat="1" applyFont="1" applyFill="1" applyBorder="1"/>
    <xf numFmtId="164" fontId="102" fillId="34" borderId="19" xfId="0" applyNumberFormat="1" applyFont="1" applyFill="1" applyBorder="1"/>
    <xf numFmtId="164" fontId="102" fillId="0" borderId="19" xfId="0" applyNumberFormat="1" applyFont="1" applyBorder="1" applyAlignment="1">
      <alignment vertical="center"/>
    </xf>
    <xf numFmtId="164" fontId="102" fillId="36" borderId="19" xfId="0" applyNumberFormat="1" applyFont="1" applyFill="1" applyBorder="1"/>
    <xf numFmtId="164" fontId="102" fillId="42" borderId="19" xfId="0" applyNumberFormat="1" applyFont="1" applyFill="1" applyBorder="1"/>
    <xf numFmtId="44" fontId="0" fillId="0" borderId="0" xfId="0" applyNumberFormat="1"/>
    <xf numFmtId="0" fontId="104" fillId="16" borderId="19" xfId="0" applyFont="1" applyFill="1" applyBorder="1" applyAlignment="1">
      <alignment horizontal="right" vertical="center"/>
    </xf>
    <xf numFmtId="0" fontId="0" fillId="5" borderId="19" xfId="0" applyFill="1" applyBorder="1" applyProtection="1">
      <protection locked="0"/>
    </xf>
    <xf numFmtId="167" fontId="28" fillId="7" borderId="75" xfId="0" applyNumberFormat="1" applyFont="1" applyFill="1" applyBorder="1"/>
    <xf numFmtId="0" fontId="104" fillId="18" borderId="19" xfId="0" applyFont="1" applyFill="1" applyBorder="1" applyAlignment="1">
      <alignment vertical="center"/>
    </xf>
    <xf numFmtId="0" fontId="104" fillId="27" borderId="19" xfId="0" applyFont="1" applyFill="1" applyBorder="1" applyAlignment="1">
      <alignment vertical="center"/>
    </xf>
    <xf numFmtId="0" fontId="50" fillId="0" borderId="0" xfId="0" applyFont="1" applyAlignment="1">
      <alignment horizontal="center" vertical="center" wrapText="1"/>
    </xf>
    <xf numFmtId="0" fontId="78" fillId="0" borderId="14" xfId="0" applyFont="1" applyBorder="1" applyAlignment="1" applyProtection="1">
      <alignment vertical="top" wrapText="1"/>
      <protection locked="0"/>
    </xf>
    <xf numFmtId="0" fontId="78" fillId="0" borderId="0" xfId="0" applyFont="1" applyAlignment="1" applyProtection="1">
      <alignment vertical="top" wrapText="1"/>
      <protection locked="0"/>
    </xf>
    <xf numFmtId="0" fontId="44" fillId="0" borderId="0" xfId="0" applyFont="1" applyAlignment="1" applyProtection="1">
      <alignment horizontal="center" vertical="center" wrapText="1"/>
      <protection locked="0"/>
    </xf>
    <xf numFmtId="0" fontId="41" fillId="0" borderId="0" xfId="0" applyFont="1" applyAlignment="1">
      <alignment horizontal="left" vertical="center"/>
    </xf>
    <xf numFmtId="0" fontId="50" fillId="0" borderId="0" xfId="0" applyFont="1" applyAlignment="1">
      <alignment vertical="center" wrapText="1"/>
    </xf>
    <xf numFmtId="167" fontId="29" fillId="0" borderId="54" xfId="0" applyNumberFormat="1" applyFont="1" applyBorder="1" applyAlignment="1">
      <alignment horizontal="center" vertical="center"/>
    </xf>
    <xf numFmtId="167" fontId="29" fillId="0" borderId="53" xfId="0" applyNumberFormat="1" applyFont="1" applyBorder="1" applyAlignment="1">
      <alignment horizontal="center" vertical="center" wrapText="1"/>
    </xf>
    <xf numFmtId="0" fontId="63" fillId="22" borderId="44" xfId="0" applyFont="1" applyFill="1" applyBorder="1" applyAlignment="1">
      <alignment vertical="center" wrapText="1"/>
    </xf>
    <xf numFmtId="0" fontId="63" fillId="22" borderId="45" xfId="0" applyFont="1" applyFill="1" applyBorder="1" applyAlignment="1">
      <alignment vertical="center" wrapText="1"/>
    </xf>
    <xf numFmtId="0" fontId="1" fillId="5" borderId="9" xfId="0" applyFont="1" applyFill="1" applyBorder="1" applyProtection="1">
      <protection locked="0"/>
    </xf>
    <xf numFmtId="0" fontId="0" fillId="5" borderId="10" xfId="0" applyFill="1" applyBorder="1" applyProtection="1">
      <protection locked="0"/>
    </xf>
    <xf numFmtId="0" fontId="0" fillId="0" borderId="0" xfId="0" applyAlignment="1">
      <alignment horizontal="center" vertical="center"/>
    </xf>
    <xf numFmtId="0" fontId="50" fillId="0" borderId="0" xfId="0" applyFont="1"/>
    <xf numFmtId="165" fontId="28" fillId="0" borderId="76" xfId="0" applyNumberFormat="1" applyFont="1" applyBorder="1"/>
    <xf numFmtId="165" fontId="28" fillId="0" borderId="23" xfId="0" applyNumberFormat="1" applyFont="1" applyBorder="1"/>
    <xf numFmtId="165" fontId="28" fillId="0" borderId="69" xfId="0" applyNumberFormat="1" applyFont="1" applyBorder="1"/>
    <xf numFmtId="165" fontId="28" fillId="0" borderId="73" xfId="0" applyNumberFormat="1" applyFont="1" applyBorder="1"/>
    <xf numFmtId="165" fontId="28" fillId="0" borderId="17" xfId="0" applyNumberFormat="1" applyFont="1" applyBorder="1"/>
    <xf numFmtId="0" fontId="32" fillId="5" borderId="1" xfId="0" applyFont="1" applyFill="1" applyBorder="1" applyAlignment="1" applyProtection="1">
      <alignment horizontal="center" vertical="top"/>
      <protection locked="0"/>
    </xf>
    <xf numFmtId="0" fontId="32" fillId="5" borderId="2" xfId="0" applyFont="1" applyFill="1" applyBorder="1" applyAlignment="1" applyProtection="1">
      <alignment horizontal="center" vertical="top"/>
      <protection locked="0"/>
    </xf>
    <xf numFmtId="0" fontId="32" fillId="5" borderId="3" xfId="0" applyFont="1" applyFill="1" applyBorder="1" applyAlignment="1" applyProtection="1">
      <alignment horizontal="center" vertical="top"/>
      <protection locked="0"/>
    </xf>
    <xf numFmtId="0" fontId="32" fillId="5" borderId="14" xfId="0" applyFont="1" applyFill="1" applyBorder="1" applyAlignment="1" applyProtection="1">
      <alignment horizontal="center" vertical="top"/>
      <protection locked="0"/>
    </xf>
    <xf numFmtId="0" fontId="32" fillId="5" borderId="0" xfId="0" applyFont="1" applyFill="1" applyAlignment="1" applyProtection="1">
      <alignment horizontal="center" vertical="top"/>
      <protection locked="0"/>
    </xf>
    <xf numFmtId="0" fontId="32" fillId="5" borderId="25" xfId="0" applyFont="1" applyFill="1" applyBorder="1" applyAlignment="1" applyProtection="1">
      <alignment horizontal="center" vertical="top"/>
      <protection locked="0"/>
    </xf>
    <xf numFmtId="0" fontId="32" fillId="5" borderId="6" xfId="0" applyFont="1" applyFill="1" applyBorder="1" applyAlignment="1" applyProtection="1">
      <alignment horizontal="center" vertical="top"/>
      <protection locked="0"/>
    </xf>
    <xf numFmtId="0" fontId="32" fillId="5" borderId="7" xfId="0" applyFont="1" applyFill="1" applyBorder="1" applyAlignment="1" applyProtection="1">
      <alignment horizontal="center" vertical="top"/>
      <protection locked="0"/>
    </xf>
    <xf numFmtId="0" fontId="32" fillId="5" borderId="8" xfId="0" applyFont="1" applyFill="1" applyBorder="1" applyAlignment="1" applyProtection="1">
      <alignment horizontal="center" vertical="top"/>
      <protection locked="0"/>
    </xf>
    <xf numFmtId="0" fontId="44" fillId="5" borderId="35" xfId="0" applyFont="1" applyFill="1" applyBorder="1" applyAlignment="1" applyProtection="1">
      <alignment horizontal="center" vertical="center" wrapText="1"/>
      <protection locked="0"/>
    </xf>
    <xf numFmtId="0" fontId="44" fillId="5" borderId="36" xfId="0" applyFont="1" applyFill="1" applyBorder="1" applyAlignment="1" applyProtection="1">
      <alignment horizontal="center" vertical="center" wrapText="1"/>
      <protection locked="0"/>
    </xf>
    <xf numFmtId="0" fontId="44" fillId="5" borderId="37" xfId="0" applyFont="1" applyFill="1" applyBorder="1" applyAlignment="1" applyProtection="1">
      <alignment horizontal="center" vertical="center" wrapText="1"/>
      <protection locked="0"/>
    </xf>
    <xf numFmtId="0" fontId="72" fillId="10" borderId="27" xfId="0" applyFont="1" applyFill="1" applyBorder="1" applyAlignment="1">
      <alignment horizontal="center" vertical="center" wrapText="1"/>
    </xf>
    <xf numFmtId="0" fontId="72" fillId="10" borderId="34" xfId="0" applyFont="1" applyFill="1" applyBorder="1" applyAlignment="1">
      <alignment horizontal="center" vertical="center" wrapText="1"/>
    </xf>
    <xf numFmtId="0" fontId="72" fillId="10" borderId="31" xfId="0" applyFont="1" applyFill="1" applyBorder="1" applyAlignment="1">
      <alignment horizontal="center" vertical="center" wrapText="1"/>
    </xf>
    <xf numFmtId="0" fontId="59" fillId="5" borderId="35" xfId="0" applyFont="1" applyFill="1" applyBorder="1" applyAlignment="1" applyProtection="1">
      <alignment horizontal="left" vertical="center"/>
      <protection locked="0"/>
    </xf>
    <xf numFmtId="0" fontId="59" fillId="5" borderId="36" xfId="0" applyFont="1" applyFill="1" applyBorder="1" applyAlignment="1" applyProtection="1">
      <alignment horizontal="left" vertical="center"/>
      <protection locked="0"/>
    </xf>
    <xf numFmtId="0" fontId="59" fillId="5" borderId="37" xfId="0" applyFont="1" applyFill="1" applyBorder="1" applyAlignment="1" applyProtection="1">
      <alignment horizontal="left" vertical="center"/>
      <protection locked="0"/>
    </xf>
    <xf numFmtId="0" fontId="73" fillId="2" borderId="29" xfId="0" applyFont="1" applyFill="1" applyBorder="1" applyAlignment="1">
      <alignment horizontal="center" vertical="center"/>
    </xf>
    <xf numFmtId="0" fontId="73" fillId="2" borderId="31" xfId="0" applyFont="1" applyFill="1" applyBorder="1" applyAlignment="1">
      <alignment horizontal="center" vertical="center"/>
    </xf>
    <xf numFmtId="4" fontId="72" fillId="11" borderId="27" xfId="0" applyNumberFormat="1" applyFont="1" applyFill="1" applyBorder="1" applyAlignment="1">
      <alignment horizontal="center" vertical="center" wrapText="1"/>
    </xf>
    <xf numFmtId="4" fontId="72" fillId="11" borderId="34" xfId="0" applyNumberFormat="1" applyFont="1" applyFill="1" applyBorder="1" applyAlignment="1">
      <alignment horizontal="center" vertical="center" wrapText="1"/>
    </xf>
    <xf numFmtId="4" fontId="72" fillId="11" borderId="30" xfId="0" applyNumberFormat="1" applyFont="1" applyFill="1" applyBorder="1" applyAlignment="1">
      <alignment horizontal="center" vertical="center" wrapText="1"/>
    </xf>
    <xf numFmtId="0" fontId="72" fillId="12" borderId="33" xfId="0" applyFont="1" applyFill="1" applyBorder="1" applyAlignment="1">
      <alignment horizontal="center" vertical="center" wrapText="1"/>
    </xf>
    <xf numFmtId="0" fontId="72" fillId="12" borderId="28" xfId="0" applyFont="1" applyFill="1" applyBorder="1" applyAlignment="1">
      <alignment horizontal="center" vertical="center" wrapText="1"/>
    </xf>
    <xf numFmtId="0" fontId="72" fillId="11" borderId="27" xfId="0" applyFont="1" applyFill="1" applyBorder="1" applyAlignment="1">
      <alignment horizontal="center" vertical="center" wrapText="1"/>
    </xf>
    <xf numFmtId="0" fontId="72" fillId="11" borderId="34" xfId="0" applyFont="1" applyFill="1" applyBorder="1" applyAlignment="1">
      <alignment horizontal="center" vertical="center" wrapText="1"/>
    </xf>
    <xf numFmtId="0" fontId="72" fillId="11" borderId="31" xfId="0" applyFont="1" applyFill="1" applyBorder="1" applyAlignment="1">
      <alignment horizontal="center" vertical="center" wrapText="1"/>
    </xf>
    <xf numFmtId="0" fontId="72" fillId="10" borderId="19" xfId="0" applyFont="1" applyFill="1" applyBorder="1" applyAlignment="1">
      <alignment horizontal="center" vertical="center"/>
    </xf>
    <xf numFmtId="0" fontId="72" fillId="10" borderId="13" xfId="0" applyFont="1" applyFill="1" applyBorder="1" applyAlignment="1">
      <alignment horizontal="center" vertical="center"/>
    </xf>
    <xf numFmtId="0" fontId="72" fillId="10" borderId="1" xfId="0" applyFont="1" applyFill="1" applyBorder="1" applyAlignment="1">
      <alignment horizontal="center" vertical="center" wrapText="1"/>
    </xf>
    <xf numFmtId="0" fontId="72" fillId="10" borderId="2" xfId="0" applyFont="1" applyFill="1" applyBorder="1" applyAlignment="1">
      <alignment horizontal="center" vertical="center" wrapText="1"/>
    </xf>
    <xf numFmtId="0" fontId="72" fillId="10" borderId="3" xfId="0" applyFont="1" applyFill="1" applyBorder="1" applyAlignment="1">
      <alignment horizontal="center" vertical="center" wrapText="1"/>
    </xf>
    <xf numFmtId="0" fontId="72" fillId="10" borderId="15" xfId="0" applyFont="1" applyFill="1" applyBorder="1" applyAlignment="1">
      <alignment horizontal="center" vertical="center" wrapText="1"/>
    </xf>
    <xf numFmtId="0" fontId="72" fillId="10" borderId="17" xfId="0" applyFont="1" applyFill="1" applyBorder="1" applyAlignment="1">
      <alignment horizontal="center" vertical="center" wrapText="1"/>
    </xf>
    <xf numFmtId="0" fontId="72" fillId="10" borderId="21" xfId="0" applyFont="1" applyFill="1" applyBorder="1" applyAlignment="1">
      <alignment horizontal="center" vertical="center" wrapText="1"/>
    </xf>
    <xf numFmtId="0" fontId="32" fillId="2" borderId="35" xfId="0" applyFont="1" applyFill="1" applyBorder="1" applyAlignment="1">
      <alignment horizontal="left" vertical="center"/>
    </xf>
    <xf numFmtId="0" fontId="32" fillId="2" borderId="36" xfId="0" applyFont="1" applyFill="1" applyBorder="1" applyAlignment="1">
      <alignment horizontal="left" vertical="center"/>
    </xf>
    <xf numFmtId="0" fontId="32" fillId="2" borderId="37" xfId="0" applyFont="1" applyFill="1" applyBorder="1" applyAlignment="1">
      <alignment horizontal="left" vertical="center"/>
    </xf>
    <xf numFmtId="0" fontId="44" fillId="2" borderId="35" xfId="0" applyFont="1" applyFill="1" applyBorder="1" applyAlignment="1">
      <alignment horizontal="center" wrapText="1"/>
    </xf>
    <xf numFmtId="0" fontId="44" fillId="2" borderId="36" xfId="0" applyFont="1" applyFill="1" applyBorder="1" applyAlignment="1">
      <alignment horizontal="center" wrapText="1"/>
    </xf>
    <xf numFmtId="0" fontId="72" fillId="12" borderId="1" xfId="0" applyFont="1" applyFill="1" applyBorder="1" applyAlignment="1">
      <alignment horizontal="center" vertical="center" wrapText="1"/>
    </xf>
    <xf numFmtId="0" fontId="72" fillId="12" borderId="2" xfId="0" applyFont="1" applyFill="1" applyBorder="1" applyAlignment="1">
      <alignment horizontal="center" vertical="center" wrapText="1"/>
    </xf>
    <xf numFmtId="0" fontId="72" fillId="12" borderId="37" xfId="0" applyFont="1" applyFill="1" applyBorder="1" applyAlignment="1">
      <alignment horizontal="center" vertical="center" wrapText="1"/>
    </xf>
    <xf numFmtId="0" fontId="58" fillId="8" borderId="35" xfId="0" applyFont="1" applyFill="1" applyBorder="1" applyAlignment="1">
      <alignment horizontal="center" vertical="center"/>
    </xf>
    <xf numFmtId="0" fontId="58" fillId="8" borderId="36" xfId="0" applyFont="1" applyFill="1" applyBorder="1" applyAlignment="1">
      <alignment horizontal="center" vertical="center"/>
    </xf>
    <xf numFmtId="0" fontId="58" fillId="8" borderId="37" xfId="0" applyFont="1" applyFill="1" applyBorder="1" applyAlignment="1">
      <alignment horizontal="center" vertical="center"/>
    </xf>
    <xf numFmtId="0" fontId="38" fillId="8" borderId="35" xfId="0" applyFont="1" applyFill="1" applyBorder="1" applyAlignment="1">
      <alignment horizontal="center" vertical="center"/>
    </xf>
    <xf numFmtId="0" fontId="38" fillId="8" borderId="36" xfId="0" applyFont="1" applyFill="1" applyBorder="1" applyAlignment="1">
      <alignment horizontal="center" vertical="center"/>
    </xf>
    <xf numFmtId="0" fontId="38" fillId="8" borderId="37" xfId="0" applyFont="1" applyFill="1" applyBorder="1" applyAlignment="1">
      <alignment horizontal="center" vertical="center"/>
    </xf>
    <xf numFmtId="0" fontId="32" fillId="5" borderId="1" xfId="0" applyFont="1" applyFill="1" applyBorder="1" applyAlignment="1" applyProtection="1">
      <alignment horizontal="left" vertical="top"/>
      <protection locked="0"/>
    </xf>
    <xf numFmtId="0" fontId="32" fillId="5" borderId="2" xfId="0" applyFont="1" applyFill="1" applyBorder="1" applyAlignment="1" applyProtection="1">
      <alignment horizontal="left" vertical="top"/>
      <protection locked="0"/>
    </xf>
    <xf numFmtId="0" fontId="32" fillId="5" borderId="3" xfId="0" applyFont="1" applyFill="1" applyBorder="1" applyAlignment="1" applyProtection="1">
      <alignment horizontal="left" vertical="top"/>
      <protection locked="0"/>
    </xf>
    <xf numFmtId="0" fontId="32" fillId="5" borderId="14" xfId="0" applyFont="1" applyFill="1" applyBorder="1" applyAlignment="1" applyProtection="1">
      <alignment horizontal="left" vertical="top"/>
      <protection locked="0"/>
    </xf>
    <xf numFmtId="0" fontId="32" fillId="5" borderId="0" xfId="0" applyFont="1" applyFill="1" applyAlignment="1" applyProtection="1">
      <alignment horizontal="left" vertical="top"/>
      <protection locked="0"/>
    </xf>
    <xf numFmtId="0" fontId="32" fillId="5" borderId="25" xfId="0" applyFont="1" applyFill="1" applyBorder="1" applyAlignment="1" applyProtection="1">
      <alignment horizontal="left" vertical="top"/>
      <protection locked="0"/>
    </xf>
    <xf numFmtId="0" fontId="32" fillId="5" borderId="6" xfId="0" applyFont="1" applyFill="1" applyBorder="1" applyAlignment="1" applyProtection="1">
      <alignment horizontal="left" vertical="top"/>
      <protection locked="0"/>
    </xf>
    <xf numFmtId="0" fontId="32" fillId="5" borderId="7" xfId="0" applyFont="1" applyFill="1" applyBorder="1" applyAlignment="1" applyProtection="1">
      <alignment horizontal="left" vertical="top"/>
      <protection locked="0"/>
    </xf>
    <xf numFmtId="0" fontId="32" fillId="5" borderId="8" xfId="0" applyFont="1" applyFill="1" applyBorder="1" applyAlignment="1" applyProtection="1">
      <alignment horizontal="left" vertical="top"/>
      <protection locked="0"/>
    </xf>
    <xf numFmtId="0" fontId="73" fillId="10" borderId="45" xfId="0" applyFont="1" applyFill="1" applyBorder="1" applyAlignment="1">
      <alignment horizontal="center" vertical="center" wrapText="1"/>
    </xf>
    <xf numFmtId="0" fontId="72" fillId="10" borderId="30" xfId="0" applyFont="1" applyFill="1" applyBorder="1" applyAlignment="1">
      <alignment horizontal="center" vertical="center" wrapText="1"/>
    </xf>
    <xf numFmtId="0" fontId="72" fillId="10" borderId="6" xfId="0" applyFont="1" applyFill="1" applyBorder="1" applyAlignment="1">
      <alignment horizontal="center" vertical="center" wrapText="1"/>
    </xf>
    <xf numFmtId="0" fontId="72" fillId="10" borderId="7" xfId="0" applyFont="1" applyFill="1" applyBorder="1" applyAlignment="1">
      <alignment horizontal="center" vertical="center" wrapText="1"/>
    </xf>
    <xf numFmtId="0" fontId="72" fillId="10" borderId="8" xfId="0" applyFont="1" applyFill="1" applyBorder="1" applyAlignment="1">
      <alignment horizontal="center" vertical="center" wrapText="1"/>
    </xf>
    <xf numFmtId="0" fontId="72" fillId="10" borderId="34" xfId="0" applyFont="1" applyFill="1" applyBorder="1" applyAlignment="1">
      <alignment horizontal="center" vertical="center"/>
    </xf>
    <xf numFmtId="0" fontId="72" fillId="10" borderId="31" xfId="0" applyFont="1" applyFill="1" applyBorder="1" applyAlignment="1">
      <alignment horizontal="center" vertical="center"/>
    </xf>
    <xf numFmtId="0" fontId="43" fillId="25" borderId="27" xfId="0" applyFont="1" applyFill="1" applyBorder="1" applyAlignment="1">
      <alignment horizontal="center" vertical="center" textRotation="255" wrapText="1"/>
    </xf>
    <xf numFmtId="0" fontId="43" fillId="25" borderId="34" xfId="0" applyFont="1" applyFill="1" applyBorder="1" applyAlignment="1">
      <alignment horizontal="center" vertical="center" textRotation="255" wrapText="1"/>
    </xf>
    <xf numFmtId="0" fontId="43" fillId="25" borderId="31" xfId="0" applyFont="1" applyFill="1" applyBorder="1" applyAlignment="1">
      <alignment horizontal="center" vertical="center" textRotation="255" wrapText="1"/>
    </xf>
    <xf numFmtId="0" fontId="67" fillId="26" borderId="27" xfId="0" applyFont="1" applyFill="1" applyBorder="1" applyAlignment="1">
      <alignment horizontal="center" vertical="center"/>
    </xf>
    <xf numFmtId="0" fontId="67" fillId="26" borderId="34" xfId="0" applyFont="1" applyFill="1" applyBorder="1" applyAlignment="1">
      <alignment horizontal="center" vertical="center"/>
    </xf>
    <xf numFmtId="0" fontId="67" fillId="26" borderId="31" xfId="0" applyFont="1" applyFill="1" applyBorder="1" applyAlignment="1">
      <alignment horizontal="center" vertical="center"/>
    </xf>
    <xf numFmtId="0" fontId="78" fillId="6" borderId="35" xfId="0" applyFont="1" applyFill="1" applyBorder="1" applyAlignment="1" applyProtection="1">
      <alignment horizontal="center" vertical="center"/>
      <protection locked="0"/>
    </xf>
    <xf numFmtId="0" fontId="78" fillId="6" borderId="36" xfId="0" applyFont="1" applyFill="1" applyBorder="1" applyAlignment="1" applyProtection="1">
      <alignment horizontal="center" vertical="center"/>
      <protection locked="0"/>
    </xf>
    <xf numFmtId="0" fontId="78" fillId="6" borderId="37" xfId="0" applyFont="1" applyFill="1" applyBorder="1" applyAlignment="1" applyProtection="1">
      <alignment horizontal="center" vertical="center"/>
      <protection locked="0"/>
    </xf>
    <xf numFmtId="0" fontId="72" fillId="10" borderId="44" xfId="0" applyFont="1" applyFill="1" applyBorder="1" applyAlignment="1">
      <alignment horizontal="center" vertical="center"/>
    </xf>
    <xf numFmtId="0" fontId="72" fillId="10" borderId="9" xfId="0" applyFont="1" applyFill="1" applyBorder="1" applyAlignment="1">
      <alignment horizontal="center" vertical="center"/>
    </xf>
    <xf numFmtId="0" fontId="43" fillId="17" borderId="27" xfId="0" applyFont="1" applyFill="1" applyBorder="1" applyAlignment="1">
      <alignment horizontal="center" vertical="center" textRotation="255" wrapText="1"/>
    </xf>
    <xf numFmtId="0" fontId="43" fillId="17" borderId="34" xfId="0" applyFont="1" applyFill="1" applyBorder="1" applyAlignment="1">
      <alignment horizontal="center" vertical="center" textRotation="255" wrapText="1"/>
    </xf>
    <xf numFmtId="0" fontId="43" fillId="17" borderId="31" xfId="0" applyFont="1" applyFill="1" applyBorder="1" applyAlignment="1">
      <alignment horizontal="center" vertical="center" textRotation="255" wrapText="1"/>
    </xf>
    <xf numFmtId="0" fontId="67" fillId="18" borderId="27" xfId="0" applyFont="1" applyFill="1" applyBorder="1" applyAlignment="1">
      <alignment horizontal="center" vertical="center"/>
    </xf>
    <xf numFmtId="0" fontId="67" fillId="18" borderId="34" xfId="0" applyFont="1" applyFill="1" applyBorder="1" applyAlignment="1">
      <alignment horizontal="center" vertical="center"/>
    </xf>
    <xf numFmtId="0" fontId="67" fillId="18" borderId="31" xfId="0" applyFont="1" applyFill="1" applyBorder="1" applyAlignment="1">
      <alignment horizontal="center" vertical="center"/>
    </xf>
    <xf numFmtId="0" fontId="67" fillId="16" borderId="27" xfId="0" applyFont="1" applyFill="1" applyBorder="1" applyAlignment="1">
      <alignment horizontal="center" vertical="center"/>
    </xf>
    <xf numFmtId="0" fontId="67" fillId="16" borderId="34" xfId="0" applyFont="1" applyFill="1" applyBorder="1" applyAlignment="1">
      <alignment horizontal="center" vertical="center"/>
    </xf>
    <xf numFmtId="0" fontId="67" fillId="16" borderId="31" xfId="0" applyFont="1" applyFill="1" applyBorder="1" applyAlignment="1">
      <alignment horizontal="center" vertical="center"/>
    </xf>
    <xf numFmtId="0" fontId="83" fillId="23" borderId="35" xfId="0" applyFont="1" applyFill="1" applyBorder="1" applyAlignment="1">
      <alignment horizontal="center" vertical="center"/>
    </xf>
    <xf numFmtId="0" fontId="83" fillId="23" borderId="36" xfId="0" applyFont="1" applyFill="1" applyBorder="1" applyAlignment="1">
      <alignment horizontal="center" vertical="center"/>
    </xf>
    <xf numFmtId="0" fontId="83" fillId="23" borderId="37" xfId="0" applyFont="1" applyFill="1" applyBorder="1" applyAlignment="1">
      <alignment horizontal="center" vertical="center"/>
    </xf>
    <xf numFmtId="0" fontId="43" fillId="15" borderId="27" xfId="0" applyFont="1" applyFill="1" applyBorder="1" applyAlignment="1">
      <alignment horizontal="center" vertical="center" textRotation="255"/>
    </xf>
    <xf numFmtId="0" fontId="43" fillId="15" borderId="34" xfId="0" applyFont="1" applyFill="1" applyBorder="1" applyAlignment="1">
      <alignment horizontal="center" vertical="center" textRotation="255"/>
    </xf>
    <xf numFmtId="0" fontId="43" fillId="15" borderId="31" xfId="0" applyFont="1" applyFill="1" applyBorder="1" applyAlignment="1">
      <alignment horizontal="center" vertical="center" textRotation="255"/>
    </xf>
    <xf numFmtId="0" fontId="21" fillId="0" borderId="0" xfId="0" applyFont="1" applyAlignment="1" applyProtection="1">
      <alignment horizontal="center" vertical="center"/>
      <protection locked="0"/>
    </xf>
    <xf numFmtId="0" fontId="44" fillId="2" borderId="4" xfId="0" applyFont="1" applyFill="1" applyBorder="1" applyAlignment="1">
      <alignment horizontal="center" vertical="center"/>
    </xf>
    <xf numFmtId="0" fontId="44" fillId="2" borderId="12" xfId="0" applyFont="1" applyFill="1" applyBorder="1" applyAlignment="1">
      <alignment horizontal="center" vertical="center"/>
    </xf>
    <xf numFmtId="0" fontId="44" fillId="2" borderId="44" xfId="0" applyFont="1" applyFill="1" applyBorder="1" applyAlignment="1">
      <alignment horizontal="center" vertical="center"/>
    </xf>
    <xf numFmtId="0" fontId="44" fillId="2" borderId="19" xfId="0" applyFont="1" applyFill="1" applyBorder="1" applyAlignment="1">
      <alignment horizontal="center" vertical="center"/>
    </xf>
    <xf numFmtId="0" fontId="44" fillId="2" borderId="51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/>
    </xf>
    <xf numFmtId="0" fontId="44" fillId="2" borderId="9" xfId="0" applyFont="1" applyFill="1" applyBorder="1" applyAlignment="1">
      <alignment horizontal="center" vertical="center"/>
    </xf>
    <xf numFmtId="0" fontId="44" fillId="2" borderId="13" xfId="0" applyFont="1" applyFill="1" applyBorder="1" applyAlignment="1">
      <alignment horizontal="center" vertical="center"/>
    </xf>
    <xf numFmtId="0" fontId="72" fillId="10" borderId="4" xfId="0" applyFont="1" applyFill="1" applyBorder="1" applyAlignment="1">
      <alignment horizontal="center" vertical="center" wrapText="1"/>
    </xf>
    <xf numFmtId="0" fontId="72" fillId="10" borderId="12" xfId="0" applyFont="1" applyFill="1" applyBorder="1" applyAlignment="1">
      <alignment horizontal="center" vertical="center" wrapText="1"/>
    </xf>
    <xf numFmtId="0" fontId="72" fillId="10" borderId="5" xfId="0" applyFont="1" applyFill="1" applyBorder="1" applyAlignment="1">
      <alignment horizontal="center" vertical="center" wrapText="1"/>
    </xf>
    <xf numFmtId="0" fontId="72" fillId="10" borderId="44" xfId="0" applyFont="1" applyFill="1" applyBorder="1" applyAlignment="1">
      <alignment horizontal="center" vertical="center" wrapText="1"/>
    </xf>
    <xf numFmtId="0" fontId="72" fillId="10" borderId="19" xfId="0" applyFont="1" applyFill="1" applyBorder="1" applyAlignment="1">
      <alignment horizontal="center" vertical="center" wrapText="1"/>
    </xf>
    <xf numFmtId="0" fontId="72" fillId="10" borderId="45" xfId="0" applyFont="1" applyFill="1" applyBorder="1" applyAlignment="1">
      <alignment horizontal="center" vertical="center" wrapText="1"/>
    </xf>
    <xf numFmtId="0" fontId="29" fillId="7" borderId="35" xfId="0" applyFont="1" applyFill="1" applyBorder="1" applyAlignment="1">
      <alignment horizontal="center" vertical="center"/>
    </xf>
    <xf numFmtId="0" fontId="29" fillId="7" borderId="36" xfId="0" applyFont="1" applyFill="1" applyBorder="1" applyAlignment="1">
      <alignment horizontal="center" vertical="center"/>
    </xf>
    <xf numFmtId="0" fontId="29" fillId="7" borderId="37" xfId="0" applyFont="1" applyFill="1" applyBorder="1" applyAlignment="1">
      <alignment horizontal="center" vertical="center"/>
    </xf>
    <xf numFmtId="0" fontId="41" fillId="15" borderId="27" xfId="0" applyFont="1" applyFill="1" applyBorder="1" applyAlignment="1">
      <alignment horizontal="center" vertical="center" textRotation="255"/>
    </xf>
    <xf numFmtId="0" fontId="41" fillId="15" borderId="34" xfId="0" applyFont="1" applyFill="1" applyBorder="1" applyAlignment="1">
      <alignment horizontal="center" vertical="center" textRotation="255"/>
    </xf>
    <xf numFmtId="0" fontId="41" fillId="15" borderId="31" xfId="0" applyFont="1" applyFill="1" applyBorder="1" applyAlignment="1">
      <alignment horizontal="center" vertical="center" textRotation="255"/>
    </xf>
    <xf numFmtId="0" fontId="41" fillId="17" borderId="27" xfId="0" applyFont="1" applyFill="1" applyBorder="1" applyAlignment="1">
      <alignment horizontal="center" vertical="center" textRotation="255"/>
    </xf>
    <xf numFmtId="0" fontId="41" fillId="17" borderId="34" xfId="0" applyFont="1" applyFill="1" applyBorder="1" applyAlignment="1">
      <alignment horizontal="center" vertical="center" textRotation="255"/>
    </xf>
    <xf numFmtId="0" fontId="41" fillId="17" borderId="31" xfId="0" applyFont="1" applyFill="1" applyBorder="1" applyAlignment="1">
      <alignment horizontal="center" vertical="center" textRotation="255"/>
    </xf>
    <xf numFmtId="0" fontId="29" fillId="17" borderId="27" xfId="0" applyFont="1" applyFill="1" applyBorder="1" applyAlignment="1">
      <alignment horizontal="center" vertical="center" wrapText="1"/>
    </xf>
    <xf numFmtId="0" fontId="29" fillId="17" borderId="30" xfId="0" applyFont="1" applyFill="1" applyBorder="1" applyAlignment="1">
      <alignment horizontal="center" vertical="center" wrapText="1"/>
    </xf>
    <xf numFmtId="0" fontId="72" fillId="5" borderId="1" xfId="0" applyFont="1" applyFill="1" applyBorder="1" applyAlignment="1" applyProtection="1">
      <alignment horizontal="left" vertical="top"/>
      <protection locked="0"/>
    </xf>
    <xf numFmtId="0" fontId="72" fillId="5" borderId="2" xfId="0" applyFont="1" applyFill="1" applyBorder="1" applyAlignment="1" applyProtection="1">
      <alignment horizontal="left" vertical="top"/>
      <protection locked="0"/>
    </xf>
    <xf numFmtId="0" fontId="72" fillId="5" borderId="3" xfId="0" applyFont="1" applyFill="1" applyBorder="1" applyAlignment="1" applyProtection="1">
      <alignment horizontal="left" vertical="top"/>
      <protection locked="0"/>
    </xf>
    <xf numFmtId="0" fontId="72" fillId="5" borderId="6" xfId="0" applyFont="1" applyFill="1" applyBorder="1" applyAlignment="1" applyProtection="1">
      <alignment horizontal="left" vertical="top"/>
      <protection locked="0"/>
    </xf>
    <xf numFmtId="0" fontId="72" fillId="5" borderId="7" xfId="0" applyFont="1" applyFill="1" applyBorder="1" applyAlignment="1" applyProtection="1">
      <alignment horizontal="left" vertical="top"/>
      <protection locked="0"/>
    </xf>
    <xf numFmtId="0" fontId="72" fillId="5" borderId="8" xfId="0" applyFont="1" applyFill="1" applyBorder="1" applyAlignment="1" applyProtection="1">
      <alignment horizontal="left" vertical="top"/>
      <protection locked="0"/>
    </xf>
    <xf numFmtId="0" fontId="29" fillId="7" borderId="35" xfId="0" applyFont="1" applyFill="1" applyBorder="1" applyAlignment="1">
      <alignment horizontal="center"/>
    </xf>
    <xf numFmtId="0" fontId="29" fillId="7" borderId="36" xfId="0" applyFont="1" applyFill="1" applyBorder="1" applyAlignment="1">
      <alignment horizontal="center"/>
    </xf>
    <xf numFmtId="0" fontId="41" fillId="24" borderId="27" xfId="0" applyFont="1" applyFill="1" applyBorder="1" applyAlignment="1">
      <alignment horizontal="center" vertical="center" textRotation="255"/>
    </xf>
    <xf numFmtId="0" fontId="41" fillId="24" borderId="34" xfId="0" applyFont="1" applyFill="1" applyBorder="1" applyAlignment="1">
      <alignment horizontal="center" vertical="center" textRotation="255"/>
    </xf>
    <xf numFmtId="0" fontId="41" fillId="24" borderId="31" xfId="0" applyFont="1" applyFill="1" applyBorder="1" applyAlignment="1">
      <alignment horizontal="center" vertical="center" textRotation="255"/>
    </xf>
    <xf numFmtId="0" fontId="29" fillId="7" borderId="37" xfId="0" applyFont="1" applyFill="1" applyBorder="1" applyAlignment="1">
      <alignment horizontal="center"/>
    </xf>
    <xf numFmtId="0" fontId="29" fillId="24" borderId="27" xfId="0" applyFont="1" applyFill="1" applyBorder="1" applyAlignment="1">
      <alignment horizontal="center" vertical="center" wrapText="1"/>
    </xf>
    <xf numFmtId="0" fontId="29" fillId="24" borderId="30" xfId="0" applyFont="1" applyFill="1" applyBorder="1" applyAlignment="1">
      <alignment horizontal="center" vertical="center" wrapText="1"/>
    </xf>
    <xf numFmtId="0" fontId="45" fillId="5" borderId="62" xfId="0" applyFont="1" applyFill="1" applyBorder="1" applyAlignment="1">
      <alignment horizontal="center" vertical="center"/>
    </xf>
    <xf numFmtId="0" fontId="45" fillId="5" borderId="37" xfId="0" applyFont="1" applyFill="1" applyBorder="1" applyAlignment="1">
      <alignment horizontal="center" vertical="center"/>
    </xf>
    <xf numFmtId="0" fontId="96" fillId="16" borderId="35" xfId="0" applyFont="1" applyFill="1" applyBorder="1" applyAlignment="1">
      <alignment horizontal="center" vertical="center"/>
    </xf>
    <xf numFmtId="0" fontId="96" fillId="16" borderId="63" xfId="0" applyFont="1" applyFill="1" applyBorder="1" applyAlignment="1">
      <alignment horizontal="center" vertical="center"/>
    </xf>
    <xf numFmtId="0" fontId="45" fillId="5" borderId="36" xfId="0" applyFont="1" applyFill="1" applyBorder="1" applyAlignment="1">
      <alignment horizontal="center" vertical="center"/>
    </xf>
    <xf numFmtId="0" fontId="45" fillId="18" borderId="35" xfId="0" applyFont="1" applyFill="1" applyBorder="1" applyAlignment="1">
      <alignment horizontal="center" vertical="center"/>
    </xf>
    <xf numFmtId="0" fontId="45" fillId="18" borderId="37" xfId="0" applyFont="1" applyFill="1" applyBorder="1" applyAlignment="1">
      <alignment horizontal="center" vertical="center"/>
    </xf>
    <xf numFmtId="0" fontId="32" fillId="8" borderId="35" xfId="0" applyFont="1" applyFill="1" applyBorder="1" applyAlignment="1">
      <alignment horizontal="center" vertical="center" wrapText="1"/>
    </xf>
    <xf numFmtId="0" fontId="32" fillId="8" borderId="36" xfId="0" applyFont="1" applyFill="1" applyBorder="1" applyAlignment="1">
      <alignment horizontal="center" vertical="center" wrapText="1"/>
    </xf>
    <xf numFmtId="0" fontId="32" fillId="8" borderId="37" xfId="0" applyFont="1" applyFill="1" applyBorder="1" applyAlignment="1">
      <alignment horizontal="center" vertical="center" wrapText="1"/>
    </xf>
    <xf numFmtId="0" fontId="44" fillId="2" borderId="35" xfId="0" applyFont="1" applyFill="1" applyBorder="1" applyAlignment="1">
      <alignment horizontal="center" vertical="center"/>
    </xf>
    <xf numFmtId="0" fontId="44" fillId="2" borderId="36" xfId="0" applyFont="1" applyFill="1" applyBorder="1" applyAlignment="1">
      <alignment horizontal="center" vertical="center"/>
    </xf>
    <xf numFmtId="0" fontId="29" fillId="15" borderId="27" xfId="0" applyFont="1" applyFill="1" applyBorder="1" applyAlignment="1">
      <alignment horizontal="center" vertical="center" wrapText="1"/>
    </xf>
    <xf numFmtId="0" fontId="29" fillId="15" borderId="30" xfId="0" applyFont="1" applyFill="1" applyBorder="1" applyAlignment="1">
      <alignment horizontal="center" vertical="center" wrapText="1"/>
    </xf>
    <xf numFmtId="0" fontId="44" fillId="2" borderId="35" xfId="0" applyFont="1" applyFill="1" applyBorder="1" applyAlignment="1">
      <alignment horizontal="center" vertical="center" wrapText="1"/>
    </xf>
    <xf numFmtId="0" fontId="44" fillId="2" borderId="36" xfId="0" applyFont="1" applyFill="1" applyBorder="1" applyAlignment="1">
      <alignment horizontal="center" vertical="center" wrapText="1"/>
    </xf>
    <xf numFmtId="0" fontId="44" fillId="2" borderId="37" xfId="0" applyFont="1" applyFill="1" applyBorder="1" applyAlignment="1">
      <alignment horizontal="center" vertical="center" wrapText="1"/>
    </xf>
    <xf numFmtId="0" fontId="32" fillId="8" borderId="35" xfId="0" applyFont="1" applyFill="1" applyBorder="1" applyAlignment="1">
      <alignment horizontal="center" vertical="center"/>
    </xf>
    <xf numFmtId="0" fontId="32" fillId="8" borderId="36" xfId="0" applyFont="1" applyFill="1" applyBorder="1" applyAlignment="1">
      <alignment horizontal="center" vertical="center"/>
    </xf>
    <xf numFmtId="0" fontId="52" fillId="5" borderId="35" xfId="0" applyFont="1" applyFill="1" applyBorder="1" applyAlignment="1" applyProtection="1">
      <alignment horizontal="center" vertical="center"/>
      <protection locked="0"/>
    </xf>
    <xf numFmtId="0" fontId="52" fillId="5" borderId="37" xfId="0" applyFont="1" applyFill="1" applyBorder="1" applyAlignment="1" applyProtection="1">
      <alignment horizontal="center" vertical="center"/>
      <protection locked="0"/>
    </xf>
    <xf numFmtId="0" fontId="72" fillId="5" borderId="1" xfId="0" applyFont="1" applyFill="1" applyBorder="1" applyAlignment="1" applyProtection="1">
      <alignment horizontal="center" vertical="top"/>
      <protection locked="0"/>
    </xf>
    <xf numFmtId="0" fontId="72" fillId="5" borderId="3" xfId="0" applyFont="1" applyFill="1" applyBorder="1" applyAlignment="1" applyProtection="1">
      <alignment horizontal="center" vertical="top"/>
      <protection locked="0"/>
    </xf>
    <xf numFmtId="0" fontId="72" fillId="5" borderId="14" xfId="0" applyFont="1" applyFill="1" applyBorder="1" applyAlignment="1" applyProtection="1">
      <alignment horizontal="center" vertical="top"/>
      <protection locked="0"/>
    </xf>
    <xf numFmtId="0" fontId="72" fillId="5" borderId="25" xfId="0" applyFont="1" applyFill="1" applyBorder="1" applyAlignment="1" applyProtection="1">
      <alignment horizontal="center" vertical="top"/>
      <protection locked="0"/>
    </xf>
    <xf numFmtId="0" fontId="72" fillId="5" borderId="6" xfId="0" applyFont="1" applyFill="1" applyBorder="1" applyAlignment="1" applyProtection="1">
      <alignment horizontal="center" vertical="top"/>
      <protection locked="0"/>
    </xf>
    <xf numFmtId="0" fontId="72" fillId="5" borderId="8" xfId="0" applyFont="1" applyFill="1" applyBorder="1" applyAlignment="1" applyProtection="1">
      <alignment horizontal="center" vertical="top"/>
      <protection locked="0"/>
    </xf>
    <xf numFmtId="0" fontId="104" fillId="16" borderId="51" xfId="0" applyFont="1" applyFill="1" applyBorder="1" applyAlignment="1">
      <alignment horizontal="center" vertical="center"/>
    </xf>
    <xf numFmtId="0" fontId="104" fillId="16" borderId="38" xfId="0" applyFont="1" applyFill="1" applyBorder="1" applyAlignment="1">
      <alignment horizontal="center" vertical="center"/>
    </xf>
    <xf numFmtId="0" fontId="104" fillId="16" borderId="56" xfId="0" applyFont="1" applyFill="1" applyBorder="1" applyAlignment="1">
      <alignment horizontal="center" vertical="center"/>
    </xf>
    <xf numFmtId="0" fontId="0" fillId="5" borderId="22" xfId="0" applyFill="1" applyBorder="1" applyAlignment="1" applyProtection="1">
      <alignment horizontal="center"/>
      <protection locked="0"/>
    </xf>
    <xf numFmtId="0" fontId="0" fillId="5" borderId="47" xfId="0" applyFill="1" applyBorder="1" applyAlignment="1" applyProtection="1">
      <alignment horizontal="center"/>
      <protection locked="0"/>
    </xf>
    <xf numFmtId="0" fontId="0" fillId="5" borderId="16" xfId="0" applyFill="1" applyBorder="1" applyAlignment="1" applyProtection="1">
      <alignment horizontal="center"/>
      <protection locked="0"/>
    </xf>
    <xf numFmtId="0" fontId="104" fillId="18" borderId="51" xfId="0" applyFont="1" applyFill="1" applyBorder="1" applyAlignment="1">
      <alignment horizontal="center" vertical="center"/>
    </xf>
    <xf numFmtId="0" fontId="104" fillId="18" borderId="38" xfId="0" applyFont="1" applyFill="1" applyBorder="1" applyAlignment="1">
      <alignment horizontal="center" vertical="center"/>
    </xf>
    <xf numFmtId="0" fontId="104" fillId="18" borderId="56" xfId="0" applyFont="1" applyFill="1" applyBorder="1" applyAlignment="1">
      <alignment horizontal="center" vertical="center"/>
    </xf>
    <xf numFmtId="0" fontId="104" fillId="27" borderId="51" xfId="0" applyFont="1" applyFill="1" applyBorder="1" applyAlignment="1">
      <alignment horizontal="center" vertical="center"/>
    </xf>
    <xf numFmtId="0" fontId="104" fillId="27" borderId="38" xfId="0" applyFont="1" applyFill="1" applyBorder="1" applyAlignment="1">
      <alignment horizontal="center" vertical="center"/>
    </xf>
    <xf numFmtId="0" fontId="104" fillId="27" borderId="56" xfId="0" applyFont="1" applyFill="1" applyBorder="1" applyAlignment="1">
      <alignment horizontal="center" vertical="center"/>
    </xf>
    <xf numFmtId="0" fontId="45" fillId="5" borderId="62" xfId="0" applyFont="1" applyFill="1" applyBorder="1" applyAlignment="1" applyProtection="1">
      <alignment horizontal="center" vertical="center"/>
      <protection locked="0"/>
    </xf>
    <xf numFmtId="0" fontId="45" fillId="5" borderId="37" xfId="0" applyFont="1" applyFill="1" applyBorder="1" applyAlignment="1" applyProtection="1">
      <alignment horizontal="center" vertical="center"/>
      <protection locked="0"/>
    </xf>
    <xf numFmtId="0" fontId="45" fillId="5" borderId="40" xfId="0" applyFont="1" applyFill="1" applyBorder="1" applyAlignment="1" applyProtection="1">
      <alignment horizontal="center" vertical="center"/>
      <protection locked="0"/>
    </xf>
    <xf numFmtId="0" fontId="45" fillId="5" borderId="41" xfId="0" applyFont="1" applyFill="1" applyBorder="1" applyAlignment="1" applyProtection="1">
      <alignment horizontal="center" vertical="center"/>
      <protection locked="0"/>
    </xf>
    <xf numFmtId="0" fontId="44" fillId="2" borderId="1" xfId="0" applyFont="1" applyFill="1" applyBorder="1" applyAlignment="1">
      <alignment horizontal="center" vertical="center"/>
    </xf>
    <xf numFmtId="0" fontId="44" fillId="2" borderId="64" xfId="0" applyFont="1" applyFill="1" applyBorder="1" applyAlignment="1">
      <alignment horizontal="center" vertical="center"/>
    </xf>
    <xf numFmtId="0" fontId="44" fillId="2" borderId="14" xfId="0" applyFont="1" applyFill="1" applyBorder="1" applyAlignment="1">
      <alignment horizontal="center" vertical="center"/>
    </xf>
    <xf numFmtId="0" fontId="44" fillId="2" borderId="66" xfId="0" applyFont="1" applyFill="1" applyBorder="1" applyAlignment="1">
      <alignment horizontal="center" vertical="center"/>
    </xf>
    <xf numFmtId="0" fontId="44" fillId="2" borderId="6" xfId="0" applyFont="1" applyFill="1" applyBorder="1" applyAlignment="1">
      <alignment horizontal="center" vertical="center"/>
    </xf>
    <xf numFmtId="0" fontId="44" fillId="2" borderId="65" xfId="0" applyFont="1" applyFill="1" applyBorder="1" applyAlignment="1">
      <alignment horizontal="center" vertical="center"/>
    </xf>
    <xf numFmtId="0" fontId="44" fillId="5" borderId="1" xfId="0" applyFont="1" applyFill="1" applyBorder="1" applyAlignment="1" applyProtection="1">
      <alignment horizontal="center" vertical="top"/>
      <protection locked="0"/>
    </xf>
    <xf numFmtId="0" fontId="44" fillId="5" borderId="3" xfId="0" applyFont="1" applyFill="1" applyBorder="1" applyAlignment="1" applyProtection="1">
      <alignment horizontal="center" vertical="top"/>
      <protection locked="0"/>
    </xf>
    <xf numFmtId="0" fontId="44" fillId="5" borderId="14" xfId="0" applyFont="1" applyFill="1" applyBorder="1" applyAlignment="1" applyProtection="1">
      <alignment horizontal="center" vertical="top"/>
      <protection locked="0"/>
    </xf>
    <xf numFmtId="0" fontId="44" fillId="5" borderId="25" xfId="0" applyFont="1" applyFill="1" applyBorder="1" applyAlignment="1" applyProtection="1">
      <alignment horizontal="center" vertical="top"/>
      <protection locked="0"/>
    </xf>
    <xf numFmtId="0" fontId="44" fillId="5" borderId="6" xfId="0" applyFont="1" applyFill="1" applyBorder="1" applyAlignment="1" applyProtection="1">
      <alignment horizontal="center" vertical="top"/>
      <protection locked="0"/>
    </xf>
    <xf numFmtId="0" fontId="44" fillId="5" borderId="8" xfId="0" applyFont="1" applyFill="1" applyBorder="1" applyAlignment="1" applyProtection="1">
      <alignment horizontal="center" vertical="top"/>
      <protection locked="0"/>
    </xf>
    <xf numFmtId="0" fontId="32" fillId="8" borderId="37" xfId="0" applyFont="1" applyFill="1" applyBorder="1" applyAlignment="1">
      <alignment horizontal="center" vertical="center"/>
    </xf>
    <xf numFmtId="0" fontId="44" fillId="2" borderId="37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44" fillId="2" borderId="0" xfId="0" applyFont="1" applyFill="1" applyAlignment="1">
      <alignment horizontal="center" vertical="center"/>
    </xf>
    <xf numFmtId="0" fontId="44" fillId="2" borderId="7" xfId="0" applyFont="1" applyFill="1" applyBorder="1" applyAlignment="1">
      <alignment horizontal="center" vertical="center"/>
    </xf>
    <xf numFmtId="0" fontId="83" fillId="35" borderId="35" xfId="0" applyFont="1" applyFill="1" applyBorder="1" applyAlignment="1">
      <alignment horizontal="center" vertical="center"/>
    </xf>
    <xf numFmtId="0" fontId="83" fillId="35" borderId="36" xfId="0" applyFont="1" applyFill="1" applyBorder="1" applyAlignment="1">
      <alignment horizontal="center" vertical="center"/>
    </xf>
    <xf numFmtId="0" fontId="72" fillId="12" borderId="3" xfId="0" applyFont="1" applyFill="1" applyBorder="1" applyAlignment="1">
      <alignment horizontal="center" vertical="center" wrapText="1"/>
    </xf>
    <xf numFmtId="0" fontId="72" fillId="12" borderId="14" xfId="0" applyFont="1" applyFill="1" applyBorder="1" applyAlignment="1">
      <alignment horizontal="center" vertical="center" wrapText="1"/>
    </xf>
    <xf numFmtId="0" fontId="72" fillId="12" borderId="0" xfId="0" applyFont="1" applyFill="1" applyAlignment="1">
      <alignment horizontal="center" vertical="center" wrapText="1"/>
    </xf>
    <xf numFmtId="0" fontId="72" fillId="12" borderId="25" xfId="0" applyFont="1" applyFill="1" applyBorder="1" applyAlignment="1">
      <alignment horizontal="center" vertical="center" wrapText="1"/>
    </xf>
    <xf numFmtId="0" fontId="72" fillId="12" borderId="15" xfId="0" applyFont="1" applyFill="1" applyBorder="1" applyAlignment="1">
      <alignment horizontal="center" vertical="center" wrapText="1"/>
    </xf>
    <xf numFmtId="0" fontId="72" fillId="12" borderId="17" xfId="0" applyFont="1" applyFill="1" applyBorder="1" applyAlignment="1">
      <alignment horizontal="center" vertical="center" wrapText="1"/>
    </xf>
    <xf numFmtId="0" fontId="72" fillId="12" borderId="21" xfId="0" applyFont="1" applyFill="1" applyBorder="1" applyAlignment="1">
      <alignment horizontal="center" vertical="center" wrapText="1"/>
    </xf>
    <xf numFmtId="0" fontId="43" fillId="32" borderId="27" xfId="0" applyFont="1" applyFill="1" applyBorder="1" applyAlignment="1">
      <alignment horizontal="center" vertical="center" textRotation="255"/>
    </xf>
    <xf numFmtId="0" fontId="43" fillId="32" borderId="34" xfId="0" applyFont="1" applyFill="1" applyBorder="1" applyAlignment="1">
      <alignment horizontal="center" vertical="center" textRotation="255"/>
    </xf>
    <xf numFmtId="0" fontId="43" fillId="32" borderId="31" xfId="0" applyFont="1" applyFill="1" applyBorder="1" applyAlignment="1">
      <alignment horizontal="center" vertical="center" textRotation="255"/>
    </xf>
    <xf numFmtId="0" fontId="67" fillId="33" borderId="27" xfId="0" applyFont="1" applyFill="1" applyBorder="1" applyAlignment="1">
      <alignment horizontal="center" vertical="center"/>
    </xf>
    <xf numFmtId="0" fontId="67" fillId="33" borderId="34" xfId="0" applyFont="1" applyFill="1" applyBorder="1" applyAlignment="1">
      <alignment horizontal="center" vertical="center"/>
    </xf>
    <xf numFmtId="0" fontId="67" fillId="33" borderId="31" xfId="0" applyFont="1" applyFill="1" applyBorder="1" applyAlignment="1">
      <alignment horizontal="center" vertical="center"/>
    </xf>
    <xf numFmtId="0" fontId="59" fillId="5" borderId="35" xfId="0" applyFont="1" applyFill="1" applyBorder="1" applyAlignment="1" applyProtection="1">
      <alignment horizontal="center" vertical="center"/>
      <protection locked="0"/>
    </xf>
    <xf numFmtId="0" fontId="59" fillId="5" borderId="36" xfId="0" applyFont="1" applyFill="1" applyBorder="1" applyAlignment="1" applyProtection="1">
      <alignment horizontal="center" vertical="center"/>
      <protection locked="0"/>
    </xf>
    <xf numFmtId="0" fontId="59" fillId="5" borderId="37" xfId="0" applyFont="1" applyFill="1" applyBorder="1" applyAlignment="1" applyProtection="1">
      <alignment horizontal="center" vertical="center"/>
      <protection locked="0"/>
    </xf>
    <xf numFmtId="0" fontId="58" fillId="11" borderId="39" xfId="0" applyFont="1" applyFill="1" applyBorder="1" applyAlignment="1">
      <alignment horizontal="center" vertical="center" wrapText="1"/>
    </xf>
    <xf numFmtId="0" fontId="58" fillId="11" borderId="40" xfId="0" applyFont="1" applyFill="1" applyBorder="1" applyAlignment="1">
      <alignment horizontal="center" vertical="center" wrapText="1"/>
    </xf>
    <xf numFmtId="0" fontId="58" fillId="11" borderId="41" xfId="0" applyFont="1" applyFill="1" applyBorder="1" applyAlignment="1">
      <alignment horizontal="center" vertical="center" wrapText="1"/>
    </xf>
    <xf numFmtId="0" fontId="94" fillId="19" borderId="19" xfId="0" applyFont="1" applyFill="1" applyBorder="1" applyAlignment="1">
      <alignment horizontal="center" vertical="center"/>
    </xf>
    <xf numFmtId="0" fontId="60" fillId="6" borderId="13" xfId="0" applyFont="1" applyFill="1" applyBorder="1" applyAlignment="1">
      <alignment horizontal="center" wrapText="1"/>
    </xf>
    <xf numFmtId="0" fontId="72" fillId="0" borderId="19" xfId="0" applyFont="1" applyBorder="1" applyAlignment="1" applyProtection="1">
      <alignment horizontal="center" vertical="top"/>
      <protection locked="0"/>
    </xf>
    <xf numFmtId="0" fontId="72" fillId="0" borderId="13" xfId="0" applyFont="1" applyBorder="1" applyAlignment="1" applyProtection="1">
      <alignment horizontal="center" vertical="top"/>
      <protection locked="0"/>
    </xf>
    <xf numFmtId="0" fontId="94" fillId="19" borderId="19" xfId="0" applyFont="1" applyFill="1" applyBorder="1" applyAlignment="1">
      <alignment horizontal="center" vertical="center" wrapText="1"/>
    </xf>
    <xf numFmtId="0" fontId="80" fillId="6" borderId="19" xfId="0" applyFont="1" applyFill="1" applyBorder="1" applyAlignment="1" applyProtection="1">
      <alignment horizontal="center" vertical="top"/>
      <protection locked="0"/>
    </xf>
    <xf numFmtId="0" fontId="85" fillId="11" borderId="68" xfId="0" applyFont="1" applyFill="1" applyBorder="1" applyAlignment="1">
      <alignment horizontal="center" vertical="center" wrapText="1"/>
    </xf>
    <xf numFmtId="0" fontId="85" fillId="11" borderId="69" xfId="0" applyFont="1" applyFill="1" applyBorder="1" applyAlignment="1">
      <alignment horizontal="center" vertical="center" wrapText="1"/>
    </xf>
    <xf numFmtId="0" fontId="85" fillId="11" borderId="70" xfId="0" applyFont="1" applyFill="1" applyBorder="1" applyAlignment="1">
      <alignment horizontal="center" vertical="center" wrapText="1"/>
    </xf>
    <xf numFmtId="0" fontId="94" fillId="19" borderId="49" xfId="0" applyFont="1" applyFill="1" applyBorder="1" applyAlignment="1">
      <alignment horizontal="center" vertical="center"/>
    </xf>
    <xf numFmtId="0" fontId="94" fillId="19" borderId="46" xfId="0" applyFont="1" applyFill="1" applyBorder="1" applyAlignment="1">
      <alignment horizontal="center" vertical="center"/>
    </xf>
    <xf numFmtId="0" fontId="60" fillId="6" borderId="19" xfId="0" applyFont="1" applyFill="1" applyBorder="1" applyAlignment="1">
      <alignment horizontal="center" wrapText="1"/>
    </xf>
    <xf numFmtId="0" fontId="94" fillId="10" borderId="44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/>
    </xf>
    <xf numFmtId="0" fontId="100" fillId="10" borderId="19" xfId="0" applyFont="1" applyFill="1" applyBorder="1" applyAlignment="1">
      <alignment horizontal="center" vertical="center"/>
    </xf>
    <xf numFmtId="0" fontId="60" fillId="6" borderId="24" xfId="0" applyFont="1" applyFill="1" applyBorder="1" applyAlignment="1">
      <alignment horizontal="center" wrapText="1"/>
    </xf>
    <xf numFmtId="0" fontId="60" fillId="6" borderId="20" xfId="0" applyFont="1" applyFill="1" applyBorder="1" applyAlignment="1">
      <alignment horizontal="center" wrapText="1"/>
    </xf>
    <xf numFmtId="0" fontId="50" fillId="6" borderId="43" xfId="0" applyFont="1" applyFill="1" applyBorder="1" applyAlignment="1">
      <alignment horizontal="center" wrapText="1"/>
    </xf>
    <xf numFmtId="0" fontId="50" fillId="6" borderId="52" xfId="0" applyFont="1" applyFill="1" applyBorder="1" applyAlignment="1">
      <alignment horizontal="center" wrapText="1"/>
    </xf>
    <xf numFmtId="0" fontId="100" fillId="10" borderId="45" xfId="0" applyFont="1" applyFill="1" applyBorder="1" applyAlignment="1">
      <alignment horizontal="center" vertical="center"/>
    </xf>
    <xf numFmtId="0" fontId="94" fillId="10" borderId="19" xfId="0" applyFont="1" applyFill="1" applyBorder="1" applyAlignment="1">
      <alignment horizontal="center" vertical="center" wrapText="1"/>
    </xf>
    <xf numFmtId="0" fontId="94" fillId="10" borderId="45" xfId="0" applyFont="1" applyFill="1" applyBorder="1" applyAlignment="1">
      <alignment horizontal="center" vertical="center" wrapText="1"/>
    </xf>
    <xf numFmtId="0" fontId="50" fillId="6" borderId="13" xfId="0" applyFont="1" applyFill="1" applyBorder="1" applyAlignment="1">
      <alignment horizontal="center" wrapText="1"/>
    </xf>
    <xf numFmtId="0" fontId="94" fillId="19" borderId="45" xfId="0" applyFont="1" applyFill="1" applyBorder="1" applyAlignment="1">
      <alignment horizontal="center" vertical="center" wrapText="1"/>
    </xf>
    <xf numFmtId="165" fontId="75" fillId="20" borderId="24" xfId="0" applyNumberFormat="1" applyFont="1" applyFill="1" applyBorder="1" applyAlignment="1">
      <alignment horizontal="center" vertical="center"/>
    </xf>
    <xf numFmtId="165" fontId="75" fillId="20" borderId="20" xfId="0" applyNumberFormat="1" applyFont="1" applyFill="1" applyBorder="1" applyAlignment="1">
      <alignment horizontal="center" vertical="center"/>
    </xf>
    <xf numFmtId="4" fontId="93" fillId="19" borderId="24" xfId="0" applyNumberFormat="1" applyFont="1" applyFill="1" applyBorder="1" applyAlignment="1">
      <alignment horizontal="center" vertical="center" wrapText="1"/>
    </xf>
    <xf numFmtId="4" fontId="93" fillId="19" borderId="20" xfId="0" applyNumberFormat="1" applyFont="1" applyFill="1" applyBorder="1" applyAlignment="1">
      <alignment horizontal="center" vertical="center" wrapText="1"/>
    </xf>
    <xf numFmtId="0" fontId="81" fillId="36" borderId="51" xfId="0" applyFont="1" applyFill="1" applyBorder="1" applyAlignment="1">
      <alignment horizontal="center" vertical="center" wrapText="1"/>
    </xf>
    <xf numFmtId="0" fontId="81" fillId="36" borderId="42" xfId="0" applyFont="1" applyFill="1" applyBorder="1" applyAlignment="1">
      <alignment horizontal="center" vertical="center" wrapText="1"/>
    </xf>
    <xf numFmtId="165" fontId="88" fillId="6" borderId="62" xfId="0" applyNumberFormat="1" applyFont="1" applyFill="1" applyBorder="1" applyAlignment="1">
      <alignment horizontal="center"/>
    </xf>
    <xf numFmtId="165" fontId="88" fillId="6" borderId="63" xfId="0" applyNumberFormat="1" applyFont="1" applyFill="1" applyBorder="1" applyAlignment="1">
      <alignment horizontal="center"/>
    </xf>
    <xf numFmtId="165" fontId="75" fillId="20" borderId="19" xfId="0" applyNumberFormat="1" applyFont="1" applyFill="1" applyBorder="1" applyAlignment="1">
      <alignment horizontal="center" vertical="center"/>
    </xf>
    <xf numFmtId="165" fontId="46" fillId="6" borderId="13" xfId="0" applyNumberFormat="1" applyFont="1" applyFill="1" applyBorder="1" applyAlignment="1">
      <alignment horizontal="center"/>
    </xf>
    <xf numFmtId="4" fontId="32" fillId="31" borderId="4" xfId="0" applyNumberFormat="1" applyFont="1" applyFill="1" applyBorder="1" applyAlignment="1">
      <alignment horizontal="center" vertical="center" wrapText="1"/>
    </xf>
    <xf numFmtId="4" fontId="32" fillId="31" borderId="12" xfId="0" applyNumberFormat="1" applyFont="1" applyFill="1" applyBorder="1" applyAlignment="1">
      <alignment horizontal="center" vertical="center" wrapText="1"/>
    </xf>
    <xf numFmtId="4" fontId="32" fillId="31" borderId="5" xfId="0" applyNumberFormat="1" applyFont="1" applyFill="1" applyBorder="1" applyAlignment="1">
      <alignment horizontal="center" vertical="center" wrapText="1"/>
    </xf>
    <xf numFmtId="165" fontId="60" fillId="6" borderId="50" xfId="0" applyNumberFormat="1" applyFont="1" applyFill="1" applyBorder="1" applyAlignment="1">
      <alignment horizontal="center" vertical="center"/>
    </xf>
    <xf numFmtId="165" fontId="60" fillId="6" borderId="61" xfId="0" applyNumberFormat="1" applyFont="1" applyFill="1" applyBorder="1" applyAlignment="1">
      <alignment horizontal="center" vertical="center"/>
    </xf>
    <xf numFmtId="165" fontId="60" fillId="6" borderId="49" xfId="0" applyNumberFormat="1" applyFont="1" applyFill="1" applyBorder="1" applyAlignment="1">
      <alignment horizontal="center" vertical="center"/>
    </xf>
    <xf numFmtId="165" fontId="60" fillId="6" borderId="46" xfId="0" applyNumberFormat="1" applyFont="1" applyFill="1" applyBorder="1" applyAlignment="1">
      <alignment horizontal="center" vertical="center"/>
    </xf>
    <xf numFmtId="165" fontId="60" fillId="6" borderId="67" xfId="0" applyNumberFormat="1" applyFont="1" applyFill="1" applyBorder="1" applyAlignment="1">
      <alignment horizontal="center" vertical="center"/>
    </xf>
    <xf numFmtId="165" fontId="60" fillId="6" borderId="65" xfId="0" applyNumberFormat="1" applyFont="1" applyFill="1" applyBorder="1" applyAlignment="1">
      <alignment horizontal="center" vertical="center"/>
    </xf>
    <xf numFmtId="165" fontId="60" fillId="6" borderId="22" xfId="0" applyNumberFormat="1" applyFont="1" applyFill="1" applyBorder="1" applyAlignment="1">
      <alignment horizontal="center" vertical="center"/>
    </xf>
    <xf numFmtId="165" fontId="60" fillId="6" borderId="57" xfId="0" applyNumberFormat="1" applyFont="1" applyFill="1" applyBorder="1" applyAlignment="1">
      <alignment horizontal="center" vertical="center"/>
    </xf>
    <xf numFmtId="165" fontId="46" fillId="6" borderId="43" xfId="0" applyNumberFormat="1" applyFont="1" applyFill="1" applyBorder="1" applyAlignment="1">
      <alignment horizontal="center"/>
    </xf>
    <xf numFmtId="165" fontId="46" fillId="6" borderId="52" xfId="0" applyNumberFormat="1" applyFont="1" applyFill="1" applyBorder="1" applyAlignment="1">
      <alignment horizontal="center"/>
    </xf>
    <xf numFmtId="4" fontId="32" fillId="11" borderId="4" xfId="0" applyNumberFormat="1" applyFont="1" applyFill="1" applyBorder="1" applyAlignment="1">
      <alignment horizontal="center" vertical="center" wrapText="1"/>
    </xf>
    <xf numFmtId="4" fontId="32" fillId="11" borderId="12" xfId="0" applyNumberFormat="1" applyFont="1" applyFill="1" applyBorder="1" applyAlignment="1">
      <alignment horizontal="center" vertical="center" wrapText="1"/>
    </xf>
    <xf numFmtId="4" fontId="32" fillId="11" borderId="5" xfId="0" applyNumberFormat="1" applyFont="1" applyFill="1" applyBorder="1" applyAlignment="1">
      <alignment horizontal="center" vertical="center" wrapText="1"/>
    </xf>
    <xf numFmtId="4" fontId="32" fillId="11" borderId="44" xfId="0" applyNumberFormat="1" applyFont="1" applyFill="1" applyBorder="1" applyAlignment="1">
      <alignment horizontal="center" vertical="center" wrapText="1"/>
    </xf>
    <xf numFmtId="4" fontId="32" fillId="11" borderId="19" xfId="0" applyNumberFormat="1" applyFont="1" applyFill="1" applyBorder="1" applyAlignment="1">
      <alignment horizontal="center" vertical="center" wrapText="1"/>
    </xf>
    <xf numFmtId="4" fontId="32" fillId="11" borderId="45" xfId="0" applyNumberFormat="1" applyFont="1" applyFill="1" applyBorder="1" applyAlignment="1">
      <alignment horizontal="center" vertical="center" wrapText="1"/>
    </xf>
    <xf numFmtId="165" fontId="60" fillId="6" borderId="19" xfId="0" applyNumberFormat="1" applyFont="1" applyFill="1" applyBorder="1" applyAlignment="1">
      <alignment horizontal="center"/>
    </xf>
    <xf numFmtId="165" fontId="29" fillId="6" borderId="13" xfId="0" applyNumberFormat="1" applyFont="1" applyFill="1" applyBorder="1" applyAlignment="1">
      <alignment horizontal="center"/>
    </xf>
    <xf numFmtId="0" fontId="85" fillId="11" borderId="35" xfId="0" applyFont="1" applyFill="1" applyBorder="1" applyAlignment="1">
      <alignment horizontal="center" vertical="center" wrapText="1"/>
    </xf>
    <xf numFmtId="0" fontId="85" fillId="11" borderId="36" xfId="0" applyFont="1" applyFill="1" applyBorder="1" applyAlignment="1">
      <alignment horizontal="center" vertical="center" wrapText="1"/>
    </xf>
    <xf numFmtId="0" fontId="85" fillId="11" borderId="63" xfId="0" applyFont="1" applyFill="1" applyBorder="1" applyAlignment="1">
      <alignment horizontal="center" vertical="center" wrapText="1"/>
    </xf>
    <xf numFmtId="0" fontId="85" fillId="11" borderId="68" xfId="0" applyFont="1" applyFill="1" applyBorder="1" applyAlignment="1">
      <alignment horizontal="center" vertical="center"/>
    </xf>
    <xf numFmtId="0" fontId="85" fillId="11" borderId="69" xfId="0" applyFont="1" applyFill="1" applyBorder="1" applyAlignment="1">
      <alignment horizontal="center" vertical="center"/>
    </xf>
    <xf numFmtId="0" fontId="85" fillId="11" borderId="60" xfId="0" applyFont="1" applyFill="1" applyBorder="1" applyAlignment="1">
      <alignment horizontal="center" vertical="center"/>
    </xf>
    <xf numFmtId="0" fontId="72" fillId="10" borderId="24" xfId="0" applyFont="1" applyFill="1" applyBorder="1" applyAlignment="1">
      <alignment horizontal="center" vertical="center"/>
    </xf>
    <xf numFmtId="0" fontId="72" fillId="10" borderId="20" xfId="0" applyFont="1" applyFill="1" applyBorder="1" applyAlignment="1">
      <alignment horizontal="center" vertical="center"/>
    </xf>
    <xf numFmtId="0" fontId="39" fillId="9" borderId="24" xfId="0" applyFont="1" applyFill="1" applyBorder="1" applyAlignment="1">
      <alignment horizontal="center" vertical="center"/>
    </xf>
    <xf numFmtId="0" fontId="39" fillId="9" borderId="20" xfId="0" applyFont="1" applyFill="1" applyBorder="1" applyAlignment="1">
      <alignment horizontal="center" vertical="center"/>
    </xf>
    <xf numFmtId="0" fontId="58" fillId="11" borderId="4" xfId="0" applyFont="1" applyFill="1" applyBorder="1" applyAlignment="1">
      <alignment horizontal="center" vertical="center" wrapText="1"/>
    </xf>
    <xf numFmtId="0" fontId="58" fillId="11" borderId="12" xfId="0" applyFont="1" applyFill="1" applyBorder="1" applyAlignment="1">
      <alignment horizontal="center" vertical="center" wrapText="1"/>
    </xf>
    <xf numFmtId="0" fontId="58" fillId="11" borderId="9" xfId="0" applyFont="1" applyFill="1" applyBorder="1" applyAlignment="1">
      <alignment horizontal="center" vertical="center" wrapText="1"/>
    </xf>
    <xf numFmtId="0" fontId="58" fillId="11" borderId="13" xfId="0" applyFont="1" applyFill="1" applyBorder="1" applyAlignment="1">
      <alignment horizontal="center" vertical="center" wrapText="1"/>
    </xf>
    <xf numFmtId="0" fontId="38" fillId="8" borderId="35" xfId="0" applyFont="1" applyFill="1" applyBorder="1" applyAlignment="1">
      <alignment horizontal="center" vertical="center" wrapText="1"/>
    </xf>
    <xf numFmtId="0" fontId="38" fillId="8" borderId="36" xfId="0" applyFont="1" applyFill="1" applyBorder="1" applyAlignment="1">
      <alignment horizontal="center" vertical="center" wrapText="1"/>
    </xf>
    <xf numFmtId="0" fontId="38" fillId="8" borderId="37" xfId="0" applyFont="1" applyFill="1" applyBorder="1" applyAlignment="1">
      <alignment horizontal="center" vertical="center" wrapText="1"/>
    </xf>
    <xf numFmtId="0" fontId="32" fillId="43" borderId="35" xfId="0" applyFont="1" applyFill="1" applyBorder="1" applyAlignment="1">
      <alignment horizontal="center" vertical="center"/>
    </xf>
    <xf numFmtId="0" fontId="32" fillId="43" borderId="36" xfId="0" applyFont="1" applyFill="1" applyBorder="1" applyAlignment="1">
      <alignment horizontal="center" vertical="center"/>
    </xf>
    <xf numFmtId="0" fontId="32" fillId="43" borderId="37" xfId="0" applyFont="1" applyFill="1" applyBorder="1" applyAlignment="1">
      <alignment horizontal="center" vertical="center"/>
    </xf>
    <xf numFmtId="0" fontId="82" fillId="19" borderId="19" xfId="0" applyFont="1" applyFill="1" applyBorder="1" applyAlignment="1">
      <alignment horizontal="center" vertical="center" wrapText="1"/>
    </xf>
    <xf numFmtId="0" fontId="38" fillId="2" borderId="39" xfId="0" applyFont="1" applyFill="1" applyBorder="1" applyAlignment="1">
      <alignment horizontal="center" vertical="center"/>
    </xf>
    <xf numFmtId="0" fontId="38" fillId="2" borderId="40" xfId="0" applyFont="1" applyFill="1" applyBorder="1" applyAlignment="1">
      <alignment horizontal="center" vertical="center"/>
    </xf>
    <xf numFmtId="4" fontId="94" fillId="19" borderId="44" xfId="0" applyNumberFormat="1" applyFont="1" applyFill="1" applyBorder="1" applyAlignment="1">
      <alignment horizontal="center" vertical="center" wrapText="1"/>
    </xf>
    <xf numFmtId="4" fontId="72" fillId="19" borderId="4" xfId="0" applyNumberFormat="1" applyFont="1" applyFill="1" applyBorder="1" applyAlignment="1">
      <alignment horizontal="center" vertical="center" wrapText="1"/>
    </xf>
    <xf numFmtId="4" fontId="72" fillId="19" borderId="12" xfId="0" applyNumberFormat="1" applyFont="1" applyFill="1" applyBorder="1" applyAlignment="1">
      <alignment horizontal="center" vertical="center" wrapText="1"/>
    </xf>
    <xf numFmtId="4" fontId="72" fillId="19" borderId="5" xfId="0" applyNumberFormat="1" applyFont="1" applyFill="1" applyBorder="1" applyAlignment="1">
      <alignment horizontal="center" vertical="center" wrapText="1"/>
    </xf>
    <xf numFmtId="0" fontId="85" fillId="11" borderId="4" xfId="0" applyFont="1" applyFill="1" applyBorder="1" applyAlignment="1">
      <alignment horizontal="center" vertical="center" wrapText="1"/>
    </xf>
    <xf numFmtId="0" fontId="85" fillId="11" borderId="12" xfId="0" applyFont="1" applyFill="1" applyBorder="1" applyAlignment="1">
      <alignment horizontal="center" vertical="center" wrapText="1"/>
    </xf>
    <xf numFmtId="0" fontId="85" fillId="11" borderId="5" xfId="0" applyFont="1" applyFill="1" applyBorder="1" applyAlignment="1">
      <alignment horizontal="center" vertical="center" wrapText="1"/>
    </xf>
    <xf numFmtId="165" fontId="86" fillId="6" borderId="19" xfId="0" applyNumberFormat="1" applyFont="1" applyFill="1" applyBorder="1" applyAlignment="1">
      <alignment horizontal="center" vertical="center"/>
    </xf>
    <xf numFmtId="49" fontId="59" fillId="6" borderId="35" xfId="0" applyNumberFormat="1" applyFont="1" applyFill="1" applyBorder="1" applyAlignment="1" applyProtection="1">
      <alignment horizontal="left" vertical="center"/>
      <protection locked="0"/>
    </xf>
    <xf numFmtId="49" fontId="59" fillId="6" borderId="36" xfId="0" applyNumberFormat="1" applyFont="1" applyFill="1" applyBorder="1" applyAlignment="1" applyProtection="1">
      <alignment horizontal="left" vertical="center"/>
      <protection locked="0"/>
    </xf>
    <xf numFmtId="49" fontId="59" fillId="6" borderId="37" xfId="0" applyNumberFormat="1" applyFont="1" applyFill="1" applyBorder="1" applyAlignment="1" applyProtection="1">
      <alignment horizontal="left" vertical="center"/>
      <protection locked="0"/>
    </xf>
    <xf numFmtId="165" fontId="60" fillId="6" borderId="49" xfId="0" applyNumberFormat="1" applyFont="1" applyFill="1" applyBorder="1" applyAlignment="1">
      <alignment horizontal="center"/>
    </xf>
    <xf numFmtId="165" fontId="60" fillId="6" borderId="46" xfId="0" applyNumberFormat="1" applyFont="1" applyFill="1" applyBorder="1" applyAlignment="1">
      <alignment horizontal="center"/>
    </xf>
    <xf numFmtId="0" fontId="85" fillId="13" borderId="1" xfId="0" applyFont="1" applyFill="1" applyBorder="1" applyAlignment="1" applyProtection="1">
      <alignment horizontal="left" vertical="top" wrapText="1"/>
      <protection locked="0"/>
    </xf>
    <xf numFmtId="0" fontId="85" fillId="13" borderId="2" xfId="0" applyFont="1" applyFill="1" applyBorder="1" applyAlignment="1" applyProtection="1">
      <alignment horizontal="left" vertical="top" wrapText="1"/>
      <protection locked="0"/>
    </xf>
    <xf numFmtId="0" fontId="85" fillId="13" borderId="3" xfId="0" applyFont="1" applyFill="1" applyBorder="1" applyAlignment="1" applyProtection="1">
      <alignment horizontal="left" vertical="top" wrapText="1"/>
      <protection locked="0"/>
    </xf>
    <xf numFmtId="0" fontId="85" fillId="13" borderId="14" xfId="0" applyFont="1" applyFill="1" applyBorder="1" applyAlignment="1" applyProtection="1">
      <alignment horizontal="left" vertical="top" wrapText="1"/>
      <protection locked="0"/>
    </xf>
    <xf numFmtId="0" fontId="85" fillId="13" borderId="0" xfId="0" applyFont="1" applyFill="1" applyAlignment="1" applyProtection="1">
      <alignment horizontal="left" vertical="top" wrapText="1"/>
      <protection locked="0"/>
    </xf>
    <xf numFmtId="0" fontId="85" fillId="13" borderId="25" xfId="0" applyFont="1" applyFill="1" applyBorder="1" applyAlignment="1" applyProtection="1">
      <alignment horizontal="left" vertical="top" wrapText="1"/>
      <protection locked="0"/>
    </xf>
    <xf numFmtId="0" fontId="85" fillId="13" borderId="6" xfId="0" applyFont="1" applyFill="1" applyBorder="1" applyAlignment="1" applyProtection="1">
      <alignment horizontal="left" vertical="top" wrapText="1"/>
      <protection locked="0"/>
    </xf>
    <xf numFmtId="0" fontId="85" fillId="13" borderId="7" xfId="0" applyFont="1" applyFill="1" applyBorder="1" applyAlignment="1" applyProtection="1">
      <alignment horizontal="left" vertical="top" wrapText="1"/>
      <protection locked="0"/>
    </xf>
    <xf numFmtId="0" fontId="85" fillId="13" borderId="8" xfId="0" applyFont="1" applyFill="1" applyBorder="1" applyAlignment="1" applyProtection="1">
      <alignment horizontal="left" vertical="top" wrapText="1"/>
      <protection locked="0"/>
    </xf>
    <xf numFmtId="0" fontId="85" fillId="11" borderId="72" xfId="0" applyFont="1" applyFill="1" applyBorder="1" applyAlignment="1">
      <alignment vertical="top"/>
    </xf>
    <xf numFmtId="0" fontId="85" fillId="11" borderId="73" xfId="0" applyFont="1" applyFill="1" applyBorder="1" applyAlignment="1">
      <alignment vertical="top"/>
    </xf>
    <xf numFmtId="0" fontId="85" fillId="11" borderId="52" xfId="0" applyFont="1" applyFill="1" applyBorder="1" applyAlignment="1">
      <alignment vertical="top"/>
    </xf>
    <xf numFmtId="0" fontId="85" fillId="11" borderId="68" xfId="0" applyFont="1" applyFill="1" applyBorder="1" applyAlignment="1">
      <alignment vertical="top"/>
    </xf>
    <xf numFmtId="0" fontId="85" fillId="11" borderId="69" xfId="0" applyFont="1" applyFill="1" applyBorder="1" applyAlignment="1">
      <alignment vertical="top"/>
    </xf>
    <xf numFmtId="0" fontId="85" fillId="11" borderId="60" xfId="0" applyFont="1" applyFill="1" applyBorder="1" applyAlignment="1">
      <alignment vertical="top"/>
    </xf>
    <xf numFmtId="0" fontId="32" fillId="2" borderId="35" xfId="0" applyFont="1" applyFill="1" applyBorder="1" applyAlignment="1">
      <alignment horizontal="center" vertical="center"/>
    </xf>
    <xf numFmtId="0" fontId="32" fillId="2" borderId="37" xfId="0" applyFont="1" applyFill="1" applyBorder="1" applyAlignment="1">
      <alignment horizontal="center" vertical="center"/>
    </xf>
    <xf numFmtId="0" fontId="32" fillId="5" borderId="35" xfId="0" applyFont="1" applyFill="1" applyBorder="1" applyAlignment="1" applyProtection="1">
      <alignment horizontal="center" vertical="center" wrapText="1"/>
      <protection locked="0"/>
    </xf>
    <xf numFmtId="0" fontId="32" fillId="5" borderId="36" xfId="0" applyFont="1" applyFill="1" applyBorder="1" applyAlignment="1" applyProtection="1">
      <alignment horizontal="center" vertical="center" wrapText="1"/>
      <protection locked="0"/>
    </xf>
    <xf numFmtId="0" fontId="32" fillId="5" borderId="37" xfId="0" applyFont="1" applyFill="1" applyBorder="1" applyAlignment="1" applyProtection="1">
      <alignment horizontal="center" vertical="center" wrapText="1"/>
      <protection locked="0"/>
    </xf>
    <xf numFmtId="0" fontId="56" fillId="6" borderId="40" xfId="0" applyFont="1" applyFill="1" applyBorder="1" applyAlignment="1">
      <alignment horizontal="center"/>
    </xf>
    <xf numFmtId="0" fontId="56" fillId="6" borderId="41" xfId="0" applyFont="1" applyFill="1" applyBorder="1" applyAlignment="1">
      <alignment horizontal="center"/>
    </xf>
    <xf numFmtId="0" fontId="29" fillId="15" borderId="39" xfId="0" applyFont="1" applyFill="1" applyBorder="1" applyAlignment="1">
      <alignment horizontal="center"/>
    </xf>
    <xf numFmtId="0" fontId="29" fillId="15" borderId="40" xfId="0" applyFont="1" applyFill="1" applyBorder="1" applyAlignment="1">
      <alignment horizontal="center"/>
    </xf>
    <xf numFmtId="0" fontId="28" fillId="5" borderId="35" xfId="0" applyFont="1" applyFill="1" applyBorder="1" applyAlignment="1" applyProtection="1">
      <alignment horizontal="center"/>
      <protection locked="0"/>
    </xf>
    <xf numFmtId="0" fontId="28" fillId="5" borderId="37" xfId="0" applyFont="1" applyFill="1" applyBorder="1" applyAlignment="1" applyProtection="1">
      <alignment horizontal="center"/>
      <protection locked="0"/>
    </xf>
    <xf numFmtId="165" fontId="56" fillId="6" borderId="35" xfId="0" applyNumberFormat="1" applyFont="1" applyFill="1" applyBorder="1" applyAlignment="1">
      <alignment horizontal="center"/>
    </xf>
    <xf numFmtId="165" fontId="56" fillId="6" borderId="36" xfId="0" applyNumberFormat="1" applyFont="1" applyFill="1" applyBorder="1" applyAlignment="1">
      <alignment horizontal="center"/>
    </xf>
    <xf numFmtId="165" fontId="56" fillId="6" borderId="37" xfId="0" applyNumberFormat="1" applyFont="1" applyFill="1" applyBorder="1" applyAlignment="1">
      <alignment horizontal="center"/>
    </xf>
    <xf numFmtId="0" fontId="50" fillId="15" borderId="35" xfId="0" applyFont="1" applyFill="1" applyBorder="1" applyAlignment="1">
      <alignment horizontal="center" wrapText="1"/>
    </xf>
    <xf numFmtId="0" fontId="50" fillId="15" borderId="37" xfId="0" applyFont="1" applyFill="1" applyBorder="1" applyAlignment="1">
      <alignment horizontal="center" wrapText="1"/>
    </xf>
    <xf numFmtId="0" fontId="29" fillId="15" borderId="12" xfId="0" applyFont="1" applyFill="1" applyBorder="1" applyAlignment="1">
      <alignment horizontal="center" vertical="center" wrapText="1"/>
    </xf>
    <xf numFmtId="0" fontId="29" fillId="15" borderId="13" xfId="0" applyFont="1" applyFill="1" applyBorder="1" applyAlignment="1">
      <alignment horizontal="center" vertical="center" wrapText="1"/>
    </xf>
    <xf numFmtId="0" fontId="29" fillId="15" borderId="4" xfId="0" applyFont="1" applyFill="1" applyBorder="1" applyAlignment="1">
      <alignment horizontal="center" vertical="center" wrapText="1"/>
    </xf>
    <xf numFmtId="0" fontId="29" fillId="15" borderId="9" xfId="0" applyFont="1" applyFill="1" applyBorder="1" applyAlignment="1">
      <alignment horizontal="center" vertical="center" wrapText="1"/>
    </xf>
    <xf numFmtId="0" fontId="66" fillId="15" borderId="35" xfId="0" applyFont="1" applyFill="1" applyBorder="1" applyAlignment="1">
      <alignment horizontal="center" wrapText="1"/>
    </xf>
    <xf numFmtId="0" fontId="65" fillId="15" borderId="36" xfId="0" applyFont="1" applyFill="1" applyBorder="1" applyAlignment="1">
      <alignment horizontal="center" wrapText="1"/>
    </xf>
    <xf numFmtId="0" fontId="65" fillId="15" borderId="37" xfId="0" applyFont="1" applyFill="1" applyBorder="1" applyAlignment="1">
      <alignment horizontal="center" wrapText="1"/>
    </xf>
    <xf numFmtId="0" fontId="29" fillId="5" borderId="36" xfId="0" applyFont="1" applyFill="1" applyBorder="1" applyAlignment="1" applyProtection="1">
      <alignment horizontal="center"/>
      <protection locked="0"/>
    </xf>
    <xf numFmtId="0" fontId="29" fillId="5" borderId="37" xfId="0" applyFont="1" applyFill="1" applyBorder="1" applyAlignment="1" applyProtection="1">
      <alignment horizontal="center"/>
      <protection locked="0"/>
    </xf>
    <xf numFmtId="0" fontId="29" fillId="15" borderId="38" xfId="0" applyFont="1" applyFill="1" applyBorder="1" applyAlignment="1">
      <alignment horizontal="center" vertical="center"/>
    </xf>
    <xf numFmtId="0" fontId="29" fillId="15" borderId="42" xfId="0" applyFont="1" applyFill="1" applyBorder="1" applyAlignment="1">
      <alignment horizontal="center" vertical="center"/>
    </xf>
    <xf numFmtId="0" fontId="45" fillId="16" borderId="35" xfId="0" applyFont="1" applyFill="1" applyBorder="1" applyAlignment="1">
      <alignment horizontal="center" vertical="center"/>
    </xf>
    <xf numFmtId="0" fontId="45" fillId="16" borderId="36" xfId="0" applyFont="1" applyFill="1" applyBorder="1" applyAlignment="1">
      <alignment horizontal="center" vertical="center"/>
    </xf>
    <xf numFmtId="0" fontId="45" fillId="16" borderId="37" xfId="0" applyFont="1" applyFill="1" applyBorder="1" applyAlignment="1">
      <alignment horizontal="center" vertical="center"/>
    </xf>
    <xf numFmtId="165" fontId="56" fillId="6" borderId="2" xfId="0" applyNumberFormat="1" applyFont="1" applyFill="1" applyBorder="1" applyAlignment="1">
      <alignment horizontal="center"/>
    </xf>
    <xf numFmtId="165" fontId="56" fillId="6" borderId="3" xfId="0" applyNumberFormat="1" applyFont="1" applyFill="1" applyBorder="1" applyAlignment="1">
      <alignment horizontal="center"/>
    </xf>
    <xf numFmtId="165" fontId="56" fillId="6" borderId="7" xfId="0" applyNumberFormat="1" applyFont="1" applyFill="1" applyBorder="1" applyAlignment="1">
      <alignment horizontal="center"/>
    </xf>
    <xf numFmtId="165" fontId="56" fillId="6" borderId="8" xfId="0" applyNumberFormat="1" applyFont="1" applyFill="1" applyBorder="1" applyAlignment="1">
      <alignment horizontal="center"/>
    </xf>
    <xf numFmtId="0" fontId="44" fillId="2" borderId="35" xfId="0" applyFont="1" applyFill="1" applyBorder="1" applyAlignment="1">
      <alignment horizontal="left" vertical="center"/>
    </xf>
    <xf numFmtId="0" fontId="44" fillId="2" borderId="36" xfId="0" applyFont="1" applyFill="1" applyBorder="1" applyAlignment="1">
      <alignment horizontal="left" vertical="center"/>
    </xf>
    <xf numFmtId="0" fontId="44" fillId="2" borderId="37" xfId="0" applyFont="1" applyFill="1" applyBorder="1" applyAlignment="1">
      <alignment horizontal="left" vertical="center"/>
    </xf>
    <xf numFmtId="0" fontId="52" fillId="5" borderId="35" xfId="0" applyFont="1" applyFill="1" applyBorder="1" applyAlignment="1" applyProtection="1">
      <alignment horizontal="left" vertical="center"/>
      <protection locked="0"/>
    </xf>
    <xf numFmtId="0" fontId="52" fillId="5" borderId="36" xfId="0" applyFont="1" applyFill="1" applyBorder="1" applyAlignment="1" applyProtection="1">
      <alignment horizontal="left" vertical="center"/>
      <protection locked="0"/>
    </xf>
    <xf numFmtId="0" fontId="52" fillId="5" borderId="37" xfId="0" applyFont="1" applyFill="1" applyBorder="1" applyAlignment="1" applyProtection="1">
      <alignment horizontal="left" vertical="center"/>
      <protection locked="0"/>
    </xf>
    <xf numFmtId="0" fontId="29" fillId="15" borderId="1" xfId="0" applyFont="1" applyFill="1" applyBorder="1" applyAlignment="1">
      <alignment horizontal="center" vertical="center" wrapText="1"/>
    </xf>
    <xf numFmtId="0" fontId="29" fillId="15" borderId="2" xfId="0" applyFont="1" applyFill="1" applyBorder="1" applyAlignment="1">
      <alignment horizontal="center" vertical="center" wrapText="1"/>
    </xf>
    <xf numFmtId="0" fontId="29" fillId="15" borderId="3" xfId="0" applyFont="1" applyFill="1" applyBorder="1" applyAlignment="1">
      <alignment horizontal="center" vertical="center" wrapText="1"/>
    </xf>
    <xf numFmtId="0" fontId="29" fillId="15" borderId="6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horizontal="center" vertical="center" wrapText="1"/>
    </xf>
    <xf numFmtId="0" fontId="29" fillId="15" borderId="8" xfId="0" applyFont="1" applyFill="1" applyBorder="1" applyAlignment="1">
      <alignment horizontal="center" vertical="center" wrapText="1"/>
    </xf>
    <xf numFmtId="165" fontId="56" fillId="6" borderId="1" xfId="0" applyNumberFormat="1" applyFont="1" applyFill="1" applyBorder="1" applyAlignment="1">
      <alignment horizontal="center"/>
    </xf>
    <xf numFmtId="165" fontId="56" fillId="6" borderId="6" xfId="0" applyNumberFormat="1" applyFont="1" applyFill="1" applyBorder="1" applyAlignment="1">
      <alignment horizontal="center"/>
    </xf>
    <xf numFmtId="0" fontId="29" fillId="15" borderId="5" xfId="0" applyFont="1" applyFill="1" applyBorder="1" applyAlignment="1">
      <alignment horizontal="center" vertical="center" wrapText="1"/>
    </xf>
    <xf numFmtId="0" fontId="63" fillId="15" borderId="9" xfId="0" applyFont="1" applyFill="1" applyBorder="1" applyAlignment="1">
      <alignment horizontal="center" vertical="center" wrapText="1"/>
    </xf>
    <xf numFmtId="0" fontId="63" fillId="15" borderId="13" xfId="0" applyFont="1" applyFill="1" applyBorder="1" applyAlignment="1">
      <alignment horizontal="center" vertical="center" wrapText="1"/>
    </xf>
    <xf numFmtId="0" fontId="63" fillId="15" borderId="10" xfId="0" applyFont="1" applyFill="1" applyBorder="1" applyAlignment="1">
      <alignment horizontal="center" vertical="center" wrapText="1"/>
    </xf>
    <xf numFmtId="0" fontId="36" fillId="5" borderId="35" xfId="0" applyFont="1" applyFill="1" applyBorder="1" applyAlignment="1" applyProtection="1">
      <alignment horizontal="center" vertical="center" wrapText="1"/>
      <protection locked="0"/>
    </xf>
    <xf numFmtId="0" fontId="36" fillId="5" borderId="36" xfId="0" applyFont="1" applyFill="1" applyBorder="1" applyAlignment="1" applyProtection="1">
      <alignment horizontal="center" vertical="center" wrapText="1"/>
      <protection locked="0"/>
    </xf>
    <xf numFmtId="0" fontId="36" fillId="5" borderId="37" xfId="0" applyFont="1" applyFill="1" applyBorder="1" applyAlignment="1" applyProtection="1">
      <alignment horizontal="center" vertical="center" wrapText="1"/>
      <protection locked="0"/>
    </xf>
    <xf numFmtId="0" fontId="29" fillId="15" borderId="35" xfId="0" applyFont="1" applyFill="1" applyBorder="1" applyAlignment="1">
      <alignment horizontal="center" vertical="center" wrapText="1"/>
    </xf>
    <xf numFmtId="0" fontId="29" fillId="15" borderId="36" xfId="0" applyFont="1" applyFill="1" applyBorder="1" applyAlignment="1">
      <alignment horizontal="center" vertical="center" wrapText="1"/>
    </xf>
    <xf numFmtId="0" fontId="29" fillId="15" borderId="37" xfId="0" applyFont="1" applyFill="1" applyBorder="1" applyAlignment="1">
      <alignment horizontal="center" vertical="center" wrapText="1"/>
    </xf>
    <xf numFmtId="0" fontId="29" fillId="6" borderId="35" xfId="0" applyFont="1" applyFill="1" applyBorder="1" applyAlignment="1">
      <alignment horizontal="center"/>
    </xf>
    <xf numFmtId="0" fontId="29" fillId="6" borderId="36" xfId="0" applyFont="1" applyFill="1" applyBorder="1" applyAlignment="1">
      <alignment horizontal="center"/>
    </xf>
    <xf numFmtId="0" fontId="29" fillId="6" borderId="37" xfId="0" applyFont="1" applyFill="1" applyBorder="1" applyAlignment="1">
      <alignment horizontal="center"/>
    </xf>
    <xf numFmtId="1" fontId="56" fillId="6" borderId="35" xfId="0" applyNumberFormat="1" applyFont="1" applyFill="1" applyBorder="1" applyAlignment="1">
      <alignment horizontal="center"/>
    </xf>
    <xf numFmtId="1" fontId="56" fillId="6" borderId="36" xfId="0" applyNumberFormat="1" applyFont="1" applyFill="1" applyBorder="1" applyAlignment="1">
      <alignment horizontal="center"/>
    </xf>
    <xf numFmtId="1" fontId="56" fillId="6" borderId="37" xfId="0" applyNumberFormat="1" applyFont="1" applyFill="1" applyBorder="1" applyAlignment="1">
      <alignment horizontal="center"/>
    </xf>
    <xf numFmtId="0" fontId="29" fillId="17" borderId="53" xfId="0" applyFont="1" applyFill="1" applyBorder="1" applyAlignment="1">
      <alignment horizontal="center" vertical="center" wrapText="1"/>
    </xf>
    <xf numFmtId="0" fontId="29" fillId="17" borderId="61" xfId="0" applyFont="1" applyFill="1" applyBorder="1" applyAlignment="1">
      <alignment horizontal="center" vertical="center" wrapText="1"/>
    </xf>
    <xf numFmtId="0" fontId="29" fillId="17" borderId="4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horizontal="center" vertical="center" wrapText="1"/>
    </xf>
    <xf numFmtId="0" fontId="29" fillId="17" borderId="12" xfId="0" applyFont="1" applyFill="1" applyBorder="1" applyAlignment="1">
      <alignment horizontal="center" vertical="center" wrapText="1"/>
    </xf>
    <xf numFmtId="0" fontId="29" fillId="17" borderId="13" xfId="0" applyFont="1" applyFill="1" applyBorder="1" applyAlignment="1">
      <alignment horizontal="center" vertical="center" wrapText="1"/>
    </xf>
    <xf numFmtId="0" fontId="29" fillId="17" borderId="38" xfId="0" applyFont="1" applyFill="1" applyBorder="1" applyAlignment="1">
      <alignment horizontal="center" vertical="center"/>
    </xf>
    <xf numFmtId="0" fontId="29" fillId="17" borderId="42" xfId="0" applyFont="1" applyFill="1" applyBorder="1" applyAlignment="1">
      <alignment horizontal="center" vertical="center"/>
    </xf>
    <xf numFmtId="0" fontId="63" fillId="17" borderId="9" xfId="0" applyFont="1" applyFill="1" applyBorder="1" applyAlignment="1">
      <alignment horizontal="center" vertical="center" wrapText="1"/>
    </xf>
    <xf numFmtId="0" fontId="63" fillId="17" borderId="13" xfId="0" applyFont="1" applyFill="1" applyBorder="1" applyAlignment="1">
      <alignment horizontal="center" vertical="center" wrapText="1"/>
    </xf>
    <xf numFmtId="0" fontId="29" fillId="17" borderId="39" xfId="0" applyFont="1" applyFill="1" applyBorder="1" applyAlignment="1">
      <alignment horizontal="center"/>
    </xf>
    <xf numFmtId="0" fontId="29" fillId="17" borderId="40" xfId="0" applyFont="1" applyFill="1" applyBorder="1" applyAlignment="1">
      <alignment horizontal="center"/>
    </xf>
    <xf numFmtId="0" fontId="66" fillId="17" borderId="35" xfId="0" applyFont="1" applyFill="1" applyBorder="1" applyAlignment="1">
      <alignment horizontal="center" wrapText="1"/>
    </xf>
    <xf numFmtId="0" fontId="65" fillId="17" borderId="36" xfId="0" applyFont="1" applyFill="1" applyBorder="1" applyAlignment="1">
      <alignment horizontal="center" wrapText="1"/>
    </xf>
    <xf numFmtId="0" fontId="65" fillId="17" borderId="37" xfId="0" applyFont="1" applyFill="1" applyBorder="1" applyAlignment="1">
      <alignment horizontal="center" wrapText="1"/>
    </xf>
    <xf numFmtId="0" fontId="50" fillId="17" borderId="35" xfId="0" applyFont="1" applyFill="1" applyBorder="1" applyAlignment="1">
      <alignment horizontal="center" wrapText="1"/>
    </xf>
    <xf numFmtId="0" fontId="50" fillId="17" borderId="37" xfId="0" applyFont="1" applyFill="1" applyBorder="1" applyAlignment="1">
      <alignment horizontal="center" wrapText="1"/>
    </xf>
    <xf numFmtId="0" fontId="29" fillId="17" borderId="1" xfId="0" applyFont="1" applyFill="1" applyBorder="1" applyAlignment="1">
      <alignment horizontal="center" vertical="center" wrapText="1"/>
    </xf>
    <xf numFmtId="0" fontId="29" fillId="17" borderId="2" xfId="0" applyFont="1" applyFill="1" applyBorder="1" applyAlignment="1">
      <alignment horizontal="center" vertical="center" wrapText="1"/>
    </xf>
    <xf numFmtId="0" fontId="29" fillId="17" borderId="3" xfId="0" applyFont="1" applyFill="1" applyBorder="1" applyAlignment="1">
      <alignment horizontal="center" vertical="center" wrapText="1"/>
    </xf>
    <xf numFmtId="0" fontId="29" fillId="17" borderId="6" xfId="0" applyFont="1" applyFill="1" applyBorder="1" applyAlignment="1">
      <alignment horizontal="center" vertical="center" wrapText="1"/>
    </xf>
    <xf numFmtId="0" fontId="29" fillId="17" borderId="7" xfId="0" applyFont="1" applyFill="1" applyBorder="1" applyAlignment="1">
      <alignment horizontal="center" vertical="center" wrapText="1"/>
    </xf>
    <xf numFmtId="0" fontId="29" fillId="17" borderId="8" xfId="0" applyFont="1" applyFill="1" applyBorder="1" applyAlignment="1">
      <alignment horizontal="center" vertical="center" wrapText="1"/>
    </xf>
    <xf numFmtId="165" fontId="56" fillId="6" borderId="1" xfId="0" applyNumberFormat="1" applyFont="1" applyFill="1" applyBorder="1" applyAlignment="1">
      <alignment horizontal="center" vertical="center"/>
    </xf>
    <xf numFmtId="165" fontId="56" fillId="6" borderId="2" xfId="0" applyNumberFormat="1" applyFont="1" applyFill="1" applyBorder="1" applyAlignment="1">
      <alignment horizontal="center" vertical="center"/>
    </xf>
    <xf numFmtId="165" fontId="56" fillId="6" borderId="3" xfId="0" applyNumberFormat="1" applyFont="1" applyFill="1" applyBorder="1" applyAlignment="1">
      <alignment horizontal="center" vertical="center"/>
    </xf>
    <xf numFmtId="165" fontId="56" fillId="6" borderId="6" xfId="0" applyNumberFormat="1" applyFont="1" applyFill="1" applyBorder="1" applyAlignment="1">
      <alignment horizontal="center" vertical="center"/>
    </xf>
    <xf numFmtId="165" fontId="56" fillId="6" borderId="7" xfId="0" applyNumberFormat="1" applyFont="1" applyFill="1" applyBorder="1" applyAlignment="1">
      <alignment horizontal="center" vertical="center"/>
    </xf>
    <xf numFmtId="165" fontId="56" fillId="6" borderId="8" xfId="0" applyNumberFormat="1" applyFont="1" applyFill="1" applyBorder="1" applyAlignment="1">
      <alignment horizontal="center" vertical="center"/>
    </xf>
    <xf numFmtId="0" fontId="45" fillId="18" borderId="36" xfId="0" applyFont="1" applyFill="1" applyBorder="1" applyAlignment="1">
      <alignment horizontal="center" vertical="center"/>
    </xf>
    <xf numFmtId="0" fontId="29" fillId="17" borderId="35" xfId="0" applyFont="1" applyFill="1" applyBorder="1" applyAlignment="1">
      <alignment horizontal="center" vertical="center" wrapText="1"/>
    </xf>
    <xf numFmtId="0" fontId="29" fillId="17" borderId="36" xfId="0" applyFont="1" applyFill="1" applyBorder="1" applyAlignment="1">
      <alignment horizontal="center" vertical="center" wrapText="1"/>
    </xf>
    <xf numFmtId="0" fontId="29" fillId="17" borderId="37" xfId="0" applyFont="1" applyFill="1" applyBorder="1" applyAlignment="1">
      <alignment horizontal="center" vertical="center" wrapText="1"/>
    </xf>
    <xf numFmtId="0" fontId="29" fillId="17" borderId="5" xfId="0" applyFont="1" applyFill="1" applyBorder="1" applyAlignment="1">
      <alignment horizontal="center" vertical="center" wrapText="1"/>
    </xf>
    <xf numFmtId="0" fontId="63" fillId="17" borderId="10" xfId="0" applyFont="1" applyFill="1" applyBorder="1" applyAlignment="1">
      <alignment horizontal="center" vertical="center" wrapText="1"/>
    </xf>
    <xf numFmtId="0" fontId="66" fillId="25" borderId="35" xfId="0" applyFont="1" applyFill="1" applyBorder="1" applyAlignment="1">
      <alignment horizontal="center" wrapText="1"/>
    </xf>
    <xf numFmtId="0" fontId="65" fillId="25" borderId="36" xfId="0" applyFont="1" applyFill="1" applyBorder="1" applyAlignment="1">
      <alignment horizontal="center" wrapText="1"/>
    </xf>
    <xf numFmtId="0" fontId="65" fillId="25" borderId="37" xfId="0" applyFont="1" applyFill="1" applyBorder="1" applyAlignment="1">
      <alignment horizontal="center" wrapText="1"/>
    </xf>
    <xf numFmtId="0" fontId="50" fillId="25" borderId="35" xfId="0" applyFont="1" applyFill="1" applyBorder="1" applyAlignment="1">
      <alignment horizontal="center" wrapText="1"/>
    </xf>
    <xf numFmtId="0" fontId="50" fillId="25" borderId="37" xfId="0" applyFont="1" applyFill="1" applyBorder="1" applyAlignment="1">
      <alignment horizontal="center" wrapText="1"/>
    </xf>
    <xf numFmtId="0" fontId="1" fillId="5" borderId="35" xfId="0" applyFont="1" applyFill="1" applyBorder="1" applyAlignment="1" applyProtection="1">
      <alignment horizontal="center"/>
      <protection locked="0"/>
    </xf>
    <xf numFmtId="0" fontId="1" fillId="5" borderId="37" xfId="0" applyFont="1" applyFill="1" applyBorder="1" applyAlignment="1" applyProtection="1">
      <alignment horizontal="center"/>
      <protection locked="0"/>
    </xf>
    <xf numFmtId="0" fontId="29" fillId="25" borderId="4" xfId="0" applyFont="1" applyFill="1" applyBorder="1" applyAlignment="1">
      <alignment horizontal="center" vertical="center" wrapText="1"/>
    </xf>
    <xf numFmtId="0" fontId="29" fillId="25" borderId="9" xfId="0" applyFont="1" applyFill="1" applyBorder="1" applyAlignment="1">
      <alignment horizontal="center" vertical="center" wrapText="1"/>
    </xf>
    <xf numFmtId="0" fontId="29" fillId="25" borderId="12" xfId="0" applyFont="1" applyFill="1" applyBorder="1" applyAlignment="1">
      <alignment horizontal="center" vertical="center" wrapText="1"/>
    </xf>
    <xf numFmtId="0" fontId="29" fillId="25" borderId="13" xfId="0" applyFont="1" applyFill="1" applyBorder="1" applyAlignment="1">
      <alignment horizontal="center" vertical="center" wrapText="1"/>
    </xf>
    <xf numFmtId="0" fontId="29" fillId="25" borderId="53" xfId="0" applyFont="1" applyFill="1" applyBorder="1" applyAlignment="1">
      <alignment horizontal="center" vertical="center" wrapText="1"/>
    </xf>
    <xf numFmtId="0" fontId="29" fillId="25" borderId="61" xfId="0" applyFont="1" applyFill="1" applyBorder="1" applyAlignment="1">
      <alignment horizontal="center" vertical="center" wrapText="1"/>
    </xf>
    <xf numFmtId="0" fontId="29" fillId="25" borderId="39" xfId="0" applyFont="1" applyFill="1" applyBorder="1" applyAlignment="1">
      <alignment horizontal="center"/>
    </xf>
    <xf numFmtId="0" fontId="29" fillId="25" borderId="40" xfId="0" applyFont="1" applyFill="1" applyBorder="1" applyAlignment="1">
      <alignment horizontal="center"/>
    </xf>
    <xf numFmtId="0" fontId="45" fillId="26" borderId="35" xfId="0" applyFont="1" applyFill="1" applyBorder="1" applyAlignment="1">
      <alignment horizontal="center" vertical="center"/>
    </xf>
    <xf numFmtId="0" fontId="45" fillId="26" borderId="36" xfId="0" applyFont="1" applyFill="1" applyBorder="1" applyAlignment="1">
      <alignment horizontal="center" vertical="center"/>
    </xf>
    <xf numFmtId="0" fontId="45" fillId="26" borderId="37" xfId="0" applyFont="1" applyFill="1" applyBorder="1" applyAlignment="1">
      <alignment horizontal="center" vertical="center"/>
    </xf>
    <xf numFmtId="0" fontId="29" fillId="25" borderId="1" xfId="0" applyFont="1" applyFill="1" applyBorder="1" applyAlignment="1">
      <alignment horizontal="center" vertical="center" wrapText="1"/>
    </xf>
    <xf numFmtId="0" fontId="29" fillId="25" borderId="2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>
      <alignment horizontal="center" vertical="center" wrapText="1"/>
    </xf>
    <xf numFmtId="0" fontId="29" fillId="25" borderId="6" xfId="0" applyFont="1" applyFill="1" applyBorder="1" applyAlignment="1">
      <alignment horizontal="center" vertical="center" wrapText="1"/>
    </xf>
    <xf numFmtId="0" fontId="29" fillId="25" borderId="7" xfId="0" applyFont="1" applyFill="1" applyBorder="1" applyAlignment="1">
      <alignment horizontal="center" vertical="center" wrapText="1"/>
    </xf>
    <xf numFmtId="0" fontId="29" fillId="25" borderId="8" xfId="0" applyFont="1" applyFill="1" applyBorder="1" applyAlignment="1">
      <alignment horizontal="center" vertical="center" wrapText="1"/>
    </xf>
    <xf numFmtId="0" fontId="63" fillId="25" borderId="9" xfId="0" applyFont="1" applyFill="1" applyBorder="1" applyAlignment="1">
      <alignment horizontal="center" vertical="center" wrapText="1"/>
    </xf>
    <xf numFmtId="0" fontId="63" fillId="25" borderId="13" xfId="0" applyFont="1" applyFill="1" applyBorder="1" applyAlignment="1">
      <alignment horizontal="center" vertical="center" wrapText="1"/>
    </xf>
    <xf numFmtId="0" fontId="29" fillId="25" borderId="38" xfId="0" applyFont="1" applyFill="1" applyBorder="1" applyAlignment="1">
      <alignment horizontal="center" vertical="center"/>
    </xf>
    <xf numFmtId="0" fontId="29" fillId="25" borderId="42" xfId="0" applyFont="1" applyFill="1" applyBorder="1" applyAlignment="1">
      <alignment horizontal="center" vertical="center"/>
    </xf>
    <xf numFmtId="0" fontId="29" fillId="25" borderId="35" xfId="0" applyFont="1" applyFill="1" applyBorder="1" applyAlignment="1">
      <alignment horizontal="center" vertical="center" wrapText="1"/>
    </xf>
    <xf numFmtId="0" fontId="29" fillId="25" borderId="36" xfId="0" applyFont="1" applyFill="1" applyBorder="1" applyAlignment="1">
      <alignment horizontal="center" vertical="center" wrapText="1"/>
    </xf>
    <xf numFmtId="0" fontId="29" fillId="25" borderId="37" xfId="0" applyFont="1" applyFill="1" applyBorder="1" applyAlignment="1">
      <alignment horizontal="center" vertical="center" wrapText="1"/>
    </xf>
    <xf numFmtId="0" fontId="29" fillId="36" borderId="4" xfId="0" applyFont="1" applyFill="1" applyBorder="1" applyAlignment="1">
      <alignment horizontal="center" vertical="center" wrapText="1"/>
    </xf>
    <xf numFmtId="0" fontId="29" fillId="36" borderId="9" xfId="0" applyFont="1" applyFill="1" applyBorder="1" applyAlignment="1">
      <alignment horizontal="center" vertical="center" wrapText="1"/>
    </xf>
    <xf numFmtId="0" fontId="29" fillId="36" borderId="12" xfId="0" applyFont="1" applyFill="1" applyBorder="1" applyAlignment="1">
      <alignment horizontal="center" vertical="center" wrapText="1"/>
    </xf>
    <xf numFmtId="0" fontId="29" fillId="36" borderId="13" xfId="0" applyFont="1" applyFill="1" applyBorder="1" applyAlignment="1">
      <alignment horizontal="center" vertical="center" wrapText="1"/>
    </xf>
    <xf numFmtId="0" fontId="29" fillId="36" borderId="54" xfId="0" applyFont="1" applyFill="1" applyBorder="1" applyAlignment="1">
      <alignment horizontal="center" vertical="center" wrapText="1"/>
    </xf>
    <xf numFmtId="0" fontId="29" fillId="36" borderId="38" xfId="0" applyFont="1" applyFill="1" applyBorder="1" applyAlignment="1">
      <alignment horizontal="center" vertical="center" wrapText="1"/>
    </xf>
    <xf numFmtId="0" fontId="29" fillId="36" borderId="42" xfId="0" applyFont="1" applyFill="1" applyBorder="1" applyAlignment="1">
      <alignment horizontal="center" vertical="center" wrapText="1"/>
    </xf>
    <xf numFmtId="0" fontId="29" fillId="36" borderId="39" xfId="0" applyFont="1" applyFill="1" applyBorder="1" applyAlignment="1">
      <alignment horizontal="center"/>
    </xf>
    <xf numFmtId="0" fontId="29" fillId="36" borderId="40" xfId="0" applyFont="1" applyFill="1" applyBorder="1" applyAlignment="1">
      <alignment horizontal="center"/>
    </xf>
    <xf numFmtId="0" fontId="66" fillId="36" borderId="35" xfId="0" applyFont="1" applyFill="1" applyBorder="1" applyAlignment="1">
      <alignment horizontal="center" wrapText="1"/>
    </xf>
    <xf numFmtId="0" fontId="65" fillId="36" borderId="36" xfId="0" applyFont="1" applyFill="1" applyBorder="1" applyAlignment="1">
      <alignment horizontal="center" wrapText="1"/>
    </xf>
    <xf numFmtId="0" fontId="65" fillId="36" borderId="37" xfId="0" applyFont="1" applyFill="1" applyBorder="1" applyAlignment="1">
      <alignment horizontal="center" wrapText="1"/>
    </xf>
    <xf numFmtId="0" fontId="50" fillId="36" borderId="35" xfId="0" applyFont="1" applyFill="1" applyBorder="1" applyAlignment="1">
      <alignment horizontal="center" wrapText="1"/>
    </xf>
    <xf numFmtId="0" fontId="50" fillId="36" borderId="37" xfId="0" applyFont="1" applyFill="1" applyBorder="1" applyAlignment="1">
      <alignment horizontal="center" wrapText="1"/>
    </xf>
    <xf numFmtId="0" fontId="32" fillId="30" borderId="35" xfId="0" applyFont="1" applyFill="1" applyBorder="1" applyAlignment="1">
      <alignment horizontal="center" vertical="center"/>
    </xf>
    <xf numFmtId="0" fontId="32" fillId="30" borderId="36" xfId="0" applyFont="1" applyFill="1" applyBorder="1" applyAlignment="1">
      <alignment horizontal="center" vertical="center"/>
    </xf>
    <xf numFmtId="0" fontId="32" fillId="30" borderId="37" xfId="0" applyFont="1" applyFill="1" applyBorder="1" applyAlignment="1">
      <alignment horizontal="center" vertical="center"/>
    </xf>
    <xf numFmtId="0" fontId="29" fillId="36" borderId="35" xfId="0" applyFont="1" applyFill="1" applyBorder="1" applyAlignment="1">
      <alignment horizontal="center" vertical="center" wrapText="1"/>
    </xf>
    <xf numFmtId="0" fontId="29" fillId="36" borderId="36" xfId="0" applyFont="1" applyFill="1" applyBorder="1" applyAlignment="1">
      <alignment horizontal="center" vertical="center" wrapText="1"/>
    </xf>
    <xf numFmtId="0" fontId="29" fillId="36" borderId="37" xfId="0" applyFont="1" applyFill="1" applyBorder="1" applyAlignment="1">
      <alignment horizontal="center" vertical="center" wrapText="1"/>
    </xf>
    <xf numFmtId="0" fontId="45" fillId="37" borderId="35" xfId="0" applyFont="1" applyFill="1" applyBorder="1" applyAlignment="1">
      <alignment horizontal="center" vertical="center"/>
    </xf>
    <xf numFmtId="0" fontId="45" fillId="37" borderId="36" xfId="0" applyFont="1" applyFill="1" applyBorder="1" applyAlignment="1">
      <alignment horizontal="center" vertical="center"/>
    </xf>
    <xf numFmtId="0" fontId="45" fillId="37" borderId="37" xfId="0" applyFont="1" applyFill="1" applyBorder="1" applyAlignment="1">
      <alignment horizontal="center" vertical="center"/>
    </xf>
    <xf numFmtId="0" fontId="29" fillId="36" borderId="1" xfId="0" applyFont="1" applyFill="1" applyBorder="1" applyAlignment="1">
      <alignment horizontal="center" vertical="center" wrapText="1"/>
    </xf>
    <xf numFmtId="0" fontId="29" fillId="36" borderId="2" xfId="0" applyFont="1" applyFill="1" applyBorder="1" applyAlignment="1">
      <alignment horizontal="center" vertical="center" wrapText="1"/>
    </xf>
    <xf numFmtId="0" fontId="29" fillId="36" borderId="3" xfId="0" applyFont="1" applyFill="1" applyBorder="1" applyAlignment="1">
      <alignment horizontal="center" vertical="center" wrapText="1"/>
    </xf>
    <xf numFmtId="0" fontId="29" fillId="36" borderId="6" xfId="0" applyFont="1" applyFill="1" applyBorder="1" applyAlignment="1">
      <alignment horizontal="center" vertical="center" wrapText="1"/>
    </xf>
    <xf numFmtId="0" fontId="29" fillId="36" borderId="7" xfId="0" applyFont="1" applyFill="1" applyBorder="1" applyAlignment="1">
      <alignment horizontal="center" vertical="center" wrapText="1"/>
    </xf>
    <xf numFmtId="0" fontId="29" fillId="36" borderId="8" xfId="0" applyFont="1" applyFill="1" applyBorder="1" applyAlignment="1">
      <alignment horizontal="center" vertical="center" wrapText="1"/>
    </xf>
    <xf numFmtId="0" fontId="29" fillId="36" borderId="5" xfId="0" applyFont="1" applyFill="1" applyBorder="1" applyAlignment="1">
      <alignment horizontal="center" vertical="center" wrapText="1"/>
    </xf>
    <xf numFmtId="0" fontId="63" fillId="36" borderId="9" xfId="0" applyFont="1" applyFill="1" applyBorder="1" applyAlignment="1">
      <alignment horizontal="center" vertical="center" wrapText="1"/>
    </xf>
    <xf numFmtId="0" fontId="63" fillId="36" borderId="13" xfId="0" applyFont="1" applyFill="1" applyBorder="1" applyAlignment="1">
      <alignment horizontal="center" vertical="center" wrapText="1"/>
    </xf>
    <xf numFmtId="0" fontId="63" fillId="36" borderId="10" xfId="0" applyFont="1" applyFill="1" applyBorder="1" applyAlignment="1">
      <alignment horizontal="center" vertical="center" wrapText="1"/>
    </xf>
    <xf numFmtId="0" fontId="44" fillId="21" borderId="40" xfId="0" applyFont="1" applyFill="1" applyBorder="1" applyAlignment="1" applyProtection="1">
      <alignment horizontal="center" vertical="center" wrapText="1"/>
      <protection locked="0"/>
    </xf>
    <xf numFmtId="0" fontId="44" fillId="21" borderId="41" xfId="0" applyFont="1" applyFill="1" applyBorder="1" applyAlignment="1" applyProtection="1">
      <alignment horizontal="center" vertical="center" wrapText="1"/>
      <protection locked="0"/>
    </xf>
    <xf numFmtId="0" fontId="64" fillId="22" borderId="44" xfId="0" applyFont="1" applyFill="1" applyBorder="1" applyAlignment="1">
      <alignment horizontal="center" vertical="center" wrapText="1"/>
    </xf>
    <xf numFmtId="0" fontId="64" fillId="22" borderId="45" xfId="0" applyFont="1" applyFill="1" applyBorder="1" applyAlignment="1">
      <alignment horizontal="center" vertical="center" wrapText="1"/>
    </xf>
    <xf numFmtId="0" fontId="50" fillId="22" borderId="35" xfId="0" applyFont="1" applyFill="1" applyBorder="1" applyAlignment="1">
      <alignment horizontal="center" vertical="center" wrapText="1"/>
    </xf>
    <xf numFmtId="0" fontId="50" fillId="22" borderId="36" xfId="0" applyFont="1" applyFill="1" applyBorder="1" applyAlignment="1">
      <alignment horizontal="center" vertical="center" wrapText="1"/>
    </xf>
    <xf numFmtId="0" fontId="50" fillId="22" borderId="37" xfId="0" applyFont="1" applyFill="1" applyBorder="1" applyAlignment="1">
      <alignment horizontal="center" vertical="center" wrapText="1"/>
    </xf>
    <xf numFmtId="0" fontId="44" fillId="2" borderId="39" xfId="0" applyFont="1" applyFill="1" applyBorder="1" applyAlignment="1">
      <alignment horizontal="center" vertical="center"/>
    </xf>
    <xf numFmtId="0" fontId="44" fillId="2" borderId="40" xfId="0" applyFont="1" applyFill="1" applyBorder="1" applyAlignment="1">
      <alignment horizontal="center" vertical="center"/>
    </xf>
    <xf numFmtId="0" fontId="53" fillId="6" borderId="40" xfId="0" applyFont="1" applyFill="1" applyBorder="1" applyAlignment="1">
      <alignment horizontal="center" vertical="center" wrapText="1"/>
    </xf>
    <xf numFmtId="0" fontId="53" fillId="6" borderId="41" xfId="0" applyFont="1" applyFill="1" applyBorder="1" applyAlignment="1">
      <alignment horizontal="center" vertical="center" wrapText="1"/>
    </xf>
    <xf numFmtId="0" fontId="44" fillId="5" borderId="35" xfId="0" applyFont="1" applyFill="1" applyBorder="1" applyAlignment="1" applyProtection="1">
      <alignment horizontal="left" vertical="top"/>
      <protection locked="0"/>
    </xf>
    <xf numFmtId="0" fontId="44" fillId="5" borderId="36" xfId="0" applyFont="1" applyFill="1" applyBorder="1" applyAlignment="1" applyProtection="1">
      <alignment horizontal="left" vertical="top"/>
      <protection locked="0"/>
    </xf>
    <xf numFmtId="0" fontId="44" fillId="5" borderId="37" xfId="0" applyFont="1" applyFill="1" applyBorder="1" applyAlignment="1" applyProtection="1">
      <alignment horizontal="left" vertical="top"/>
      <protection locked="0"/>
    </xf>
    <xf numFmtId="0" fontId="52" fillId="5" borderId="12" xfId="0" applyFont="1" applyFill="1" applyBorder="1" applyAlignment="1" applyProtection="1">
      <alignment horizontal="center" vertical="center"/>
      <protection locked="0"/>
    </xf>
    <xf numFmtId="0" fontId="52" fillId="5" borderId="5" xfId="0" applyFont="1" applyFill="1" applyBorder="1" applyAlignment="1" applyProtection="1">
      <alignment horizontal="center" vertical="center"/>
      <protection locked="0"/>
    </xf>
    <xf numFmtId="0" fontId="52" fillId="5" borderId="13" xfId="0" applyFont="1" applyFill="1" applyBorder="1" applyAlignment="1" applyProtection="1">
      <alignment horizontal="center" vertical="center"/>
      <protection locked="0"/>
    </xf>
    <xf numFmtId="0" fontId="52" fillId="5" borderId="10" xfId="0" applyFont="1" applyFill="1" applyBorder="1" applyAlignment="1" applyProtection="1">
      <alignment horizontal="center" vertical="center"/>
      <protection locked="0"/>
    </xf>
    <xf numFmtId="0" fontId="44" fillId="2" borderId="63" xfId="0" applyFont="1" applyFill="1" applyBorder="1" applyAlignment="1">
      <alignment horizontal="center" wrapText="1"/>
    </xf>
    <xf numFmtId="0" fontId="51" fillId="15" borderId="64" xfId="0" applyFont="1" applyFill="1" applyBorder="1" applyAlignment="1">
      <alignment horizontal="center"/>
    </xf>
    <xf numFmtId="0" fontId="51" fillId="15" borderId="11" xfId="0" applyFont="1" applyFill="1" applyBorder="1" applyAlignment="1">
      <alignment horizontal="center"/>
    </xf>
    <xf numFmtId="0" fontId="51" fillId="15" borderId="55" xfId="0" applyFont="1" applyFill="1" applyBorder="1" applyAlignment="1">
      <alignment horizontal="center"/>
    </xf>
    <xf numFmtId="0" fontId="51" fillId="15" borderId="54" xfId="0" applyFont="1" applyFill="1" applyBorder="1" applyAlignment="1">
      <alignment horizontal="center"/>
    </xf>
    <xf numFmtId="0" fontId="27" fillId="15" borderId="1" xfId="0" applyFont="1" applyFill="1" applyBorder="1" applyAlignment="1">
      <alignment horizontal="center"/>
    </xf>
    <xf numFmtId="0" fontId="27" fillId="15" borderId="2" xfId="0" applyFont="1" applyFill="1" applyBorder="1" applyAlignment="1">
      <alignment horizontal="center"/>
    </xf>
    <xf numFmtId="0" fontId="27" fillId="15" borderId="36" xfId="0" applyFont="1" applyFill="1" applyBorder="1" applyAlignment="1">
      <alignment horizontal="center"/>
    </xf>
    <xf numFmtId="0" fontId="27" fillId="15" borderId="37" xfId="0" applyFont="1" applyFill="1" applyBorder="1" applyAlignment="1">
      <alignment horizontal="center"/>
    </xf>
    <xf numFmtId="0" fontId="64" fillId="15" borderId="33" xfId="0" applyFont="1" applyFill="1" applyBorder="1" applyAlignment="1">
      <alignment horizontal="center" wrapText="1"/>
    </xf>
    <xf numFmtId="0" fontId="64" fillId="15" borderId="28" xfId="0" applyFont="1" applyFill="1" applyBorder="1" applyAlignment="1">
      <alignment horizontal="center" wrapText="1"/>
    </xf>
    <xf numFmtId="0" fontId="64" fillId="15" borderId="12" xfId="0" applyFont="1" applyFill="1" applyBorder="1" applyAlignment="1">
      <alignment horizontal="center" vertical="center" wrapText="1"/>
    </xf>
    <xf numFmtId="0" fontId="64" fillId="15" borderId="19" xfId="0" applyFont="1" applyFill="1" applyBorder="1" applyAlignment="1">
      <alignment horizontal="center" vertical="center" wrapText="1"/>
    </xf>
    <xf numFmtId="0" fontId="64" fillId="15" borderId="4" xfId="0" applyFont="1" applyFill="1" applyBorder="1" applyAlignment="1">
      <alignment horizontal="center" vertical="center" wrapText="1"/>
    </xf>
    <xf numFmtId="0" fontId="64" fillId="15" borderId="44" xfId="0" applyFont="1" applyFill="1" applyBorder="1" applyAlignment="1">
      <alignment horizontal="center" vertical="center" wrapText="1"/>
    </xf>
    <xf numFmtId="0" fontId="56" fillId="15" borderId="54" xfId="0" applyFont="1" applyFill="1" applyBorder="1" applyAlignment="1">
      <alignment horizontal="center" vertical="center" wrapText="1"/>
    </xf>
    <xf numFmtId="0" fontId="56" fillId="15" borderId="38" xfId="0" applyFont="1" applyFill="1" applyBorder="1" applyAlignment="1">
      <alignment horizontal="center" vertical="center" wrapText="1"/>
    </xf>
    <xf numFmtId="0" fontId="56" fillId="15" borderId="42" xfId="0" applyFont="1" applyFill="1" applyBorder="1" applyAlignment="1">
      <alignment horizontal="center" vertical="center" wrapText="1"/>
    </xf>
    <xf numFmtId="0" fontId="56" fillId="15" borderId="11" xfId="0" applyFont="1" applyFill="1" applyBorder="1" applyAlignment="1">
      <alignment horizontal="center" vertical="center"/>
    </xf>
    <xf numFmtId="0" fontId="56" fillId="15" borderId="47" xfId="0" applyFont="1" applyFill="1" applyBorder="1" applyAlignment="1">
      <alignment horizontal="center" vertical="center"/>
    </xf>
    <xf numFmtId="0" fontId="56" fillId="15" borderId="57" xfId="0" applyFont="1" applyFill="1" applyBorder="1" applyAlignment="1">
      <alignment horizontal="center" vertical="center"/>
    </xf>
    <xf numFmtId="0" fontId="56" fillId="15" borderId="53" xfId="0" applyFont="1" applyFill="1" applyBorder="1" applyAlignment="1">
      <alignment horizontal="center" vertical="center"/>
    </xf>
    <xf numFmtId="0" fontId="56" fillId="15" borderId="59" xfId="0" applyFont="1" applyFill="1" applyBorder="1" applyAlignment="1">
      <alignment horizontal="center" vertical="center"/>
    </xf>
    <xf numFmtId="0" fontId="56" fillId="15" borderId="61" xfId="0" applyFont="1" applyFill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38" fillId="0" borderId="37" xfId="0" applyFont="1" applyBorder="1" applyAlignment="1">
      <alignment horizontal="center" vertical="center"/>
    </xf>
    <xf numFmtId="0" fontId="50" fillId="22" borderId="35" xfId="0" applyFont="1" applyFill="1" applyBorder="1" applyAlignment="1">
      <alignment horizontal="center"/>
    </xf>
    <xf numFmtId="0" fontId="50" fillId="22" borderId="36" xfId="0" applyFont="1" applyFill="1" applyBorder="1" applyAlignment="1">
      <alignment horizontal="center"/>
    </xf>
    <xf numFmtId="0" fontId="50" fillId="22" borderId="37" xfId="0" applyFont="1" applyFill="1" applyBorder="1" applyAlignment="1">
      <alignment horizontal="center"/>
    </xf>
    <xf numFmtId="0" fontId="50" fillId="0" borderId="0" xfId="0" applyFont="1" applyAlignment="1">
      <alignment horizontal="center" vertical="center" wrapText="1"/>
    </xf>
    <xf numFmtId="0" fontId="56" fillId="17" borderId="53" xfId="0" applyFont="1" applyFill="1" applyBorder="1" applyAlignment="1">
      <alignment horizontal="center" vertical="center"/>
    </xf>
    <xf numFmtId="0" fontId="56" fillId="17" borderId="59" xfId="0" applyFont="1" applyFill="1" applyBorder="1" applyAlignment="1">
      <alignment horizontal="center" vertical="center"/>
    </xf>
    <xf numFmtId="0" fontId="56" fillId="17" borderId="61" xfId="0" applyFont="1" applyFill="1" applyBorder="1" applyAlignment="1">
      <alignment horizontal="center" vertical="center"/>
    </xf>
    <xf numFmtId="0" fontId="51" fillId="17" borderId="64" xfId="0" applyFont="1" applyFill="1" applyBorder="1" applyAlignment="1">
      <alignment horizontal="center"/>
    </xf>
    <xf numFmtId="0" fontId="51" fillId="17" borderId="11" xfId="0" applyFont="1" applyFill="1" applyBorder="1" applyAlignment="1">
      <alignment horizontal="center"/>
    </xf>
    <xf numFmtId="0" fontId="51" fillId="17" borderId="55" xfId="0" applyFont="1" applyFill="1" applyBorder="1" applyAlignment="1">
      <alignment horizontal="center"/>
    </xf>
    <xf numFmtId="0" fontId="51" fillId="17" borderId="54" xfId="0" applyFont="1" applyFill="1" applyBorder="1" applyAlignment="1">
      <alignment horizontal="center"/>
    </xf>
    <xf numFmtId="0" fontId="64" fillId="17" borderId="55" xfId="0" applyFont="1" applyFill="1" applyBorder="1" applyAlignment="1">
      <alignment horizontal="center" vertical="center" wrapText="1"/>
    </xf>
    <xf numFmtId="0" fontId="64" fillId="17" borderId="18" xfId="0" applyFont="1" applyFill="1" applyBorder="1" applyAlignment="1">
      <alignment horizontal="center" vertical="center" wrapText="1"/>
    </xf>
    <xf numFmtId="0" fontId="64" fillId="17" borderId="44" xfId="0" applyFont="1" applyFill="1" applyBorder="1" applyAlignment="1">
      <alignment horizontal="center" vertical="center" wrapText="1"/>
    </xf>
    <xf numFmtId="0" fontId="64" fillId="17" borderId="9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horizontal="center" vertical="center" wrapText="1"/>
    </xf>
    <xf numFmtId="0" fontId="64" fillId="17" borderId="13" xfId="0" applyFont="1" applyFill="1" applyBorder="1" applyAlignment="1">
      <alignment horizontal="center" vertical="center" wrapText="1"/>
    </xf>
    <xf numFmtId="0" fontId="64" fillId="17" borderId="19" xfId="0" applyFont="1" applyFill="1" applyBorder="1" applyAlignment="1">
      <alignment horizontal="center" vertical="center"/>
    </xf>
    <xf numFmtId="0" fontId="64" fillId="17" borderId="13" xfId="0" applyFont="1" applyFill="1" applyBorder="1" applyAlignment="1">
      <alignment horizontal="center" vertical="center"/>
    </xf>
    <xf numFmtId="0" fontId="44" fillId="2" borderId="39" xfId="0" applyFont="1" applyFill="1" applyBorder="1" applyAlignment="1">
      <alignment horizontal="center" vertical="center" wrapText="1"/>
    </xf>
    <xf numFmtId="0" fontId="44" fillId="2" borderId="40" xfId="0" applyFont="1" applyFill="1" applyBorder="1" applyAlignment="1">
      <alignment horizontal="center" vertical="center" wrapText="1"/>
    </xf>
    <xf numFmtId="0" fontId="27" fillId="17" borderId="4" xfId="0" applyFont="1" applyFill="1" applyBorder="1" applyAlignment="1">
      <alignment horizontal="center"/>
    </xf>
    <xf numFmtId="0" fontId="27" fillId="17" borderId="12" xfId="0" applyFont="1" applyFill="1" applyBorder="1" applyAlignment="1">
      <alignment horizontal="center"/>
    </xf>
    <xf numFmtId="0" fontId="27" fillId="17" borderId="5" xfId="0" applyFont="1" applyFill="1" applyBorder="1" applyAlignment="1">
      <alignment horizontal="center"/>
    </xf>
    <xf numFmtId="0" fontId="56" fillId="17" borderId="54" xfId="0" applyFont="1" applyFill="1" applyBorder="1" applyAlignment="1">
      <alignment horizontal="center" vertical="center" wrapText="1"/>
    </xf>
    <xf numFmtId="0" fontId="56" fillId="17" borderId="38" xfId="0" applyFont="1" applyFill="1" applyBorder="1" applyAlignment="1">
      <alignment horizontal="center" vertical="center" wrapText="1"/>
    </xf>
    <xf numFmtId="0" fontId="56" fillId="17" borderId="42" xfId="0" applyFont="1" applyFill="1" applyBorder="1" applyAlignment="1">
      <alignment horizontal="center" vertical="center" wrapText="1"/>
    </xf>
    <xf numFmtId="0" fontId="56" fillId="17" borderId="11" xfId="0" applyFont="1" applyFill="1" applyBorder="1" applyAlignment="1">
      <alignment horizontal="center" vertical="center"/>
    </xf>
    <xf numFmtId="0" fontId="56" fillId="17" borderId="47" xfId="0" applyFont="1" applyFill="1" applyBorder="1" applyAlignment="1">
      <alignment horizontal="center" vertical="center"/>
    </xf>
    <xf numFmtId="0" fontId="56" fillId="17" borderId="57" xfId="0" applyFont="1" applyFill="1" applyBorder="1" applyAlignment="1">
      <alignment horizontal="center" vertical="center"/>
    </xf>
    <xf numFmtId="0" fontId="27" fillId="24" borderId="1" xfId="0" applyFont="1" applyFill="1" applyBorder="1" applyAlignment="1">
      <alignment horizontal="center"/>
    </xf>
    <xf numFmtId="0" fontId="27" fillId="24" borderId="2" xfId="0" applyFont="1" applyFill="1" applyBorder="1" applyAlignment="1">
      <alignment horizontal="center"/>
    </xf>
    <xf numFmtId="0" fontId="27" fillId="24" borderId="3" xfId="0" applyFont="1" applyFill="1" applyBorder="1" applyAlignment="1">
      <alignment horizontal="center"/>
    </xf>
    <xf numFmtId="0" fontId="64" fillId="24" borderId="44" xfId="0" applyFont="1" applyFill="1" applyBorder="1" applyAlignment="1">
      <alignment horizontal="center" vertical="center" wrapText="1"/>
    </xf>
    <xf numFmtId="0" fontId="64" fillId="24" borderId="9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 wrapText="1"/>
    </xf>
    <xf numFmtId="0" fontId="64" fillId="24" borderId="13" xfId="0" applyFont="1" applyFill="1" applyBorder="1" applyAlignment="1">
      <alignment horizontal="center" vertical="center" wrapText="1"/>
    </xf>
    <xf numFmtId="0" fontId="45" fillId="27" borderId="35" xfId="0" applyFont="1" applyFill="1" applyBorder="1" applyAlignment="1">
      <alignment horizontal="center" vertical="center"/>
    </xf>
    <xf numFmtId="0" fontId="45" fillId="27" borderId="36" xfId="0" applyFont="1" applyFill="1" applyBorder="1" applyAlignment="1">
      <alignment horizontal="center" vertical="center"/>
    </xf>
    <xf numFmtId="0" fontId="45" fillId="27" borderId="37" xfId="0" applyFont="1" applyFill="1" applyBorder="1" applyAlignment="1">
      <alignment horizontal="center" vertical="center"/>
    </xf>
    <xf numFmtId="0" fontId="56" fillId="24" borderId="54" xfId="0" applyFont="1" applyFill="1" applyBorder="1" applyAlignment="1">
      <alignment horizontal="center" vertical="center" wrapText="1"/>
    </xf>
    <xf numFmtId="0" fontId="56" fillId="24" borderId="38" xfId="0" applyFont="1" applyFill="1" applyBorder="1" applyAlignment="1">
      <alignment horizontal="center" vertical="center" wrapText="1"/>
    </xf>
    <xf numFmtId="0" fontId="56" fillId="24" borderId="4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/>
    </xf>
    <xf numFmtId="0" fontId="56" fillId="24" borderId="47" xfId="0" applyFont="1" applyFill="1" applyBorder="1" applyAlignment="1">
      <alignment horizontal="center" vertical="center"/>
    </xf>
    <xf numFmtId="0" fontId="56" fillId="24" borderId="57" xfId="0" applyFont="1" applyFill="1" applyBorder="1" applyAlignment="1">
      <alignment horizontal="center" vertical="center"/>
    </xf>
    <xf numFmtId="0" fontId="56" fillId="24" borderId="53" xfId="0" applyFont="1" applyFill="1" applyBorder="1" applyAlignment="1">
      <alignment horizontal="center" vertical="center"/>
    </xf>
    <xf numFmtId="0" fontId="56" fillId="24" borderId="59" xfId="0" applyFont="1" applyFill="1" applyBorder="1" applyAlignment="1">
      <alignment horizontal="center" vertical="center"/>
    </xf>
    <xf numFmtId="0" fontId="56" fillId="24" borderId="61" xfId="0" applyFont="1" applyFill="1" applyBorder="1" applyAlignment="1">
      <alignment horizontal="center" vertical="center"/>
    </xf>
    <xf numFmtId="0" fontId="51" fillId="24" borderId="54" xfId="0" applyFont="1" applyFill="1" applyBorder="1" applyAlignment="1">
      <alignment horizontal="center"/>
    </xf>
    <xf numFmtId="0" fontId="51" fillId="24" borderId="11" xfId="0" applyFont="1" applyFill="1" applyBorder="1" applyAlignment="1">
      <alignment horizontal="center"/>
    </xf>
    <xf numFmtId="0" fontId="51" fillId="24" borderId="55" xfId="0" applyFont="1" applyFill="1" applyBorder="1" applyAlignment="1">
      <alignment horizontal="center"/>
    </xf>
    <xf numFmtId="0" fontId="51" fillId="24" borderId="54" xfId="0" applyFont="1" applyFill="1" applyBorder="1" applyAlignment="1">
      <alignment horizontal="center" vertical="center"/>
    </xf>
    <xf numFmtId="0" fontId="51" fillId="24" borderId="11" xfId="0" applyFont="1" applyFill="1" applyBorder="1" applyAlignment="1">
      <alignment horizontal="center" vertical="center"/>
    </xf>
    <xf numFmtId="0" fontId="51" fillId="24" borderId="55" xfId="0" applyFont="1" applyFill="1" applyBorder="1" applyAlignment="1">
      <alignment horizontal="center" vertical="center"/>
    </xf>
    <xf numFmtId="0" fontId="64" fillId="24" borderId="33" xfId="0" applyFont="1" applyFill="1" applyBorder="1" applyAlignment="1">
      <alignment horizontal="center" vertical="center" wrapText="1"/>
    </xf>
    <xf numFmtId="0" fontId="64" fillId="24" borderId="28" xfId="0" applyFont="1" applyFill="1" applyBorder="1" applyAlignment="1">
      <alignment horizontal="center" vertical="center" wrapText="1"/>
    </xf>
    <xf numFmtId="0" fontId="64" fillId="24" borderId="19" xfId="0" applyFont="1" applyFill="1" applyBorder="1" applyAlignment="1">
      <alignment horizontal="center" vertical="center"/>
    </xf>
    <xf numFmtId="0" fontId="64" fillId="24" borderId="13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4" fontId="28" fillId="0" borderId="1" xfId="0" applyNumberFormat="1" applyFont="1" applyBorder="1"/>
    <xf numFmtId="0" fontId="105" fillId="0" borderId="1" xfId="0" applyFont="1" applyBorder="1" applyAlignment="1">
      <alignment horizontal="center"/>
    </xf>
    <xf numFmtId="0" fontId="105" fillId="0" borderId="2" xfId="0" applyFont="1" applyBorder="1" applyAlignment="1">
      <alignment horizontal="center"/>
    </xf>
    <xf numFmtId="0" fontId="95" fillId="0" borderId="2" xfId="0" applyFont="1" applyBorder="1"/>
    <xf numFmtId="4" fontId="28" fillId="0" borderId="2" xfId="0" applyNumberFormat="1" applyFont="1" applyBorder="1"/>
    <xf numFmtId="0" fontId="28" fillId="0" borderId="14" xfId="0" applyFont="1" applyBorder="1"/>
    <xf numFmtId="0" fontId="99" fillId="0" borderId="14" xfId="0" applyFont="1" applyBorder="1" applyAlignment="1">
      <alignment horizontal="center" vertical="center"/>
    </xf>
    <xf numFmtId="14" fontId="106" fillId="5" borderId="41" xfId="0" applyNumberFormat="1" applyFont="1" applyFill="1" applyBorder="1" applyProtection="1">
      <protection locked="0"/>
    </xf>
    <xf numFmtId="4" fontId="28" fillId="0" borderId="14" xfId="0" applyNumberFormat="1" applyFont="1" applyBorder="1"/>
    <xf numFmtId="0" fontId="107" fillId="0" borderId="0" xfId="0" applyFont="1"/>
    <xf numFmtId="4" fontId="108" fillId="0" borderId="0" xfId="0" applyNumberFormat="1" applyFont="1"/>
    <xf numFmtId="0" fontId="36" fillId="0" borderId="0" xfId="0" applyFont="1" applyAlignment="1" applyProtection="1">
      <alignment horizontal="center" vertical="center" wrapText="1"/>
      <protection locked="0"/>
    </xf>
    <xf numFmtId="0" fontId="72" fillId="23" borderId="19" xfId="0" applyFont="1" applyFill="1" applyBorder="1" applyAlignment="1" applyProtection="1">
      <alignment horizontal="center" vertical="center" wrapText="1"/>
      <protection locked="0"/>
    </xf>
    <xf numFmtId="0" fontId="72" fillId="23" borderId="45" xfId="0" applyFont="1" applyFill="1" applyBorder="1" applyAlignment="1" applyProtection="1">
      <alignment horizontal="center" vertical="center" wrapText="1"/>
      <protection locked="0"/>
    </xf>
    <xf numFmtId="0" fontId="72" fillId="23" borderId="13" xfId="0" applyFont="1" applyFill="1" applyBorder="1" applyAlignment="1" applyProtection="1">
      <alignment horizontal="center" vertical="center" wrapText="1"/>
      <protection locked="0"/>
    </xf>
    <xf numFmtId="0" fontId="72" fillId="23" borderId="10" xfId="0" applyFont="1" applyFill="1" applyBorder="1" applyAlignment="1" applyProtection="1">
      <alignment horizontal="center" vertical="center" wrapText="1"/>
      <protection locked="0"/>
    </xf>
    <xf numFmtId="0" fontId="45" fillId="0" borderId="14" xfId="0" applyFont="1" applyBorder="1" applyAlignment="1">
      <alignment horizontal="center" vertical="center"/>
    </xf>
    <xf numFmtId="0" fontId="99" fillId="0" borderId="0" xfId="0" applyFont="1" applyAlignment="1">
      <alignment horizontal="right" vertical="center"/>
    </xf>
    <xf numFmtId="0" fontId="109" fillId="0" borderId="0" xfId="0" applyFont="1" applyAlignment="1">
      <alignment horizontal="center" vertical="center"/>
    </xf>
    <xf numFmtId="0" fontId="109" fillId="0" borderId="0" xfId="0" applyFont="1"/>
    <xf numFmtId="0" fontId="109" fillId="0" borderId="25" xfId="0" applyFont="1" applyBorder="1"/>
    <xf numFmtId="0" fontId="109" fillId="0" borderId="14" xfId="0" applyFont="1" applyBorder="1" applyAlignment="1">
      <alignment horizontal="center" vertical="center"/>
    </xf>
    <xf numFmtId="0" fontId="109" fillId="3" borderId="0" xfId="0" applyFont="1" applyFill="1"/>
    <xf numFmtId="4" fontId="109" fillId="0" borderId="14" xfId="0" applyNumberFormat="1" applyFont="1" applyBorder="1"/>
    <xf numFmtId="165" fontId="46" fillId="6" borderId="9" xfId="0" applyNumberFormat="1" applyFont="1" applyFill="1" applyBorder="1"/>
    <xf numFmtId="0" fontId="72" fillId="0" borderId="14" xfId="0" applyFont="1" applyBorder="1" applyAlignment="1">
      <alignment horizontal="center" vertical="center"/>
    </xf>
    <xf numFmtId="4" fontId="72" fillId="0" borderId="0" xfId="0" applyNumberFormat="1" applyFont="1" applyAlignment="1">
      <alignment vertical="center"/>
    </xf>
    <xf numFmtId="166" fontId="72" fillId="0" borderId="0" xfId="0" applyNumberFormat="1" applyFont="1" applyAlignment="1">
      <alignment vertical="center"/>
    </xf>
    <xf numFmtId="165" fontId="110" fillId="6" borderId="71" xfId="0" applyNumberFormat="1" applyFont="1" applyFill="1" applyBorder="1" applyAlignment="1">
      <alignment horizontal="center" vertical="center"/>
    </xf>
    <xf numFmtId="165" fontId="110" fillId="6" borderId="70" xfId="0" applyNumberFormat="1" applyFont="1" applyFill="1" applyBorder="1" applyAlignment="1">
      <alignment horizontal="center" vertical="center"/>
    </xf>
    <xf numFmtId="165" fontId="46" fillId="6" borderId="43" xfId="0" applyNumberFormat="1" applyFont="1" applyFill="1" applyBorder="1" applyAlignment="1">
      <alignment horizontal="center" vertical="center"/>
    </xf>
    <xf numFmtId="165" fontId="46" fillId="6" borderId="74" xfId="0" applyNumberFormat="1" applyFont="1" applyFill="1" applyBorder="1" applyAlignment="1">
      <alignment horizontal="center" vertical="center"/>
    </xf>
    <xf numFmtId="4" fontId="75" fillId="0" borderId="14" xfId="0" applyNumberFormat="1" applyFont="1" applyBorder="1" applyAlignment="1">
      <alignment horizontal="center"/>
    </xf>
    <xf numFmtId="0" fontId="72" fillId="0" borderId="0" xfId="0" applyFont="1" applyAlignment="1">
      <alignment horizontal="center"/>
    </xf>
    <xf numFmtId="0" fontId="75" fillId="0" borderId="0" xfId="0" applyFont="1"/>
    <xf numFmtId="4" fontId="75" fillId="0" borderId="0" xfId="0" applyNumberFormat="1" applyFont="1" applyAlignment="1">
      <alignment horizontal="center"/>
    </xf>
    <xf numFmtId="0" fontId="111" fillId="0" borderId="0" xfId="0" applyFont="1"/>
    <xf numFmtId="0" fontId="112" fillId="0" borderId="0" xfId="0" applyFont="1" applyAlignment="1">
      <alignment horizontal="center"/>
    </xf>
    <xf numFmtId="0" fontId="60" fillId="0" borderId="0" xfId="0" applyFont="1" applyAlignment="1">
      <alignment horizontal="center"/>
    </xf>
    <xf numFmtId="0" fontId="113" fillId="0" borderId="0" xfId="0" applyFont="1"/>
    <xf numFmtId="0" fontId="60" fillId="0" borderId="0" xfId="0" applyFont="1"/>
    <xf numFmtId="0" fontId="111" fillId="0" borderId="25" xfId="0" applyFont="1" applyBorder="1"/>
    <xf numFmtId="4" fontId="114" fillId="0" borderId="14" xfId="0" applyNumberFormat="1" applyFont="1" applyBorder="1"/>
    <xf numFmtId="0" fontId="114" fillId="0" borderId="0" xfId="0" applyFont="1"/>
    <xf numFmtId="0" fontId="114" fillId="0" borderId="25" xfId="0" applyFont="1" applyBorder="1"/>
    <xf numFmtId="0" fontId="114" fillId="0" borderId="14" xfId="0" applyFont="1" applyBorder="1"/>
    <xf numFmtId="165" fontId="110" fillId="6" borderId="62" xfId="0" applyNumberFormat="1" applyFont="1" applyFill="1" applyBorder="1" applyAlignment="1">
      <alignment horizontal="center" vertical="center"/>
    </xf>
    <xf numFmtId="165" fontId="110" fillId="6" borderId="37" xfId="0" applyNumberFormat="1" applyFont="1" applyFill="1" applyBorder="1" applyAlignment="1">
      <alignment horizontal="center" vertical="center"/>
    </xf>
    <xf numFmtId="0" fontId="111" fillId="0" borderId="14" xfId="0" applyFont="1" applyBorder="1"/>
    <xf numFmtId="4" fontId="115" fillId="0" borderId="14" xfId="0" applyNumberFormat="1" applyFont="1" applyBorder="1" applyAlignment="1">
      <alignment horizontal="center"/>
    </xf>
    <xf numFmtId="165" fontId="110" fillId="5" borderId="62" xfId="0" applyNumberFormat="1" applyFont="1" applyFill="1" applyBorder="1" applyAlignment="1" applyProtection="1">
      <alignment horizontal="center" vertical="center"/>
      <protection locked="0"/>
    </xf>
    <xf numFmtId="165" fontId="110" fillId="5" borderId="37" xfId="0" applyNumberFormat="1" applyFont="1" applyFill="1" applyBorder="1" applyAlignment="1" applyProtection="1">
      <alignment horizontal="center" vertical="center"/>
      <protection locked="0"/>
    </xf>
    <xf numFmtId="0" fontId="105" fillId="0" borderId="14" xfId="0" applyFont="1" applyBorder="1" applyAlignment="1">
      <alignment horizontal="center"/>
    </xf>
    <xf numFmtId="0" fontId="105" fillId="0" borderId="0" xfId="0" applyFont="1" applyAlignment="1">
      <alignment horizontal="center"/>
    </xf>
    <xf numFmtId="0" fontId="95" fillId="0" borderId="0" xfId="0" applyFont="1"/>
    <xf numFmtId="0" fontId="48" fillId="0" borderId="0" xfId="0" applyFont="1"/>
    <xf numFmtId="165" fontId="116" fillId="6" borderId="12" xfId="0" applyNumberFormat="1" applyFont="1" applyFill="1" applyBorder="1" applyAlignment="1">
      <alignment horizontal="center" vertical="center"/>
    </xf>
    <xf numFmtId="165" fontId="116" fillId="6" borderId="5" xfId="0" applyNumberFormat="1" applyFont="1" applyFill="1" applyBorder="1" applyAlignment="1">
      <alignment horizontal="center" vertical="center"/>
    </xf>
    <xf numFmtId="4" fontId="28" fillId="0" borderId="0" xfId="0" applyNumberFormat="1" applyFont="1"/>
    <xf numFmtId="0" fontId="27" fillId="0" borderId="0" xfId="0" applyFont="1"/>
    <xf numFmtId="165" fontId="27" fillId="0" borderId="0" xfId="0" applyNumberFormat="1" applyFont="1"/>
    <xf numFmtId="165" fontId="116" fillId="6" borderId="13" xfId="0" applyNumberFormat="1" applyFont="1" applyFill="1" applyBorder="1" applyAlignment="1">
      <alignment horizontal="center" vertical="center"/>
    </xf>
    <xf numFmtId="165" fontId="116" fillId="6" borderId="10" xfId="0" applyNumberFormat="1" applyFont="1" applyFill="1" applyBorder="1" applyAlignment="1">
      <alignment horizontal="center" vertical="center"/>
    </xf>
    <xf numFmtId="165" fontId="110" fillId="6" borderId="36" xfId="0" applyNumberFormat="1" applyFont="1" applyFill="1" applyBorder="1" applyAlignment="1">
      <alignment horizontal="center" vertical="center"/>
    </xf>
    <xf numFmtId="0" fontId="81" fillId="34" borderId="26" xfId="0" applyFont="1" applyFill="1" applyBorder="1" applyAlignment="1">
      <alignment vertical="center"/>
    </xf>
    <xf numFmtId="4" fontId="29" fillId="34" borderId="35" xfId="0" applyNumberFormat="1" applyFont="1" applyFill="1" applyBorder="1" applyAlignment="1">
      <alignment vertical="center"/>
    </xf>
    <xf numFmtId="4" fontId="29" fillId="34" borderId="36" xfId="0" applyNumberFormat="1" applyFont="1" applyFill="1" applyBorder="1" applyAlignment="1">
      <alignment vertical="center"/>
    </xf>
    <xf numFmtId="4" fontId="29" fillId="34" borderId="37" xfId="0" applyNumberFormat="1" applyFont="1" applyFill="1" applyBorder="1" applyAlignment="1">
      <alignment vertical="center"/>
    </xf>
    <xf numFmtId="0" fontId="105" fillId="0" borderId="6" xfId="0" applyFont="1" applyBorder="1" applyAlignment="1">
      <alignment horizontal="center"/>
    </xf>
    <xf numFmtId="0" fontId="105" fillId="0" borderId="7" xfId="0" applyFont="1" applyBorder="1" applyAlignment="1">
      <alignment horizontal="center"/>
    </xf>
    <xf numFmtId="0" fontId="95" fillId="0" borderId="7" xfId="0" applyFont="1" applyBorder="1"/>
    <xf numFmtId="4" fontId="28" fillId="0" borderId="7" xfId="0" applyNumberFormat="1" applyFont="1" applyBorder="1"/>
    <xf numFmtId="49" fontId="80" fillId="5" borderId="19" xfId="0" applyNumberFormat="1" applyFont="1" applyFill="1" applyBorder="1" applyAlignment="1" applyProtection="1">
      <alignment vertical="center" wrapText="1"/>
      <protection locked="0"/>
    </xf>
    <xf numFmtId="0" fontId="28" fillId="0" borderId="1" xfId="0" applyFont="1" applyBorder="1"/>
    <xf numFmtId="0" fontId="117" fillId="0" borderId="0" xfId="0" applyFont="1"/>
    <xf numFmtId="0" fontId="44" fillId="0" borderId="0" xfId="0" applyFont="1" applyAlignment="1">
      <alignment vertical="center" wrapText="1"/>
    </xf>
    <xf numFmtId="0" fontId="109" fillId="0" borderId="14" xfId="0" applyFont="1" applyBorder="1"/>
    <xf numFmtId="0" fontId="52" fillId="0" borderId="0" xfId="0" applyFont="1" applyAlignment="1" applyProtection="1">
      <alignment horizontal="center" vertical="center"/>
      <protection locked="0"/>
    </xf>
    <xf numFmtId="0" fontId="118" fillId="23" borderId="35" xfId="0" applyFont="1" applyFill="1" applyBorder="1" applyAlignment="1">
      <alignment horizontal="center" vertical="center"/>
    </xf>
    <xf numFmtId="0" fontId="118" fillId="23" borderId="36" xfId="0" applyFont="1" applyFill="1" applyBorder="1" applyAlignment="1">
      <alignment horizontal="center" vertical="center"/>
    </xf>
    <xf numFmtId="0" fontId="118" fillId="23" borderId="37" xfId="0" applyFont="1" applyFill="1" applyBorder="1" applyAlignment="1">
      <alignment horizontal="center" vertical="center"/>
    </xf>
    <xf numFmtId="0" fontId="111" fillId="0" borderId="1" xfId="0" applyFont="1" applyBorder="1"/>
    <xf numFmtId="0" fontId="111" fillId="0" borderId="2" xfId="0" applyFont="1" applyBorder="1"/>
    <xf numFmtId="4" fontId="115" fillId="0" borderId="2" xfId="0" applyNumberFormat="1" applyFont="1" applyBorder="1" applyAlignment="1">
      <alignment horizontal="center"/>
    </xf>
    <xf numFmtId="0" fontId="119" fillId="0" borderId="2" xfId="0" applyFont="1" applyBorder="1" applyAlignment="1">
      <alignment horizontal="center"/>
    </xf>
    <xf numFmtId="0" fontId="111" fillId="0" borderId="2" xfId="0" applyFont="1" applyBorder="1" applyAlignment="1">
      <alignment horizontal="center"/>
    </xf>
    <xf numFmtId="0" fontId="44" fillId="0" borderId="2" xfId="0" applyFont="1" applyBorder="1" applyAlignment="1">
      <alignment vertical="center"/>
    </xf>
    <xf numFmtId="4" fontId="44" fillId="0" borderId="36" xfId="0" applyNumberFormat="1" applyFont="1" applyBorder="1" applyAlignment="1">
      <alignment vertical="center"/>
    </xf>
    <xf numFmtId="0" fontId="111" fillId="0" borderId="3" xfId="0" applyFont="1" applyBorder="1"/>
    <xf numFmtId="0" fontId="120" fillId="0" borderId="14" xfId="0" applyFont="1" applyBorder="1"/>
    <xf numFmtId="4" fontId="32" fillId="0" borderId="0" xfId="0" applyNumberFormat="1" applyFont="1" applyAlignment="1">
      <alignment horizontal="center" vertical="center" wrapText="1"/>
    </xf>
    <xf numFmtId="0" fontId="67" fillId="0" borderId="0" xfId="0" applyFont="1" applyAlignment="1">
      <alignment horizontal="center" vertical="center"/>
    </xf>
    <xf numFmtId="0" fontId="72" fillId="0" borderId="0" xfId="0" applyFont="1"/>
    <xf numFmtId="4" fontId="72" fillId="0" borderId="0" xfId="0" applyNumberFormat="1" applyFont="1" applyAlignment="1">
      <alignment horizontal="center" vertical="center" wrapText="1"/>
    </xf>
    <xf numFmtId="4" fontId="72" fillId="0" borderId="0" xfId="0" applyNumberFormat="1" applyFont="1" applyAlignment="1">
      <alignment horizontal="center"/>
    </xf>
    <xf numFmtId="0" fontId="72" fillId="0" borderId="0" xfId="0" applyFont="1" applyAlignment="1">
      <alignment horizontal="center" vertical="center" wrapText="1"/>
    </xf>
    <xf numFmtId="0" fontId="120" fillId="0" borderId="25" xfId="0" applyFont="1" applyBorder="1"/>
    <xf numFmtId="0" fontId="120" fillId="0" borderId="0" xfId="0" applyFont="1"/>
    <xf numFmtId="0" fontId="72" fillId="0" borderId="14" xfId="0" applyFont="1" applyBorder="1"/>
    <xf numFmtId="0" fontId="72" fillId="0" borderId="25" xfId="0" applyFont="1" applyBorder="1"/>
    <xf numFmtId="0" fontId="73" fillId="0" borderId="0" xfId="0" applyFont="1" applyAlignment="1">
      <alignment horizontal="center" vertical="center"/>
    </xf>
    <xf numFmtId="0" fontId="67" fillId="0" borderId="0" xfId="0" applyFont="1" applyAlignment="1">
      <alignment horizontal="center"/>
    </xf>
    <xf numFmtId="0" fontId="73" fillId="0" borderId="0" xfId="0" applyFont="1" applyAlignment="1">
      <alignment wrapText="1"/>
    </xf>
    <xf numFmtId="4" fontId="72" fillId="0" borderId="0" xfId="0" applyNumberFormat="1" applyFont="1"/>
    <xf numFmtId="0" fontId="32" fillId="0" borderId="14" xfId="0" applyFont="1" applyBorder="1"/>
    <xf numFmtId="4" fontId="32" fillId="0" borderId="0" xfId="0" applyNumberFormat="1" applyFont="1"/>
    <xf numFmtId="4" fontId="75" fillId="0" borderId="0" xfId="0" applyNumberFormat="1" applyFont="1" applyAlignment="1">
      <alignment horizontal="center" vertical="center"/>
    </xf>
    <xf numFmtId="0" fontId="32" fillId="0" borderId="25" xfId="0" applyFont="1" applyBorder="1"/>
    <xf numFmtId="0" fontId="32" fillId="0" borderId="0" xfId="0" applyFont="1"/>
    <xf numFmtId="0" fontId="121" fillId="0" borderId="14" xfId="0" applyFont="1" applyBorder="1" applyProtection="1">
      <protection hidden="1"/>
    </xf>
    <xf numFmtId="4" fontId="121" fillId="0" borderId="0" xfId="0" applyNumberFormat="1" applyFont="1" applyProtection="1">
      <protection hidden="1"/>
    </xf>
    <xf numFmtId="0" fontId="122" fillId="0" borderId="0" xfId="0" applyFont="1" applyAlignment="1" applyProtection="1">
      <alignment horizontal="center"/>
      <protection hidden="1"/>
    </xf>
    <xf numFmtId="0" fontId="112" fillId="0" borderId="0" xfId="0" applyFont="1" applyAlignment="1" applyProtection="1">
      <alignment horizontal="center"/>
      <protection hidden="1"/>
    </xf>
    <xf numFmtId="0" fontId="82" fillId="0" borderId="0" xfId="0" applyFont="1" applyAlignment="1" applyProtection="1">
      <alignment horizontal="center"/>
      <protection hidden="1"/>
    </xf>
    <xf numFmtId="0" fontId="82" fillId="0" borderId="0" xfId="0" applyFont="1" applyProtection="1">
      <protection hidden="1"/>
    </xf>
    <xf numFmtId="4" fontId="82" fillId="0" borderId="0" xfId="0" applyNumberFormat="1" applyFont="1" applyProtection="1">
      <protection hidden="1"/>
    </xf>
    <xf numFmtId="0" fontId="39" fillId="0" borderId="0" xfId="0" applyFont="1" applyAlignment="1" applyProtection="1">
      <alignment horizontal="center" vertical="top" wrapText="1"/>
      <protection hidden="1"/>
    </xf>
    <xf numFmtId="0" fontId="121" fillId="0" borderId="25" xfId="0" applyFont="1" applyBorder="1" applyProtection="1">
      <protection hidden="1"/>
    </xf>
    <xf numFmtId="0" fontId="121" fillId="0" borderId="0" xfId="0" applyFont="1" applyProtection="1">
      <protection hidden="1"/>
    </xf>
    <xf numFmtId="0" fontId="109" fillId="0" borderId="14" xfId="0" applyFont="1" applyBorder="1" applyAlignment="1">
      <alignment vertical="center"/>
    </xf>
    <xf numFmtId="4" fontId="109" fillId="0" borderId="0" xfId="0" applyNumberFormat="1" applyFont="1" applyAlignment="1">
      <alignment vertical="center"/>
    </xf>
    <xf numFmtId="0" fontId="109" fillId="0" borderId="25" xfId="0" applyFont="1" applyBorder="1" applyAlignment="1">
      <alignment vertical="center"/>
    </xf>
    <xf numFmtId="0" fontId="109" fillId="0" borderId="0" xfId="0" applyFont="1" applyAlignment="1">
      <alignment vertical="center"/>
    </xf>
    <xf numFmtId="0" fontId="104" fillId="0" borderId="0" xfId="0" applyFont="1" applyAlignment="1" applyProtection="1">
      <alignment horizontal="center" vertical="center"/>
      <protection locked="0"/>
    </xf>
    <xf numFmtId="0" fontId="75" fillId="0" borderId="0" xfId="0" applyFont="1" applyAlignment="1" applyProtection="1">
      <alignment horizontal="center" vertical="center"/>
      <protection locked="0"/>
    </xf>
    <xf numFmtId="1" fontId="72" fillId="0" borderId="23" xfId="0" applyNumberFormat="1" applyFont="1" applyBorder="1" applyAlignment="1" applyProtection="1">
      <alignment horizontal="center" vertical="center"/>
      <protection locked="0"/>
    </xf>
    <xf numFmtId="0" fontId="75" fillId="0" borderId="0" xfId="0" applyFont="1" applyAlignment="1">
      <alignment horizontal="center" vertical="center"/>
    </xf>
    <xf numFmtId="0" fontId="75" fillId="0" borderId="0" xfId="0" applyFont="1" applyAlignment="1" applyProtection="1">
      <alignment horizontal="center" vertical="center"/>
      <protection hidden="1"/>
    </xf>
    <xf numFmtId="4" fontId="75" fillId="0" borderId="0" xfId="0" applyNumberFormat="1" applyFont="1" applyAlignment="1">
      <alignment vertical="center"/>
    </xf>
    <xf numFmtId="4" fontId="72" fillId="0" borderId="0" xfId="0" applyNumberFormat="1" applyFont="1" applyAlignment="1" applyProtection="1">
      <alignment vertical="center"/>
      <protection locked="0"/>
    </xf>
    <xf numFmtId="0" fontId="75" fillId="0" borderId="0" xfId="0" applyFont="1" applyAlignment="1">
      <alignment vertical="center"/>
    </xf>
    <xf numFmtId="4" fontId="75" fillId="0" borderId="0" xfId="0" applyNumberFormat="1" applyFont="1" applyAlignment="1" applyProtection="1">
      <alignment vertical="center"/>
      <protection hidden="1"/>
    </xf>
    <xf numFmtId="4" fontId="75" fillId="0" borderId="0" xfId="0" applyNumberFormat="1" applyFont="1" applyAlignment="1" applyProtection="1">
      <alignment horizontal="right" vertical="center"/>
      <protection hidden="1"/>
    </xf>
    <xf numFmtId="4" fontId="72" fillId="0" borderId="0" xfId="0" applyNumberFormat="1" applyFont="1" applyAlignment="1" applyProtection="1">
      <alignment horizontal="center" vertical="center"/>
      <protection locked="0"/>
    </xf>
    <xf numFmtId="0" fontId="123" fillId="0" borderId="14" xfId="0" applyFont="1" applyBorder="1" applyAlignment="1" applyProtection="1">
      <alignment vertical="top"/>
      <protection hidden="1"/>
    </xf>
    <xf numFmtId="4" fontId="124" fillId="0" borderId="0" xfId="0" applyNumberFormat="1" applyFont="1" applyAlignment="1" applyProtection="1">
      <alignment horizontal="center" vertical="top"/>
      <protection hidden="1"/>
    </xf>
    <xf numFmtId="0" fontId="122" fillId="0" borderId="0" xfId="0" applyFont="1" applyAlignment="1" applyProtection="1">
      <alignment horizontal="center" vertical="top"/>
      <protection hidden="1"/>
    </xf>
    <xf numFmtId="0" fontId="112" fillId="0" borderId="0" xfId="0" applyFont="1" applyAlignment="1" applyProtection="1">
      <alignment horizontal="center" vertical="top"/>
      <protection hidden="1"/>
    </xf>
    <xf numFmtId="0" fontId="39" fillId="0" borderId="0" xfId="0" applyFont="1" applyAlignment="1" applyProtection="1">
      <alignment horizontal="center" vertical="top"/>
      <protection hidden="1"/>
    </xf>
    <xf numFmtId="4" fontId="39" fillId="0" borderId="0" xfId="0" applyNumberFormat="1" applyFont="1" applyAlignment="1" applyProtection="1">
      <alignment horizontal="center" vertical="top"/>
      <protection hidden="1"/>
    </xf>
    <xf numFmtId="4" fontId="39" fillId="0" borderId="0" xfId="0" applyNumberFormat="1" applyFont="1" applyAlignment="1" applyProtection="1">
      <alignment horizontal="center" vertical="top"/>
      <protection hidden="1"/>
    </xf>
    <xf numFmtId="0" fontId="39" fillId="0" borderId="0" xfId="0" applyFont="1" applyAlignment="1" applyProtection="1">
      <alignment vertical="top"/>
      <protection hidden="1"/>
    </xf>
    <xf numFmtId="0" fontId="123" fillId="0" borderId="25" xfId="0" applyFont="1" applyBorder="1" applyAlignment="1" applyProtection="1">
      <alignment vertical="top"/>
      <protection hidden="1"/>
    </xf>
    <xf numFmtId="0" fontId="123" fillId="0" borderId="0" xfId="0" applyFont="1" applyAlignment="1" applyProtection="1">
      <alignment vertical="top"/>
      <protection hidden="1"/>
    </xf>
    <xf numFmtId="0" fontId="122" fillId="0" borderId="0" xfId="0" applyFont="1" applyAlignment="1">
      <alignment horizontal="center"/>
    </xf>
    <xf numFmtId="0" fontId="28" fillId="0" borderId="6" xfId="0" applyFont="1" applyBorder="1"/>
    <xf numFmtId="0" fontId="112" fillId="0" borderId="7" xfId="0" applyFont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0" borderId="7" xfId="0" applyFont="1" applyBorder="1"/>
    <xf numFmtId="0" fontId="113" fillId="0" borderId="7" xfId="0" applyFont="1" applyBorder="1"/>
    <xf numFmtId="4" fontId="60" fillId="0" borderId="7" xfId="0" applyNumberFormat="1" applyFont="1" applyBorder="1"/>
    <xf numFmtId="0" fontId="104" fillId="0" borderId="2" xfId="0" applyFont="1" applyBorder="1" applyAlignment="1">
      <alignment horizontal="center"/>
    </xf>
    <xf numFmtId="0" fontId="75" fillId="0" borderId="2" xfId="0" applyFont="1" applyBorder="1" applyAlignment="1">
      <alignment horizontal="center"/>
    </xf>
    <xf numFmtId="0" fontId="75" fillId="0" borderId="2" xfId="0" applyFont="1" applyBorder="1"/>
    <xf numFmtId="0" fontId="72" fillId="0" borderId="2" xfId="0" applyFont="1" applyBorder="1" applyAlignment="1">
      <alignment vertical="center"/>
    </xf>
    <xf numFmtId="4" fontId="73" fillId="0" borderId="2" xfId="0" applyNumberFormat="1" applyFont="1" applyBorder="1" applyAlignment="1">
      <alignment horizontal="center"/>
    </xf>
    <xf numFmtId="4" fontId="72" fillId="0" borderId="36" xfId="0" applyNumberFormat="1" applyFont="1" applyBorder="1" applyAlignment="1">
      <alignment vertical="center"/>
    </xf>
    <xf numFmtId="0" fontId="118" fillId="23" borderId="7" xfId="0" applyFont="1" applyFill="1" applyBorder="1" applyAlignment="1">
      <alignment horizontal="center" vertical="center"/>
    </xf>
    <xf numFmtId="4" fontId="72" fillId="0" borderId="2" xfId="0" applyNumberFormat="1" applyFont="1" applyBorder="1" applyAlignment="1">
      <alignment vertical="center"/>
    </xf>
    <xf numFmtId="4" fontId="115" fillId="0" borderId="0" xfId="0" applyNumberFormat="1" applyFont="1" applyAlignment="1">
      <alignment horizontal="center"/>
    </xf>
    <xf numFmtId="0" fontId="119" fillId="0" borderId="0" xfId="0" applyFont="1" applyAlignment="1">
      <alignment horizontal="center"/>
    </xf>
    <xf numFmtId="0" fontId="104" fillId="0" borderId="0" xfId="0" applyFont="1" applyAlignment="1">
      <alignment horizontal="center"/>
    </xf>
    <xf numFmtId="0" fontId="75" fillId="0" borderId="0" xfId="0" applyFont="1" applyAlignment="1">
      <alignment horizontal="center"/>
    </xf>
    <xf numFmtId="0" fontId="72" fillId="0" borderId="0" xfId="0" applyFont="1" applyAlignment="1">
      <alignment vertical="center"/>
    </xf>
    <xf numFmtId="4" fontId="73" fillId="0" borderId="0" xfId="0" applyNumberFormat="1" applyFont="1" applyAlignment="1">
      <alignment horizontal="center"/>
    </xf>
    <xf numFmtId="4" fontId="72" fillId="0" borderId="0" xfId="0" applyNumberFormat="1" applyFont="1" applyAlignment="1">
      <alignment horizontal="center" vertical="center"/>
    </xf>
    <xf numFmtId="0" fontId="73" fillId="0" borderId="0" xfId="0" applyFont="1" applyAlignment="1">
      <alignment vertical="center" wrapText="1"/>
    </xf>
    <xf numFmtId="0" fontId="28" fillId="0" borderId="2" xfId="0" applyFont="1" applyBorder="1" applyAlignment="1">
      <alignment horizontal="center" wrapText="1"/>
    </xf>
    <xf numFmtId="0" fontId="118" fillId="0" borderId="0" xfId="0" applyFont="1" applyAlignment="1">
      <alignment vertical="center"/>
    </xf>
    <xf numFmtId="0" fontId="37" fillId="0" borderId="0" xfId="0" applyFont="1" applyAlignment="1" applyProtection="1">
      <alignment horizontal="center" vertical="center"/>
      <protection locked="0"/>
    </xf>
    <xf numFmtId="0" fontId="125" fillId="0" borderId="0" xfId="0" applyFont="1"/>
    <xf numFmtId="0" fontId="28" fillId="5" borderId="22" xfId="0" applyFont="1" applyFill="1" applyBorder="1" applyAlignment="1" applyProtection="1">
      <alignment horizontal="center"/>
      <protection locked="0"/>
    </xf>
    <xf numFmtId="0" fontId="28" fillId="5" borderId="47" xfId="0" applyFont="1" applyFill="1" applyBorder="1" applyAlignment="1" applyProtection="1">
      <alignment horizontal="center"/>
      <protection locked="0"/>
    </xf>
    <xf numFmtId="0" fontId="28" fillId="5" borderId="16" xfId="0" applyFont="1" applyFill="1" applyBorder="1" applyAlignment="1" applyProtection="1">
      <alignment horizontal="center"/>
      <protection locked="0"/>
    </xf>
    <xf numFmtId="0" fontId="28" fillId="4" borderId="0" xfId="0" applyFont="1" applyFill="1"/>
  </cellXfs>
  <cellStyles count="4">
    <cellStyle name="Normale" xfId="0" builtinId="0"/>
    <cellStyle name="Normale 2" xfId="1" xr:uid="{00000000-0005-0000-0000-000001000000}"/>
    <cellStyle name="Percentuale" xfId="3" builtinId="5"/>
    <cellStyle name="Valuta 2" xfId="2" xr:uid="{00000000-0005-0000-0000-000003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  <dxf>
      <font>
        <sz val="11"/>
        <color rgb="FF000000"/>
        <name val="Calibri"/>
      </font>
      <alignment horizontal="general" vertical="bottom" textRotation="0" wrapText="0" indent="0" shrinkToFit="0"/>
    </dxf>
  </dxfs>
  <tableStyles count="0" defaultTableStyle="TableStyleMedium2" defaultPivotStyle="PivotStyleLight16"/>
  <colors>
    <mruColors>
      <color rgb="FF99FFCC"/>
      <color rgb="FFFFFFCC"/>
      <color rgb="FFFFCC99"/>
      <color rgb="FFCCFFFF"/>
      <color rgb="FFFFCCFF"/>
      <color rgb="FFCC99FF"/>
      <color rgb="FFBFAE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tgov-my.sharepoint.com/Users/armento.s/AppData/Local/Microsoft/Windows/Temporary%20Internet%20Files/Content.Outlook/Y50012UO/faBBBio/Anticipazione_DI_345_2016_annualita_2015_e_2016_agg._DI%2019_2022_v04.3.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glio1"/>
      <sheetName val="Anticipazione 2015  2016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AC151"/>
  <sheetViews>
    <sheetView tabSelected="1" topLeftCell="A122" zoomScale="67" zoomScaleNormal="67" workbookViewId="0">
      <selection activeCell="G134" sqref="G134"/>
    </sheetView>
  </sheetViews>
  <sheetFormatPr defaultColWidth="8.7265625" defaultRowHeight="14.5" x14ac:dyDescent="0.35"/>
  <cols>
    <col min="1" max="1" width="2.81640625" style="108" customWidth="1"/>
    <col min="2" max="2" width="10.54296875" style="108" customWidth="1"/>
    <col min="3" max="3" width="1.81640625" style="1356" customWidth="1"/>
    <col min="4" max="4" width="18.7265625" style="1351" customWidth="1"/>
    <col min="5" max="5" width="2" style="1351" customWidth="1"/>
    <col min="6" max="6" width="25.54296875" style="1351" customWidth="1"/>
    <col min="7" max="7" width="33.453125" style="631" customWidth="1"/>
    <col min="8" max="8" width="17.1796875" style="108" customWidth="1"/>
    <col min="9" max="9" width="2.453125" style="108" customWidth="1"/>
    <col min="10" max="10" width="23" style="1352" bestFit="1" customWidth="1"/>
    <col min="11" max="11" width="10.1796875" style="1352" bestFit="1" customWidth="1"/>
    <col min="12" max="12" width="11.1796875" style="1352" customWidth="1"/>
    <col min="13" max="13" width="1.81640625" style="1356" customWidth="1"/>
    <col min="14" max="14" width="22" style="108" customWidth="1"/>
    <col min="15" max="15" width="2.453125" style="631" customWidth="1"/>
    <col min="16" max="16" width="20" style="108" customWidth="1"/>
    <col min="17" max="17" width="24" style="108" bestFit="1" customWidth="1"/>
    <col min="18" max="18" width="18.1796875" style="1356" customWidth="1"/>
    <col min="19" max="19" width="7.54296875" style="108" customWidth="1"/>
    <col min="20" max="20" width="22.7265625" style="1356" customWidth="1"/>
    <col min="21" max="21" width="1.54296875" style="1356" customWidth="1"/>
    <col min="22" max="22" width="17.81640625" style="1356" customWidth="1"/>
    <col min="23" max="23" width="2.453125" style="1356" customWidth="1"/>
    <col min="24" max="24" width="19.26953125" style="108" customWidth="1"/>
    <col min="25" max="25" width="2.1796875" style="1356" customWidth="1"/>
    <col min="26" max="26" width="15" style="108" customWidth="1"/>
    <col min="27" max="27" width="4.453125" style="108" customWidth="1"/>
    <col min="28" max="28" width="16" style="108" customWidth="1"/>
    <col min="29" max="36" width="9.1796875" style="108" customWidth="1"/>
    <col min="37" max="37" width="10.54296875" style="108" customWidth="1"/>
    <col min="38" max="938" width="9.1796875" style="108" customWidth="1"/>
    <col min="939" max="16384" width="8.7265625" style="108"/>
  </cols>
  <sheetData>
    <row r="1" spans="1:29" s="108" customFormat="1" ht="15" thickBot="1" x14ac:dyDescent="0.4">
      <c r="A1" s="1371"/>
      <c r="B1" s="634"/>
      <c r="C1" s="1302"/>
      <c r="D1" s="1300"/>
      <c r="E1" s="1300"/>
      <c r="F1" s="1300"/>
      <c r="G1" s="633"/>
      <c r="H1" s="634"/>
      <c r="I1" s="634"/>
      <c r="J1" s="1301"/>
      <c r="K1" s="1301"/>
      <c r="L1" s="1301"/>
      <c r="M1" s="1302"/>
      <c r="N1" s="634"/>
      <c r="O1" s="633"/>
      <c r="P1" s="634"/>
      <c r="Q1" s="634"/>
      <c r="R1" s="1302"/>
      <c r="S1" s="634"/>
      <c r="T1" s="1302"/>
      <c r="U1" s="1302"/>
      <c r="V1" s="1302"/>
      <c r="W1" s="1302"/>
      <c r="X1" s="634"/>
      <c r="Y1" s="1302"/>
      <c r="Z1" s="634"/>
      <c r="AA1" s="634"/>
      <c r="AB1" s="634"/>
      <c r="AC1" s="635"/>
    </row>
    <row r="2" spans="1:29" s="108" customFormat="1" ht="33" thickBot="1" x14ac:dyDescent="0.4">
      <c r="A2" s="1303"/>
      <c r="C2" s="758" t="s">
        <v>0</v>
      </c>
      <c r="D2" s="759"/>
      <c r="E2" s="759"/>
      <c r="F2" s="759"/>
      <c r="G2" s="759"/>
      <c r="H2" s="759"/>
      <c r="I2" s="759"/>
      <c r="J2" s="759"/>
      <c r="K2" s="759"/>
      <c r="L2" s="759"/>
      <c r="M2" s="759"/>
      <c r="N2" s="759"/>
      <c r="O2" s="759"/>
      <c r="P2" s="759"/>
      <c r="Q2" s="759"/>
      <c r="R2" s="759"/>
      <c r="S2" s="759"/>
      <c r="T2" s="759"/>
      <c r="U2" s="759"/>
      <c r="V2" s="759"/>
      <c r="W2" s="759"/>
      <c r="X2" s="760"/>
      <c r="Y2" s="51"/>
      <c r="Z2" s="51"/>
      <c r="AA2" s="51"/>
      <c r="AB2" s="51"/>
      <c r="AC2" s="637"/>
    </row>
    <row r="3" spans="1:29" s="108" customFormat="1" ht="23" thickBot="1" x14ac:dyDescent="0.4">
      <c r="A3" s="1303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0"/>
      <c r="V3" s="630"/>
      <c r="W3" s="630"/>
      <c r="X3" s="630"/>
      <c r="Y3" s="630"/>
      <c r="Z3" s="630"/>
      <c r="AA3" s="630"/>
      <c r="AB3" s="630"/>
      <c r="AC3" s="637"/>
    </row>
    <row r="4" spans="1:29" s="108" customFormat="1" ht="28" thickBot="1" x14ac:dyDescent="0.4">
      <c r="A4" s="1303"/>
      <c r="C4" s="755" t="s">
        <v>1</v>
      </c>
      <c r="D4" s="756"/>
      <c r="E4" s="756"/>
      <c r="F4" s="756"/>
      <c r="G4" s="756"/>
      <c r="H4" s="756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6"/>
      <c r="V4" s="756"/>
      <c r="W4" s="756"/>
      <c r="X4" s="757"/>
      <c r="Y4" s="35"/>
      <c r="Z4" s="35"/>
      <c r="AA4" s="35"/>
      <c r="AB4" s="35"/>
      <c r="AC4" s="637"/>
    </row>
    <row r="5" spans="1:29" s="108" customFormat="1" ht="21" customHeight="1" thickBot="1" x14ac:dyDescent="0.4">
      <c r="A5" s="1303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5"/>
      <c r="Z5" s="35"/>
      <c r="AA5" s="35"/>
      <c r="AB5" s="35"/>
      <c r="AC5" s="637"/>
    </row>
    <row r="6" spans="1:29" s="108" customFormat="1" ht="53.15" customHeight="1" thickBot="1" x14ac:dyDescent="0.4">
      <c r="A6" s="1303"/>
      <c r="B6" s="637"/>
      <c r="C6" s="747" t="s">
        <v>2</v>
      </c>
      <c r="D6" s="748"/>
      <c r="E6" s="748"/>
      <c r="F6" s="749"/>
      <c r="G6" s="726" t="s">
        <v>3</v>
      </c>
      <c r="H6" s="727"/>
      <c r="I6" s="727"/>
      <c r="J6" s="728"/>
      <c r="K6" s="750" t="s">
        <v>4</v>
      </c>
      <c r="L6" s="751"/>
      <c r="M6" s="751"/>
      <c r="N6" s="720"/>
      <c r="O6" s="721"/>
      <c r="P6" s="721"/>
      <c r="Q6" s="721"/>
      <c r="R6" s="721"/>
      <c r="S6" s="721"/>
      <c r="T6" s="721"/>
      <c r="U6" s="721"/>
      <c r="V6" s="721"/>
      <c r="W6" s="721"/>
      <c r="X6" s="722"/>
      <c r="Y6" s="1356"/>
      <c r="AC6" s="637"/>
    </row>
    <row r="7" spans="1:29" s="108" customFormat="1" ht="21.65" customHeight="1" thickBot="1" x14ac:dyDescent="0.4">
      <c r="A7" s="1303"/>
      <c r="C7" s="112"/>
      <c r="D7" s="112"/>
      <c r="E7" s="112"/>
      <c r="F7" s="112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1372"/>
      <c r="S7" s="1372"/>
      <c r="T7" s="1308"/>
      <c r="U7" s="1373"/>
      <c r="V7" s="363"/>
      <c r="W7" s="363"/>
      <c r="X7" s="363"/>
      <c r="Y7" s="1309"/>
      <c r="Z7" s="1309"/>
      <c r="AA7" s="1309"/>
      <c r="AB7" s="1309"/>
      <c r="AC7" s="637"/>
    </row>
    <row r="8" spans="1:29" s="1317" customFormat="1" ht="17.5" x14ac:dyDescent="0.35">
      <c r="A8" s="1374"/>
      <c r="C8" s="804" t="s">
        <v>5</v>
      </c>
      <c r="D8" s="805"/>
      <c r="E8" s="805"/>
      <c r="F8" s="805"/>
      <c r="G8" s="545" t="str">
        <f>VLOOKUP($G$6,'DATI EROGAZIONI'!$A$2:$I$22,9,FALSE)</f>
        <v>E89J21010050001</v>
      </c>
      <c r="H8" s="107"/>
      <c r="J8" s="711" t="s">
        <v>6</v>
      </c>
      <c r="K8" s="712"/>
      <c r="L8" s="712"/>
      <c r="M8" s="712"/>
      <c r="N8" s="712"/>
      <c r="O8" s="712"/>
      <c r="P8" s="712"/>
      <c r="Q8" s="712"/>
      <c r="R8" s="712"/>
      <c r="S8" s="712"/>
      <c r="T8" s="712"/>
      <c r="U8" s="712"/>
      <c r="V8" s="712"/>
      <c r="W8" s="712"/>
      <c r="X8" s="713"/>
      <c r="Y8" s="107"/>
      <c r="Z8" s="1375"/>
      <c r="AA8" s="1375"/>
      <c r="AB8" s="1375"/>
      <c r="AC8" s="1375"/>
    </row>
    <row r="9" spans="1:29" s="1317" customFormat="1" ht="17.5" x14ac:dyDescent="0.35">
      <c r="A9" s="1374"/>
      <c r="C9" s="806"/>
      <c r="D9" s="807"/>
      <c r="E9" s="807"/>
      <c r="F9" s="807"/>
      <c r="G9" s="546" t="str">
        <f>IF(VLOOKUP($G$6,'DATI EROGAZIONI'!$A$2:$T$22,10,FALSE)="","",VLOOKUP($G$6,'DATI EROGAZIONI'!$A$2:$T$22,10,FALSE))</f>
        <v>F60J22000000001</v>
      </c>
      <c r="H9" s="107"/>
      <c r="J9" s="714"/>
      <c r="K9" s="715"/>
      <c r="L9" s="715"/>
      <c r="M9" s="715"/>
      <c r="N9" s="715"/>
      <c r="O9" s="715"/>
      <c r="P9" s="715"/>
      <c r="Q9" s="715"/>
      <c r="R9" s="715"/>
      <c r="S9" s="715"/>
      <c r="T9" s="715"/>
      <c r="U9" s="715"/>
      <c r="V9" s="715"/>
      <c r="W9" s="715"/>
      <c r="X9" s="716"/>
      <c r="Y9" s="537"/>
      <c r="Z9" s="1316"/>
      <c r="AA9" s="1316"/>
      <c r="AB9" s="1316"/>
      <c r="AC9" s="1318"/>
    </row>
    <row r="10" spans="1:29" s="1317" customFormat="1" ht="17.5" x14ac:dyDescent="0.35">
      <c r="A10" s="1374"/>
      <c r="C10" s="806"/>
      <c r="D10" s="807"/>
      <c r="E10" s="807"/>
      <c r="F10" s="807"/>
      <c r="G10" s="546" t="str">
        <f>IF(VLOOKUP($G$6,'DATI EROGAZIONI'!$A$2:$T$22,11,FALSE)="","",VLOOKUP($G$6,'DATI EROGAZIONI'!$A$2:$T$22,11,FALSE))</f>
        <v>F60J22000010001</v>
      </c>
      <c r="H10" s="107"/>
      <c r="J10" s="714"/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5"/>
      <c r="V10" s="715"/>
      <c r="W10" s="715"/>
      <c r="X10" s="716"/>
      <c r="Y10" s="537"/>
      <c r="Z10" s="1316"/>
      <c r="AA10" s="1316"/>
      <c r="AB10" s="1316"/>
      <c r="AC10" s="1318"/>
    </row>
    <row r="11" spans="1:29" s="1317" customFormat="1" ht="17.5" x14ac:dyDescent="0.35">
      <c r="A11" s="1374"/>
      <c r="C11" s="806"/>
      <c r="D11" s="807"/>
      <c r="E11" s="807"/>
      <c r="F11" s="807"/>
      <c r="G11" s="546" t="str">
        <f>IF(VLOOKUP($G$6,'DATI EROGAZIONI'!$A$2:$T$22,12,FALSE)="","",VLOOKUP($G$6,'DATI EROGAZIONI'!$A$2:$T$22,12,FALSE))</f>
        <v>F60J22000020001</v>
      </c>
      <c r="H11" s="107"/>
      <c r="J11" s="714"/>
      <c r="K11" s="715"/>
      <c r="L11" s="715"/>
      <c r="M11" s="715"/>
      <c r="N11" s="715"/>
      <c r="O11" s="715"/>
      <c r="P11" s="715"/>
      <c r="Q11" s="715"/>
      <c r="R11" s="715"/>
      <c r="S11" s="715"/>
      <c r="T11" s="715"/>
      <c r="U11" s="715"/>
      <c r="V11" s="715"/>
      <c r="W11" s="715"/>
      <c r="X11" s="716"/>
      <c r="Y11" s="537"/>
      <c r="Z11" s="1316"/>
      <c r="AA11" s="1316"/>
      <c r="AB11" s="1316"/>
      <c r="AC11" s="1318"/>
    </row>
    <row r="12" spans="1:29" s="1317" customFormat="1" ht="17.5" x14ac:dyDescent="0.35">
      <c r="A12" s="1374"/>
      <c r="C12" s="806"/>
      <c r="D12" s="807"/>
      <c r="E12" s="807"/>
      <c r="F12" s="807"/>
      <c r="G12" s="546" t="str">
        <f>IF(VLOOKUP($G$6,'DATI EROGAZIONI'!$A$2:$T$22,13,FALSE)="","",VLOOKUP($G$6,'DATI EROGAZIONI'!$A$2:$T$22,13,FALSE))</f>
        <v>J10B22000070008</v>
      </c>
      <c r="H12" s="107"/>
      <c r="J12" s="714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5"/>
      <c r="V12" s="715"/>
      <c r="W12" s="715"/>
      <c r="X12" s="716"/>
      <c r="Y12" s="537"/>
      <c r="Z12" s="1316"/>
      <c r="AA12" s="1316"/>
      <c r="AB12" s="1316"/>
      <c r="AC12" s="1318"/>
    </row>
    <row r="13" spans="1:29" s="1317" customFormat="1" ht="17.5" x14ac:dyDescent="0.35">
      <c r="A13" s="1374"/>
      <c r="C13" s="806"/>
      <c r="D13" s="807"/>
      <c r="E13" s="807"/>
      <c r="F13" s="807"/>
      <c r="G13" s="546" t="str">
        <f>IF(VLOOKUP($G$6,'DATI EROGAZIONI'!$A$2:$T$22,14,FALSE)="","",VLOOKUP($G$6,'DATI EROGAZIONI'!$A$2:$T$22,14,FALSE))</f>
        <v>J10B22000080008</v>
      </c>
      <c r="H13" s="107"/>
      <c r="J13" s="714"/>
      <c r="K13" s="715"/>
      <c r="L13" s="715"/>
      <c r="M13" s="715"/>
      <c r="N13" s="715"/>
      <c r="O13" s="715"/>
      <c r="P13" s="715"/>
      <c r="Q13" s="715"/>
      <c r="R13" s="715"/>
      <c r="S13" s="715"/>
      <c r="T13" s="715"/>
      <c r="U13" s="715"/>
      <c r="V13" s="715"/>
      <c r="W13" s="715"/>
      <c r="X13" s="716"/>
      <c r="Y13" s="537"/>
      <c r="Z13" s="1316"/>
      <c r="AA13" s="1316"/>
      <c r="AB13" s="1316"/>
      <c r="AC13" s="1318"/>
    </row>
    <row r="14" spans="1:29" s="1317" customFormat="1" ht="17.5" x14ac:dyDescent="0.35">
      <c r="A14" s="1374"/>
      <c r="C14" s="806"/>
      <c r="D14" s="807"/>
      <c r="E14" s="807"/>
      <c r="F14" s="807"/>
      <c r="G14" s="546" t="str">
        <f>IF(VLOOKUP($G$6,'DATI EROGAZIONI'!$A$2:$T$22,14,FALSE)="","",VLOOKUP($G$6,'DATI EROGAZIONI'!$A$2:$T$22,14,FALSE))</f>
        <v>J10B22000080008</v>
      </c>
      <c r="H14" s="107"/>
      <c r="J14" s="714"/>
      <c r="K14" s="715"/>
      <c r="L14" s="715"/>
      <c r="M14" s="715"/>
      <c r="N14" s="715"/>
      <c r="O14" s="715"/>
      <c r="P14" s="715"/>
      <c r="Q14" s="715"/>
      <c r="R14" s="715"/>
      <c r="S14" s="715"/>
      <c r="T14" s="715"/>
      <c r="U14" s="715"/>
      <c r="V14" s="715"/>
      <c r="W14" s="715"/>
      <c r="X14" s="716"/>
      <c r="Y14" s="537"/>
      <c r="Z14" s="1316"/>
      <c r="AA14" s="1316"/>
      <c r="AB14" s="1316"/>
      <c r="AC14" s="1318"/>
    </row>
    <row r="15" spans="1:29" s="1317" customFormat="1" ht="17.5" x14ac:dyDescent="0.35">
      <c r="A15" s="1374"/>
      <c r="C15" s="806"/>
      <c r="D15" s="807"/>
      <c r="E15" s="807"/>
      <c r="F15" s="807"/>
      <c r="G15" s="546" t="str">
        <f>IF(VLOOKUP($G$6,'DATI EROGAZIONI'!$A$2:$T$22,15,FALSE)="","",VLOOKUP($G$6,'DATI EROGAZIONI'!$A$2:$T$22,15,FALSE))</f>
        <v>J10B22000090008</v>
      </c>
      <c r="H15" s="107"/>
      <c r="J15" s="714"/>
      <c r="K15" s="715"/>
      <c r="L15" s="715"/>
      <c r="M15" s="715"/>
      <c r="N15" s="715"/>
      <c r="O15" s="715"/>
      <c r="P15" s="715"/>
      <c r="Q15" s="715"/>
      <c r="R15" s="715"/>
      <c r="S15" s="715"/>
      <c r="T15" s="715"/>
      <c r="U15" s="715"/>
      <c r="V15" s="715"/>
      <c r="W15" s="715"/>
      <c r="X15" s="716"/>
      <c r="Y15" s="537"/>
      <c r="Z15" s="1316"/>
      <c r="AA15" s="1316"/>
      <c r="AB15" s="1316"/>
      <c r="AC15" s="1318"/>
    </row>
    <row r="16" spans="1:29" s="1317" customFormat="1" ht="17.5" x14ac:dyDescent="0.35">
      <c r="A16" s="1374"/>
      <c r="C16" s="806"/>
      <c r="D16" s="807"/>
      <c r="E16" s="807"/>
      <c r="F16" s="807"/>
      <c r="G16" s="546" t="str">
        <f>IF(VLOOKUP($G$6,'DATI EROGAZIONI'!$A$2:$T$22,16,FALSE)="","",VLOOKUP($G$6,'DATI EROGAZIONI'!$A$2:$T$22,16,FALSE))</f>
        <v>J10B22000100008</v>
      </c>
      <c r="H16" s="107"/>
      <c r="J16" s="714"/>
      <c r="K16" s="715"/>
      <c r="L16" s="715"/>
      <c r="M16" s="715"/>
      <c r="N16" s="715"/>
      <c r="O16" s="715"/>
      <c r="P16" s="715"/>
      <c r="Q16" s="715"/>
      <c r="R16" s="715"/>
      <c r="S16" s="715"/>
      <c r="T16" s="715"/>
      <c r="U16" s="715"/>
      <c r="V16" s="715"/>
      <c r="W16" s="715"/>
      <c r="X16" s="716"/>
      <c r="Y16" s="537"/>
      <c r="Z16" s="1316"/>
      <c r="AA16" s="1316"/>
      <c r="AB16" s="1316"/>
      <c r="AC16" s="1318"/>
    </row>
    <row r="17" spans="1:29" s="1317" customFormat="1" ht="17.5" x14ac:dyDescent="0.35">
      <c r="A17" s="1374"/>
      <c r="C17" s="806"/>
      <c r="D17" s="807"/>
      <c r="E17" s="807"/>
      <c r="F17" s="807"/>
      <c r="G17" s="546" t="str">
        <f>IF(VLOOKUP($G$6,'DATI EROGAZIONI'!$A$2:$T$22,17,FALSE)="","",VLOOKUP($G$6,'DATI EROGAZIONI'!$A$2:$T$22,17,FALSE))</f>
        <v>J10B22000110008</v>
      </c>
      <c r="H17" s="107"/>
      <c r="J17" s="714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715"/>
      <c r="V17" s="715"/>
      <c r="W17" s="715"/>
      <c r="X17" s="716"/>
      <c r="Y17" s="537"/>
      <c r="Z17" s="1316"/>
      <c r="AA17" s="1316"/>
      <c r="AB17" s="1316"/>
      <c r="AC17" s="1318"/>
    </row>
    <row r="18" spans="1:29" s="1317" customFormat="1" ht="17.5" x14ac:dyDescent="0.35">
      <c r="A18" s="1374"/>
      <c r="C18" s="806"/>
      <c r="D18" s="807"/>
      <c r="E18" s="807"/>
      <c r="F18" s="807"/>
      <c r="G18" s="546" t="str">
        <f>IF(VLOOKUP($G$6,'DATI EROGAZIONI'!$A$2:$T$22,18,FALSE)="","",VLOOKUP($G$6,'DATI EROGAZIONI'!$A$2:$T$22,18,FALSE))</f>
        <v>J10B22000120008</v>
      </c>
      <c r="H18" s="107"/>
      <c r="J18" s="714"/>
      <c r="K18" s="715"/>
      <c r="L18" s="715"/>
      <c r="M18" s="715"/>
      <c r="N18" s="715"/>
      <c r="O18" s="715"/>
      <c r="P18" s="715"/>
      <c r="Q18" s="715"/>
      <c r="R18" s="715"/>
      <c r="S18" s="715"/>
      <c r="T18" s="715"/>
      <c r="U18" s="715"/>
      <c r="V18" s="715"/>
      <c r="W18" s="715"/>
      <c r="X18" s="716"/>
      <c r="Y18" s="537"/>
      <c r="Z18" s="1316"/>
      <c r="AA18" s="1316"/>
      <c r="AB18" s="1316"/>
      <c r="AC18" s="1318"/>
    </row>
    <row r="19" spans="1:29" s="1317" customFormat="1" ht="17.5" x14ac:dyDescent="0.35">
      <c r="A19" s="1374"/>
      <c r="C19" s="806"/>
      <c r="D19" s="807"/>
      <c r="E19" s="807"/>
      <c r="F19" s="807"/>
      <c r="G19" s="546" t="str">
        <f>IF(VLOOKUP($G$6,'DATI EROGAZIONI'!$A$2:$T$22,19,FALSE)="","",VLOOKUP($G$6,'DATI EROGAZIONI'!$A$2:$T$22,19,FALSE))</f>
        <v>J80B22000060008</v>
      </c>
      <c r="H19" s="107"/>
      <c r="J19" s="714"/>
      <c r="K19" s="715"/>
      <c r="L19" s="715"/>
      <c r="M19" s="715"/>
      <c r="N19" s="715"/>
      <c r="O19" s="715"/>
      <c r="P19" s="715"/>
      <c r="Q19" s="715"/>
      <c r="R19" s="715"/>
      <c r="S19" s="715"/>
      <c r="T19" s="715"/>
      <c r="U19" s="715"/>
      <c r="V19" s="715"/>
      <c r="W19" s="715"/>
      <c r="X19" s="716"/>
      <c r="Y19" s="537"/>
      <c r="Z19" s="1316"/>
      <c r="AA19" s="1316"/>
      <c r="AB19" s="1316"/>
      <c r="AC19" s="1318"/>
    </row>
    <row r="20" spans="1:29" s="1317" customFormat="1" ht="17.5" x14ac:dyDescent="0.35">
      <c r="A20" s="1374"/>
      <c r="C20" s="806"/>
      <c r="D20" s="807"/>
      <c r="E20" s="807"/>
      <c r="F20" s="807"/>
      <c r="G20" s="546" t="str">
        <f>IF(VLOOKUP($G$6,'DATI EROGAZIONI'!A2:AD23,20,FALSE)="","",VLOOKUP($G$6,'DATI EROGAZIONI'!$A$2:$T$22,20,FALSE))</f>
        <v>J80B22000070008</v>
      </c>
      <c r="H20" s="107"/>
      <c r="J20" s="714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715"/>
      <c r="V20" s="715"/>
      <c r="W20" s="715"/>
      <c r="X20" s="716"/>
      <c r="Y20" s="537"/>
      <c r="Z20" s="1316"/>
      <c r="AA20" s="1316"/>
      <c r="AB20" s="1316"/>
      <c r="AC20" s="1318"/>
    </row>
    <row r="21" spans="1:29" s="1317" customFormat="1" ht="17.5" x14ac:dyDescent="0.35">
      <c r="A21" s="1374"/>
      <c r="C21" s="806"/>
      <c r="D21" s="807"/>
      <c r="E21" s="807"/>
      <c r="F21" s="807"/>
      <c r="G21" s="546" t="str">
        <f>IF(VLOOKUP($G$6,'DATI EROGAZIONI'!$A$2:$AD$22,21,FALSE)="","",VLOOKUP($G$6,'DATI EROGAZIONI'!$A$2:$AD$22,21,FALSE))</f>
        <v>J80B22000080008</v>
      </c>
      <c r="H21" s="107"/>
      <c r="J21" s="714"/>
      <c r="K21" s="715"/>
      <c r="L21" s="715"/>
      <c r="M21" s="715"/>
      <c r="N21" s="715"/>
      <c r="O21" s="715"/>
      <c r="P21" s="715"/>
      <c r="Q21" s="715"/>
      <c r="R21" s="715"/>
      <c r="S21" s="715"/>
      <c r="T21" s="715"/>
      <c r="U21" s="715"/>
      <c r="V21" s="715"/>
      <c r="W21" s="715"/>
      <c r="X21" s="716"/>
      <c r="Y21" s="537"/>
      <c r="Z21" s="1316"/>
      <c r="AA21" s="1316"/>
      <c r="AB21" s="1316"/>
      <c r="AC21" s="1318"/>
    </row>
    <row r="22" spans="1:29" s="1317" customFormat="1" ht="17.5" x14ac:dyDescent="0.35">
      <c r="A22" s="1374"/>
      <c r="C22" s="806"/>
      <c r="D22" s="807"/>
      <c r="E22" s="807"/>
      <c r="F22" s="807"/>
      <c r="G22" s="546" t="str">
        <f>IF(VLOOKUP($G$6,'DATI EROGAZIONI'!$A$2:$AD$22,22,FALSE)="","",VLOOKUP($G$6,'DATI EROGAZIONI'!$A$2:$AD$22,22,FALSE))</f>
        <v>J80B22000090008</v>
      </c>
      <c r="H22" s="107"/>
      <c r="J22" s="714"/>
      <c r="K22" s="715"/>
      <c r="L22" s="715"/>
      <c r="M22" s="715"/>
      <c r="N22" s="715"/>
      <c r="O22" s="715"/>
      <c r="P22" s="715"/>
      <c r="Q22" s="715"/>
      <c r="R22" s="715"/>
      <c r="S22" s="715"/>
      <c r="T22" s="715"/>
      <c r="U22" s="715"/>
      <c r="V22" s="715"/>
      <c r="W22" s="715"/>
      <c r="X22" s="716"/>
      <c r="Y22" s="537"/>
      <c r="Z22" s="1316"/>
      <c r="AA22" s="1316"/>
      <c r="AB22" s="1316"/>
      <c r="AC22" s="1318"/>
    </row>
    <row r="23" spans="1:29" s="1317" customFormat="1" ht="17.5" x14ac:dyDescent="0.35">
      <c r="A23" s="1374"/>
      <c r="C23" s="806"/>
      <c r="D23" s="807"/>
      <c r="E23" s="807"/>
      <c r="F23" s="807"/>
      <c r="G23" s="546" t="str">
        <f>IF(VLOOKUP($G$6,'DATI EROGAZIONI'!$A$2:$AD$22,23,FALSE)="","",VLOOKUP($G$6,'DATI EROGAZIONI'!$A$2:$AD$22,23,FALSE))</f>
        <v>J60B22000040008</v>
      </c>
      <c r="H23" s="107"/>
      <c r="J23" s="714"/>
      <c r="K23" s="715"/>
      <c r="L23" s="715"/>
      <c r="M23" s="715"/>
      <c r="N23" s="715"/>
      <c r="O23" s="715"/>
      <c r="P23" s="715"/>
      <c r="Q23" s="715"/>
      <c r="R23" s="715"/>
      <c r="S23" s="715"/>
      <c r="T23" s="715"/>
      <c r="U23" s="715"/>
      <c r="V23" s="715"/>
      <c r="W23" s="715"/>
      <c r="X23" s="716"/>
      <c r="Y23" s="537"/>
      <c r="Z23" s="1316"/>
      <c r="AA23" s="1316"/>
      <c r="AB23" s="1316"/>
      <c r="AC23" s="1318"/>
    </row>
    <row r="24" spans="1:29" s="1317" customFormat="1" ht="17.5" x14ac:dyDescent="0.35">
      <c r="A24" s="1374"/>
      <c r="C24" s="806"/>
      <c r="D24" s="807"/>
      <c r="E24" s="807"/>
      <c r="F24" s="807"/>
      <c r="G24" s="546" t="str">
        <f>IF(VLOOKUP($G$6,'DATI EROGAZIONI'!$A$2:$AD$22,24,FALSE)="","",VLOOKUP($G$6,'DATI EROGAZIONI'!$A$2:$AD$22,24,FALSE))</f>
        <v>J80B22000000008</v>
      </c>
      <c r="H24" s="107"/>
      <c r="J24" s="714"/>
      <c r="K24" s="715"/>
      <c r="L24" s="715"/>
      <c r="M24" s="715"/>
      <c r="N24" s="715"/>
      <c r="O24" s="715"/>
      <c r="P24" s="715"/>
      <c r="Q24" s="715"/>
      <c r="R24" s="715"/>
      <c r="S24" s="715"/>
      <c r="T24" s="715"/>
      <c r="U24" s="715"/>
      <c r="V24" s="715"/>
      <c r="W24" s="715"/>
      <c r="X24" s="716"/>
      <c r="Y24" s="537"/>
      <c r="Z24" s="1316"/>
      <c r="AA24" s="1316"/>
      <c r="AB24" s="1316"/>
      <c r="AC24" s="1318"/>
    </row>
    <row r="25" spans="1:29" s="1317" customFormat="1" ht="17.5" x14ac:dyDescent="0.35">
      <c r="A25" s="1374"/>
      <c r="C25" s="806"/>
      <c r="D25" s="807"/>
      <c r="E25" s="807"/>
      <c r="F25" s="807"/>
      <c r="G25" s="546" t="str">
        <f>IF(VLOOKUP($G$6,'DATI EROGAZIONI'!$A$2:$AD$22,25,FALSE)="","",VLOOKUP($G$6,'DATI EROGAZIONI'!$A$2:$AD$22,25,FALSE))</f>
        <v>J90B22000010008</v>
      </c>
      <c r="H25" s="107"/>
      <c r="J25" s="714"/>
      <c r="K25" s="715"/>
      <c r="L25" s="715"/>
      <c r="M25" s="715"/>
      <c r="N25" s="715"/>
      <c r="O25" s="715"/>
      <c r="P25" s="715"/>
      <c r="Q25" s="715"/>
      <c r="R25" s="715"/>
      <c r="S25" s="715"/>
      <c r="T25" s="715"/>
      <c r="U25" s="715"/>
      <c r="V25" s="715"/>
      <c r="W25" s="715"/>
      <c r="X25" s="716"/>
      <c r="Y25" s="537"/>
      <c r="Z25" s="1316"/>
      <c r="AA25" s="1316"/>
      <c r="AB25" s="1316"/>
      <c r="AC25" s="1318"/>
    </row>
    <row r="26" spans="1:29" s="1317" customFormat="1" ht="17.5" x14ac:dyDescent="0.35">
      <c r="A26" s="1374"/>
      <c r="C26" s="806"/>
      <c r="D26" s="807"/>
      <c r="E26" s="807"/>
      <c r="F26" s="807"/>
      <c r="G26" s="546" t="str">
        <f>IF(VLOOKUP($G$6,'DATI EROGAZIONI'!$A$2:$AD$22,26,FALSE)="","",VLOOKUP($G$6,'DATI EROGAZIONI'!$A$2:$AD$22,26,FALSE))</f>
        <v>J91C22001520003</v>
      </c>
      <c r="H26" s="107"/>
      <c r="J26" s="714"/>
      <c r="K26" s="715"/>
      <c r="L26" s="715"/>
      <c r="M26" s="715"/>
      <c r="N26" s="715"/>
      <c r="O26" s="715"/>
      <c r="P26" s="715"/>
      <c r="Q26" s="715"/>
      <c r="R26" s="715"/>
      <c r="S26" s="715"/>
      <c r="T26" s="715"/>
      <c r="U26" s="715"/>
      <c r="V26" s="715"/>
      <c r="W26" s="715"/>
      <c r="X26" s="716"/>
      <c r="Y26" s="537"/>
      <c r="Z26" s="1316"/>
      <c r="AA26" s="1316"/>
      <c r="AB26" s="1316"/>
      <c r="AC26" s="1318"/>
    </row>
    <row r="27" spans="1:29" s="1317" customFormat="1" ht="18.5" x14ac:dyDescent="0.35">
      <c r="A27" s="1374"/>
      <c r="C27" s="806"/>
      <c r="D27" s="807"/>
      <c r="E27" s="807"/>
      <c r="F27" s="807"/>
      <c r="G27" s="546" t="str">
        <f>IF(VLOOKUP($G$6,'DATI EROGAZIONI'!$A$2:$AD$22,27,FALSE)="","",VLOOKUP($G$6,'DATI EROGAZIONI'!$A$2:$AD$22,27,FALSE))</f>
        <v>G70B21000000002</v>
      </c>
      <c r="H27" s="210"/>
      <c r="I27" s="210"/>
      <c r="J27" s="714"/>
      <c r="K27" s="715"/>
      <c r="L27" s="715"/>
      <c r="M27" s="715"/>
      <c r="N27" s="715"/>
      <c r="O27" s="715"/>
      <c r="P27" s="715"/>
      <c r="Q27" s="715"/>
      <c r="R27" s="715"/>
      <c r="S27" s="715"/>
      <c r="T27" s="715"/>
      <c r="U27" s="715"/>
      <c r="V27" s="715"/>
      <c r="W27" s="715"/>
      <c r="X27" s="716"/>
      <c r="Y27" s="1316"/>
      <c r="Z27" s="1316"/>
      <c r="AA27" s="1316"/>
      <c r="AB27" s="1316"/>
      <c r="AC27" s="1318"/>
    </row>
    <row r="28" spans="1:29" s="1317" customFormat="1" ht="18.5" x14ac:dyDescent="0.35">
      <c r="A28" s="1374"/>
      <c r="C28" s="806"/>
      <c r="D28" s="807"/>
      <c r="E28" s="807"/>
      <c r="F28" s="807"/>
      <c r="G28" s="546" t="str">
        <f>IF(VLOOKUP($G$6,'DATI EROGAZIONI'!$A$2:$AD$22,28,FALSE)="","",VLOOKUP($G$6,'DATI EROGAZIONI'!$A$2:$AD$22,28,FALSE))</f>
        <v>F40B22000010003</v>
      </c>
      <c r="H28" s="210"/>
      <c r="I28" s="210"/>
      <c r="J28" s="714"/>
      <c r="K28" s="715"/>
      <c r="L28" s="715"/>
      <c r="M28" s="715"/>
      <c r="N28" s="715"/>
      <c r="O28" s="715"/>
      <c r="P28" s="715"/>
      <c r="Q28" s="715"/>
      <c r="R28" s="715"/>
      <c r="S28" s="715"/>
      <c r="T28" s="715"/>
      <c r="U28" s="715"/>
      <c r="V28" s="715"/>
      <c r="W28" s="715"/>
      <c r="X28" s="716"/>
      <c r="Y28" s="1316"/>
      <c r="Z28" s="1316"/>
      <c r="AA28" s="1316"/>
      <c r="AB28" s="1316"/>
      <c r="AC28" s="1318"/>
    </row>
    <row r="29" spans="1:29" s="1317" customFormat="1" ht="18.5" x14ac:dyDescent="0.35">
      <c r="A29" s="1374"/>
      <c r="C29" s="806"/>
      <c r="D29" s="807"/>
      <c r="E29" s="807"/>
      <c r="F29" s="807"/>
      <c r="G29" s="546" t="str">
        <f>IF(VLOOKUP($G$6,'DATI EROGAZIONI'!$A$2:$AD$22,29,FALSE)="","",VLOOKUP($G$6,'DATI EROGAZIONI'!$A$2:$AD$22,29,FALSE))</f>
        <v>B80J22000020003</v>
      </c>
      <c r="H29" s="210"/>
      <c r="I29" s="210"/>
      <c r="J29" s="714"/>
      <c r="K29" s="715"/>
      <c r="L29" s="715"/>
      <c r="M29" s="715"/>
      <c r="N29" s="715"/>
      <c r="O29" s="715"/>
      <c r="P29" s="715"/>
      <c r="Q29" s="715"/>
      <c r="R29" s="715"/>
      <c r="S29" s="715"/>
      <c r="T29" s="715"/>
      <c r="U29" s="715"/>
      <c r="V29" s="715"/>
      <c r="W29" s="715"/>
      <c r="X29" s="716"/>
      <c r="Y29" s="1316"/>
      <c r="Z29" s="1316"/>
      <c r="AA29" s="1316"/>
      <c r="AB29" s="1316"/>
      <c r="AC29" s="1318"/>
    </row>
    <row r="30" spans="1:29" s="1317" customFormat="1" ht="18.5" x14ac:dyDescent="0.35">
      <c r="A30" s="1374"/>
      <c r="C30" s="808"/>
      <c r="D30" s="809"/>
      <c r="E30" s="809"/>
      <c r="F30" s="809"/>
      <c r="G30" s="546" t="str">
        <f>IF(VLOOKUP($G$6,'DATI EROGAZIONI'!$A$2:$AD$22,30,FALSE)="","",VLOOKUP($G$6,'DATI EROGAZIONI'!$A$2:$AD$22,30,FALSE))</f>
        <v>B10B21000000007</v>
      </c>
      <c r="H30" s="210"/>
      <c r="I30" s="210"/>
      <c r="J30" s="714"/>
      <c r="K30" s="715"/>
      <c r="L30" s="715"/>
      <c r="M30" s="715"/>
      <c r="N30" s="715"/>
      <c r="O30" s="715"/>
      <c r="P30" s="715"/>
      <c r="Q30" s="715"/>
      <c r="R30" s="715"/>
      <c r="S30" s="715"/>
      <c r="T30" s="715"/>
      <c r="U30" s="715"/>
      <c r="V30" s="715"/>
      <c r="W30" s="715"/>
      <c r="X30" s="716"/>
      <c r="Y30" s="1316"/>
      <c r="Z30" s="1316"/>
      <c r="AA30" s="1316"/>
      <c r="AB30" s="1316"/>
      <c r="AC30" s="1318"/>
    </row>
    <row r="31" spans="1:29" s="1317" customFormat="1" ht="19" thickBot="1" x14ac:dyDescent="0.4">
      <c r="A31" s="1374"/>
      <c r="C31" s="810"/>
      <c r="D31" s="811"/>
      <c r="E31" s="811"/>
      <c r="F31" s="811"/>
      <c r="G31" s="547" t="str">
        <f>IF(VLOOKUP($G$6,'DATI EROGAZIONI'!$A$2:$AE$22,31,FALSE)="","",VLOOKUP($G$6,'DATI EROGAZIONI'!$A$2:$AE$22,31,FALSE))</f>
        <v>E60B21000000007</v>
      </c>
      <c r="H31" s="210"/>
      <c r="I31" s="210"/>
      <c r="J31" s="717"/>
      <c r="K31" s="718"/>
      <c r="L31" s="718"/>
      <c r="M31" s="718"/>
      <c r="N31" s="718"/>
      <c r="O31" s="718"/>
      <c r="P31" s="718"/>
      <c r="Q31" s="718"/>
      <c r="R31" s="718"/>
      <c r="S31" s="718"/>
      <c r="T31" s="718"/>
      <c r="U31" s="718"/>
      <c r="V31" s="718"/>
      <c r="W31" s="718"/>
      <c r="X31" s="719"/>
      <c r="Y31" s="1316"/>
      <c r="Z31" s="1316"/>
      <c r="AA31" s="1316"/>
      <c r="AB31" s="1316"/>
      <c r="AC31" s="1318"/>
    </row>
    <row r="32" spans="1:29" s="1317" customFormat="1" ht="25.5" customHeight="1" thickBot="1" x14ac:dyDescent="0.4">
      <c r="A32" s="1374"/>
      <c r="C32" s="630"/>
      <c r="D32" s="199"/>
      <c r="E32" s="199"/>
      <c r="F32" s="199"/>
      <c r="G32" s="67"/>
      <c r="H32" s="109"/>
      <c r="I32" s="630"/>
      <c r="J32" s="630"/>
      <c r="K32" s="630"/>
      <c r="L32" s="630"/>
      <c r="M32" s="630"/>
      <c r="N32" s="1315"/>
      <c r="O32" s="1315"/>
      <c r="P32" s="1315"/>
      <c r="Q32" s="1315"/>
      <c r="R32" s="1315"/>
      <c r="S32" s="1315"/>
      <c r="T32" s="1316"/>
      <c r="U32" s="1316"/>
      <c r="V32" s="1316"/>
      <c r="W32" s="1316"/>
      <c r="X32" s="1316"/>
      <c r="Y32" s="1316"/>
      <c r="Z32" s="1316"/>
      <c r="AA32" s="1316"/>
      <c r="AB32" s="1316"/>
      <c r="AC32" s="1318"/>
    </row>
    <row r="33" spans="1:29" s="1317" customFormat="1" ht="35" thickBot="1" x14ac:dyDescent="0.4">
      <c r="A33" s="1374"/>
      <c r="B33" s="1376" t="s">
        <v>7</v>
      </c>
      <c r="C33" s="1377"/>
      <c r="D33" s="1377"/>
      <c r="E33" s="1377"/>
      <c r="F33" s="1377"/>
      <c r="G33" s="1377"/>
      <c r="H33" s="1377"/>
      <c r="I33" s="1377"/>
      <c r="J33" s="1377"/>
      <c r="K33" s="1377"/>
      <c r="L33" s="1377"/>
      <c r="M33" s="1377"/>
      <c r="N33" s="1377"/>
      <c r="O33" s="1377"/>
      <c r="P33" s="1377"/>
      <c r="Q33" s="1377"/>
      <c r="R33" s="1377"/>
      <c r="S33" s="1377"/>
      <c r="T33" s="1377"/>
      <c r="U33" s="1377"/>
      <c r="V33" s="1377"/>
      <c r="W33" s="1377"/>
      <c r="X33" s="1377"/>
      <c r="Y33" s="1377"/>
      <c r="Z33" s="1377"/>
      <c r="AA33" s="1377"/>
      <c r="AB33" s="1378"/>
      <c r="AC33" s="1318"/>
    </row>
    <row r="34" spans="1:29" s="1334" customFormat="1" ht="15.5" thickBot="1" x14ac:dyDescent="0.35">
      <c r="A34" s="1379"/>
      <c r="B34" s="1380"/>
      <c r="C34" s="1381"/>
      <c r="D34" s="1382"/>
      <c r="E34" s="1382"/>
      <c r="F34" s="1382"/>
      <c r="G34" s="1383"/>
      <c r="H34" s="1380"/>
      <c r="I34" s="1380"/>
      <c r="J34" s="1380"/>
      <c r="K34" s="1380"/>
      <c r="L34" s="1380"/>
      <c r="M34" s="1384"/>
      <c r="N34" s="1380"/>
      <c r="O34" s="1383"/>
      <c r="P34" s="1380"/>
      <c r="Q34" s="1380"/>
      <c r="R34" s="1381"/>
      <c r="S34" s="1380"/>
      <c r="T34" s="1381"/>
      <c r="U34" s="1381"/>
      <c r="V34" s="1381"/>
      <c r="W34" s="1381"/>
      <c r="X34" s="1385"/>
      <c r="Y34" s="1381"/>
      <c r="Z34" s="1380"/>
      <c r="AA34" s="1380"/>
      <c r="AB34" s="1380"/>
      <c r="AC34" s="1386"/>
    </row>
    <row r="35" spans="1:29" s="1395" customFormat="1" ht="68.150000000000006" customHeight="1" thickBot="1" x14ac:dyDescent="0.35">
      <c r="A35" s="1387"/>
      <c r="B35" s="800" t="s">
        <v>8</v>
      </c>
      <c r="C35" s="1388"/>
      <c r="D35" s="794" t="s">
        <v>9</v>
      </c>
      <c r="E35" s="1389"/>
      <c r="F35" s="741" t="s">
        <v>10</v>
      </c>
      <c r="G35" s="742"/>
      <c r="H35" s="743"/>
      <c r="I35" s="1390"/>
      <c r="J35" s="752" t="s">
        <v>11</v>
      </c>
      <c r="K35" s="753"/>
      <c r="L35" s="754"/>
      <c r="M35" s="1391"/>
      <c r="N35" s="723" t="s">
        <v>12</v>
      </c>
      <c r="O35" s="1331"/>
      <c r="P35" s="741" t="s">
        <v>13</v>
      </c>
      <c r="Q35" s="742"/>
      <c r="R35" s="743"/>
      <c r="S35" s="1390"/>
      <c r="T35" s="731" t="s">
        <v>14</v>
      </c>
      <c r="U35" s="1392"/>
      <c r="V35" s="731" t="s">
        <v>15</v>
      </c>
      <c r="W35" s="1391"/>
      <c r="X35" s="731" t="s">
        <v>16</v>
      </c>
      <c r="Y35" s="1391"/>
      <c r="Z35" s="723" t="s">
        <v>17</v>
      </c>
      <c r="AA35" s="1393"/>
      <c r="AB35" s="723" t="s">
        <v>18</v>
      </c>
      <c r="AC35" s="1394"/>
    </row>
    <row r="36" spans="1:29" s="1390" customFormat="1" ht="28" customHeight="1" thickBot="1" x14ac:dyDescent="0.3">
      <c r="A36" s="1396"/>
      <c r="B36" s="801"/>
      <c r="C36" s="1388"/>
      <c r="D36" s="795"/>
      <c r="E36" s="1389"/>
      <c r="F36" s="744"/>
      <c r="G36" s="745"/>
      <c r="H36" s="746"/>
      <c r="J36" s="734" t="s">
        <v>19</v>
      </c>
      <c r="K36" s="734" t="s">
        <v>20</v>
      </c>
      <c r="L36" s="736" t="s">
        <v>21</v>
      </c>
      <c r="M36" s="1391"/>
      <c r="N36" s="724"/>
      <c r="O36" s="1331"/>
      <c r="P36" s="772"/>
      <c r="Q36" s="773"/>
      <c r="R36" s="774"/>
      <c r="T36" s="732"/>
      <c r="U36" s="1392"/>
      <c r="V36" s="732"/>
      <c r="W36" s="1391"/>
      <c r="X36" s="732"/>
      <c r="Y36" s="1391"/>
      <c r="Z36" s="724"/>
      <c r="AA36" s="1393"/>
      <c r="AB36" s="724"/>
      <c r="AC36" s="1397"/>
    </row>
    <row r="37" spans="1:29" s="1395" customFormat="1" ht="16.5" customHeight="1" thickBot="1" x14ac:dyDescent="0.35">
      <c r="A37" s="1387"/>
      <c r="B37" s="801"/>
      <c r="C37" s="1392"/>
      <c r="D37" s="796"/>
      <c r="E37" s="1389"/>
      <c r="F37" s="786" t="s">
        <v>22</v>
      </c>
      <c r="G37" s="739" t="s">
        <v>23</v>
      </c>
      <c r="H37" s="770" t="s">
        <v>24</v>
      </c>
      <c r="I37" s="1390"/>
      <c r="J37" s="735"/>
      <c r="K37" s="735"/>
      <c r="L37" s="737"/>
      <c r="M37" s="1392"/>
      <c r="N37" s="724"/>
      <c r="O37" s="1331"/>
      <c r="P37" s="775" t="s">
        <v>25</v>
      </c>
      <c r="Q37" s="724" t="s">
        <v>26</v>
      </c>
      <c r="R37" s="724" t="s">
        <v>27</v>
      </c>
      <c r="S37" s="1390"/>
      <c r="T37" s="733"/>
      <c r="U37" s="1392"/>
      <c r="V37" s="733"/>
      <c r="W37" s="1392"/>
      <c r="X37" s="733"/>
      <c r="Y37" s="1392"/>
      <c r="Z37" s="771"/>
      <c r="AA37" s="1393"/>
      <c r="AB37" s="771"/>
      <c r="AC37" s="1394"/>
    </row>
    <row r="38" spans="1:29" s="1395" customFormat="1" ht="57.75" customHeight="1" x14ac:dyDescent="0.3">
      <c r="A38" s="1387"/>
      <c r="B38" s="801"/>
      <c r="C38" s="1398"/>
      <c r="D38" s="139" t="s">
        <v>28</v>
      </c>
      <c r="E38" s="1399"/>
      <c r="F38" s="786"/>
      <c r="G38" s="739"/>
      <c r="H38" s="770"/>
      <c r="I38" s="1390"/>
      <c r="J38" s="735"/>
      <c r="K38" s="735"/>
      <c r="L38" s="737"/>
      <c r="M38" s="1398"/>
      <c r="N38" s="724"/>
      <c r="O38" s="1400"/>
      <c r="P38" s="775"/>
      <c r="Q38" s="724"/>
      <c r="R38" s="724"/>
      <c r="S38" s="1390"/>
      <c r="T38" s="729" t="s">
        <v>29</v>
      </c>
      <c r="U38" s="1401"/>
      <c r="V38" s="729" t="s">
        <v>29</v>
      </c>
      <c r="W38" s="1398"/>
      <c r="X38" s="729" t="s">
        <v>29</v>
      </c>
      <c r="Y38" s="1398"/>
      <c r="Z38" s="324" t="s">
        <v>30</v>
      </c>
      <c r="AA38" s="1398"/>
      <c r="AB38" s="324" t="s">
        <v>30</v>
      </c>
      <c r="AC38" s="1394"/>
    </row>
    <row r="39" spans="1:29" s="1406" customFormat="1" ht="18" customHeight="1" thickBot="1" x14ac:dyDescent="0.4">
      <c r="A39" s="1402"/>
      <c r="B39" s="801"/>
      <c r="C39" s="1403"/>
      <c r="D39" s="1399"/>
      <c r="E39" s="1399"/>
      <c r="F39" s="787"/>
      <c r="G39" s="740"/>
      <c r="H39" s="364" t="s">
        <v>31</v>
      </c>
      <c r="I39" s="1390"/>
      <c r="J39" s="325" t="s">
        <v>32</v>
      </c>
      <c r="K39" s="326" t="s">
        <v>33</v>
      </c>
      <c r="L39" s="738"/>
      <c r="M39" s="1401"/>
      <c r="N39" s="725"/>
      <c r="O39" s="1400"/>
      <c r="P39" s="776"/>
      <c r="Q39" s="725"/>
      <c r="R39" s="725"/>
      <c r="S39" s="1400"/>
      <c r="T39" s="730"/>
      <c r="U39" s="1401"/>
      <c r="V39" s="730"/>
      <c r="W39" s="1401"/>
      <c r="X39" s="730"/>
      <c r="Y39" s="1401"/>
      <c r="Z39" s="327" t="s">
        <v>34</v>
      </c>
      <c r="AA39" s="1404"/>
      <c r="AB39" s="327" t="s">
        <v>34</v>
      </c>
      <c r="AC39" s="1405"/>
    </row>
    <row r="40" spans="1:29" s="1416" customFormat="1" ht="14.5" customHeight="1" x14ac:dyDescent="0.35">
      <c r="A40" s="1407"/>
      <c r="B40" s="801"/>
      <c r="C40" s="1408"/>
      <c r="D40" s="1409"/>
      <c r="E40" s="1409"/>
      <c r="F40" s="1410"/>
      <c r="G40" s="1411"/>
      <c r="H40" s="1411"/>
      <c r="I40" s="1412"/>
      <c r="J40" s="1412"/>
      <c r="K40" s="1412"/>
      <c r="L40" s="1412"/>
      <c r="M40" s="1413"/>
      <c r="N40" s="1411"/>
      <c r="O40" s="1411"/>
      <c r="P40" s="1414" t="s">
        <v>35</v>
      </c>
      <c r="Q40" s="1414" t="s">
        <v>35</v>
      </c>
      <c r="R40" s="1413"/>
      <c r="S40" s="1412"/>
      <c r="T40" s="1413"/>
      <c r="U40" s="1413"/>
      <c r="V40" s="1413"/>
      <c r="W40" s="1413"/>
      <c r="X40" s="1412"/>
      <c r="Y40" s="1413"/>
      <c r="Z40" s="1412"/>
      <c r="AA40" s="1412"/>
      <c r="AB40" s="1412"/>
      <c r="AC40" s="1415"/>
    </row>
    <row r="41" spans="1:29" s="1420" customFormat="1" ht="17.5" customHeight="1" x14ac:dyDescent="0.25">
      <c r="A41" s="1417"/>
      <c r="B41" s="801"/>
      <c r="C41" s="1418"/>
      <c r="D41" s="142" t="s">
        <v>36</v>
      </c>
      <c r="E41" s="1389"/>
      <c r="F41" s="393"/>
      <c r="G41" s="393"/>
      <c r="H41" s="400"/>
      <c r="I41" s="394"/>
      <c r="J41" s="406"/>
      <c r="K41" s="395"/>
      <c r="L41" s="396"/>
      <c r="M41" s="397"/>
      <c r="N41" s="401">
        <v>0</v>
      </c>
      <c r="O41" s="394"/>
      <c r="P41" s="401">
        <v>0</v>
      </c>
      <c r="Q41" s="402"/>
      <c r="R41" s="398" t="str">
        <f>IF(P41&lt;=0.05*N41,"0K","NON AMMISSIBILE")</f>
        <v>0K</v>
      </c>
      <c r="S41" s="399"/>
      <c r="T41" s="403">
        <f t="shared" ref="T41:T67" si="0">P41+N41</f>
        <v>0</v>
      </c>
      <c r="U41" s="397"/>
      <c r="V41" s="401"/>
      <c r="W41" s="397"/>
      <c r="X41" s="403">
        <f>T41+V41</f>
        <v>0</v>
      </c>
      <c r="Y41" s="397"/>
      <c r="Z41" s="404"/>
      <c r="AA41" s="405"/>
      <c r="AB41" s="404"/>
      <c r="AC41" s="1419"/>
    </row>
    <row r="42" spans="1:29" s="1420" customFormat="1" ht="17.5" customHeight="1" x14ac:dyDescent="0.25">
      <c r="A42" s="1417"/>
      <c r="B42" s="801"/>
      <c r="C42" s="1418"/>
      <c r="D42" s="142" t="s">
        <v>37</v>
      </c>
      <c r="E42" s="1389"/>
      <c r="F42" s="393"/>
      <c r="G42" s="393"/>
      <c r="H42" s="400"/>
      <c r="I42" s="394"/>
      <c r="J42" s="406" t="s">
        <v>35</v>
      </c>
      <c r="K42" s="395" t="s">
        <v>35</v>
      </c>
      <c r="L42" s="396"/>
      <c r="M42" s="397"/>
      <c r="N42" s="401">
        <v>0</v>
      </c>
      <c r="O42" s="394"/>
      <c r="P42" s="401">
        <v>0</v>
      </c>
      <c r="Q42" s="402"/>
      <c r="R42" s="398" t="str">
        <f t="shared" ref="R42:R67" si="1">IF(P42&lt;=0.05*N42,"0K","NON AMMISSIBILE")</f>
        <v>0K</v>
      </c>
      <c r="S42" s="399"/>
      <c r="T42" s="403">
        <f t="shared" si="0"/>
        <v>0</v>
      </c>
      <c r="U42" s="397"/>
      <c r="V42" s="401"/>
      <c r="W42" s="397"/>
      <c r="X42" s="403">
        <f t="shared" ref="X42:X67" si="2">T42+V42</f>
        <v>0</v>
      </c>
      <c r="Y42" s="397"/>
      <c r="Z42" s="404"/>
      <c r="AA42" s="405"/>
      <c r="AB42" s="404"/>
      <c r="AC42" s="1419"/>
    </row>
    <row r="43" spans="1:29" s="1420" customFormat="1" ht="17.5" customHeight="1" x14ac:dyDescent="0.25">
      <c r="A43" s="1417"/>
      <c r="B43" s="801"/>
      <c r="C43" s="1418"/>
      <c r="D43" s="142" t="s">
        <v>38</v>
      </c>
      <c r="E43" s="1389"/>
      <c r="F43" s="393"/>
      <c r="G43" s="393"/>
      <c r="H43" s="400"/>
      <c r="I43" s="394"/>
      <c r="J43" s="406" t="s">
        <v>35</v>
      </c>
      <c r="K43" s="395" t="s">
        <v>35</v>
      </c>
      <c r="L43" s="396" t="s">
        <v>35</v>
      </c>
      <c r="M43" s="397"/>
      <c r="N43" s="401">
        <v>0</v>
      </c>
      <c r="O43" s="394"/>
      <c r="P43" s="401">
        <v>0</v>
      </c>
      <c r="Q43" s="402"/>
      <c r="R43" s="398" t="str">
        <f t="shared" si="1"/>
        <v>0K</v>
      </c>
      <c r="S43" s="399"/>
      <c r="T43" s="403">
        <f t="shared" si="0"/>
        <v>0</v>
      </c>
      <c r="U43" s="397"/>
      <c r="V43" s="401">
        <v>0</v>
      </c>
      <c r="W43" s="397"/>
      <c r="X43" s="403">
        <f t="shared" si="2"/>
        <v>0</v>
      </c>
      <c r="Y43" s="397"/>
      <c r="Z43" s="404"/>
      <c r="AA43" s="405"/>
      <c r="AB43" s="404"/>
      <c r="AC43" s="1419"/>
    </row>
    <row r="44" spans="1:29" s="1420" customFormat="1" ht="17.5" customHeight="1" x14ac:dyDescent="0.25">
      <c r="A44" s="1417"/>
      <c r="B44" s="801"/>
      <c r="C44" s="1418"/>
      <c r="D44" s="142" t="s">
        <v>39</v>
      </c>
      <c r="E44" s="1389"/>
      <c r="F44" s="393"/>
      <c r="G44" s="393"/>
      <c r="H44" s="400"/>
      <c r="I44" s="394"/>
      <c r="J44" s="406" t="s">
        <v>35</v>
      </c>
      <c r="K44" s="395" t="s">
        <v>35</v>
      </c>
      <c r="L44" s="396" t="s">
        <v>35</v>
      </c>
      <c r="M44" s="397"/>
      <c r="N44" s="401">
        <v>0</v>
      </c>
      <c r="O44" s="394"/>
      <c r="P44" s="401">
        <v>0</v>
      </c>
      <c r="Q44" s="402"/>
      <c r="R44" s="398" t="str">
        <f t="shared" si="1"/>
        <v>0K</v>
      </c>
      <c r="S44" s="399"/>
      <c r="T44" s="403">
        <f t="shared" si="0"/>
        <v>0</v>
      </c>
      <c r="U44" s="397"/>
      <c r="V44" s="401">
        <v>0</v>
      </c>
      <c r="W44" s="397"/>
      <c r="X44" s="403">
        <f t="shared" si="2"/>
        <v>0</v>
      </c>
      <c r="Y44" s="397"/>
      <c r="Z44" s="404"/>
      <c r="AA44" s="405"/>
      <c r="AB44" s="404"/>
      <c r="AC44" s="1419"/>
    </row>
    <row r="45" spans="1:29" s="1420" customFormat="1" ht="17.5" customHeight="1" x14ac:dyDescent="0.25">
      <c r="A45" s="1417"/>
      <c r="B45" s="801"/>
      <c r="C45" s="1418"/>
      <c r="D45" s="142" t="s">
        <v>40</v>
      </c>
      <c r="E45" s="1389"/>
      <c r="F45" s="393"/>
      <c r="G45" s="393"/>
      <c r="H45" s="400"/>
      <c r="I45" s="394"/>
      <c r="J45" s="406" t="s">
        <v>35</v>
      </c>
      <c r="K45" s="395" t="s">
        <v>35</v>
      </c>
      <c r="L45" s="396" t="s">
        <v>35</v>
      </c>
      <c r="M45" s="397"/>
      <c r="N45" s="401">
        <v>0</v>
      </c>
      <c r="O45" s="394"/>
      <c r="P45" s="401">
        <v>0</v>
      </c>
      <c r="Q45" s="402"/>
      <c r="R45" s="398" t="str">
        <f t="shared" si="1"/>
        <v>0K</v>
      </c>
      <c r="S45" s="399"/>
      <c r="T45" s="403">
        <f t="shared" si="0"/>
        <v>0</v>
      </c>
      <c r="U45" s="397"/>
      <c r="V45" s="401">
        <v>0</v>
      </c>
      <c r="W45" s="397"/>
      <c r="X45" s="403">
        <f t="shared" si="2"/>
        <v>0</v>
      </c>
      <c r="Y45" s="397"/>
      <c r="Z45" s="404"/>
      <c r="AA45" s="405"/>
      <c r="AB45" s="404"/>
      <c r="AC45" s="1419"/>
    </row>
    <row r="46" spans="1:29" s="1420" customFormat="1" ht="17.5" customHeight="1" x14ac:dyDescent="0.25">
      <c r="A46" s="1417"/>
      <c r="B46" s="801"/>
      <c r="C46" s="1418"/>
      <c r="D46" s="142" t="s">
        <v>41</v>
      </c>
      <c r="E46" s="1389"/>
      <c r="F46" s="393"/>
      <c r="G46" s="393"/>
      <c r="H46" s="400"/>
      <c r="I46" s="394"/>
      <c r="J46" s="406" t="s">
        <v>35</v>
      </c>
      <c r="K46" s="395" t="s">
        <v>35</v>
      </c>
      <c r="L46" s="396" t="s">
        <v>35</v>
      </c>
      <c r="M46" s="397"/>
      <c r="N46" s="401">
        <v>0</v>
      </c>
      <c r="O46" s="394"/>
      <c r="P46" s="401">
        <v>0</v>
      </c>
      <c r="Q46" s="402"/>
      <c r="R46" s="398" t="str">
        <f t="shared" si="1"/>
        <v>0K</v>
      </c>
      <c r="S46" s="399"/>
      <c r="T46" s="403">
        <f t="shared" si="0"/>
        <v>0</v>
      </c>
      <c r="U46" s="397"/>
      <c r="V46" s="401">
        <v>0</v>
      </c>
      <c r="W46" s="397"/>
      <c r="X46" s="403">
        <f t="shared" si="2"/>
        <v>0</v>
      </c>
      <c r="Y46" s="397"/>
      <c r="Z46" s="404"/>
      <c r="AA46" s="405"/>
      <c r="AB46" s="404"/>
      <c r="AC46" s="1419"/>
    </row>
    <row r="47" spans="1:29" s="1420" customFormat="1" ht="17.5" customHeight="1" x14ac:dyDescent="0.25">
      <c r="A47" s="1417"/>
      <c r="B47" s="801"/>
      <c r="C47" s="1418"/>
      <c r="D47" s="142" t="s">
        <v>42</v>
      </c>
      <c r="E47" s="1389"/>
      <c r="F47" s="393"/>
      <c r="G47" s="393"/>
      <c r="H47" s="400"/>
      <c r="I47" s="394"/>
      <c r="J47" s="406" t="s">
        <v>35</v>
      </c>
      <c r="K47" s="395"/>
      <c r="L47" s="396" t="s">
        <v>35</v>
      </c>
      <c r="M47" s="397"/>
      <c r="N47" s="401">
        <v>0</v>
      </c>
      <c r="O47" s="394"/>
      <c r="P47" s="401">
        <v>0</v>
      </c>
      <c r="Q47" s="402"/>
      <c r="R47" s="398" t="str">
        <f t="shared" si="1"/>
        <v>0K</v>
      </c>
      <c r="S47" s="399"/>
      <c r="T47" s="403">
        <f t="shared" si="0"/>
        <v>0</v>
      </c>
      <c r="U47" s="397"/>
      <c r="V47" s="401">
        <v>0</v>
      </c>
      <c r="W47" s="397"/>
      <c r="X47" s="403">
        <f t="shared" si="2"/>
        <v>0</v>
      </c>
      <c r="Y47" s="397"/>
      <c r="Z47" s="404"/>
      <c r="AA47" s="405"/>
      <c r="AB47" s="404"/>
      <c r="AC47" s="1419"/>
    </row>
    <row r="48" spans="1:29" s="1420" customFormat="1" ht="17.5" customHeight="1" x14ac:dyDescent="0.25">
      <c r="A48" s="1417"/>
      <c r="B48" s="801"/>
      <c r="C48" s="1418"/>
      <c r="D48" s="142" t="s">
        <v>43</v>
      </c>
      <c r="E48" s="1389"/>
      <c r="F48" s="393"/>
      <c r="G48" s="393"/>
      <c r="H48" s="400"/>
      <c r="I48" s="394"/>
      <c r="J48" s="406" t="s">
        <v>35</v>
      </c>
      <c r="K48" s="395" t="s">
        <v>35</v>
      </c>
      <c r="L48" s="396" t="s">
        <v>35</v>
      </c>
      <c r="M48" s="397"/>
      <c r="N48" s="401">
        <v>0</v>
      </c>
      <c r="O48" s="394"/>
      <c r="P48" s="401">
        <v>0</v>
      </c>
      <c r="Q48" s="402"/>
      <c r="R48" s="398" t="str">
        <f t="shared" si="1"/>
        <v>0K</v>
      </c>
      <c r="S48" s="399"/>
      <c r="T48" s="403">
        <f t="shared" si="0"/>
        <v>0</v>
      </c>
      <c r="U48" s="397"/>
      <c r="V48" s="401">
        <v>0</v>
      </c>
      <c r="W48" s="397"/>
      <c r="X48" s="403">
        <f t="shared" si="2"/>
        <v>0</v>
      </c>
      <c r="Y48" s="397"/>
      <c r="Z48" s="404"/>
      <c r="AA48" s="405"/>
      <c r="AB48" s="404"/>
      <c r="AC48" s="1419"/>
    </row>
    <row r="49" spans="1:29" s="1420" customFormat="1" ht="17.5" customHeight="1" x14ac:dyDescent="0.25">
      <c r="A49" s="1417"/>
      <c r="B49" s="801"/>
      <c r="C49" s="1418"/>
      <c r="D49" s="142" t="s">
        <v>44</v>
      </c>
      <c r="E49" s="1389"/>
      <c r="F49" s="393"/>
      <c r="G49" s="393"/>
      <c r="H49" s="400"/>
      <c r="I49" s="394"/>
      <c r="J49" s="406" t="s">
        <v>35</v>
      </c>
      <c r="K49" s="395" t="s">
        <v>35</v>
      </c>
      <c r="L49" s="396" t="s">
        <v>35</v>
      </c>
      <c r="M49" s="397"/>
      <c r="N49" s="401">
        <v>0</v>
      </c>
      <c r="O49" s="394"/>
      <c r="P49" s="401">
        <v>0</v>
      </c>
      <c r="Q49" s="402"/>
      <c r="R49" s="398" t="str">
        <f t="shared" si="1"/>
        <v>0K</v>
      </c>
      <c r="S49" s="399"/>
      <c r="T49" s="403">
        <f t="shared" si="0"/>
        <v>0</v>
      </c>
      <c r="U49" s="397"/>
      <c r="V49" s="401">
        <v>0</v>
      </c>
      <c r="W49" s="397"/>
      <c r="X49" s="403">
        <f t="shared" si="2"/>
        <v>0</v>
      </c>
      <c r="Y49" s="397"/>
      <c r="Z49" s="404"/>
      <c r="AA49" s="405"/>
      <c r="AB49" s="404"/>
      <c r="AC49" s="1419"/>
    </row>
    <row r="50" spans="1:29" s="1420" customFormat="1" ht="17.5" customHeight="1" x14ac:dyDescent="0.25">
      <c r="A50" s="1417"/>
      <c r="B50" s="801"/>
      <c r="C50" s="1418"/>
      <c r="D50" s="142" t="s">
        <v>45</v>
      </c>
      <c r="E50" s="1389"/>
      <c r="F50" s="393"/>
      <c r="G50" s="393"/>
      <c r="H50" s="400"/>
      <c r="I50" s="394"/>
      <c r="J50" s="406"/>
      <c r="K50" s="395" t="s">
        <v>35</v>
      </c>
      <c r="L50" s="396" t="s">
        <v>35</v>
      </c>
      <c r="M50" s="397"/>
      <c r="N50" s="401">
        <v>0</v>
      </c>
      <c r="O50" s="394"/>
      <c r="P50" s="401">
        <v>0</v>
      </c>
      <c r="Q50" s="402"/>
      <c r="R50" s="398" t="str">
        <f t="shared" si="1"/>
        <v>0K</v>
      </c>
      <c r="S50" s="399"/>
      <c r="T50" s="403">
        <f t="shared" si="0"/>
        <v>0</v>
      </c>
      <c r="U50" s="397"/>
      <c r="V50" s="401">
        <v>0</v>
      </c>
      <c r="W50" s="397"/>
      <c r="X50" s="403">
        <f t="shared" si="2"/>
        <v>0</v>
      </c>
      <c r="Y50" s="397"/>
      <c r="Z50" s="404"/>
      <c r="AA50" s="405"/>
      <c r="AB50" s="404"/>
      <c r="AC50" s="1419"/>
    </row>
    <row r="51" spans="1:29" s="1420" customFormat="1" ht="17.5" customHeight="1" x14ac:dyDescent="0.25">
      <c r="A51" s="1417"/>
      <c r="B51" s="801"/>
      <c r="C51" s="1418"/>
      <c r="D51" s="142" t="s">
        <v>46</v>
      </c>
      <c r="E51" s="1389"/>
      <c r="F51" s="393"/>
      <c r="G51" s="393"/>
      <c r="H51" s="400"/>
      <c r="I51" s="394"/>
      <c r="J51" s="406" t="s">
        <v>35</v>
      </c>
      <c r="K51" s="395" t="s">
        <v>35</v>
      </c>
      <c r="L51" s="396" t="s">
        <v>35</v>
      </c>
      <c r="M51" s="397"/>
      <c r="N51" s="401">
        <v>0</v>
      </c>
      <c r="O51" s="394"/>
      <c r="P51" s="401">
        <v>0</v>
      </c>
      <c r="Q51" s="402"/>
      <c r="R51" s="398" t="str">
        <f t="shared" si="1"/>
        <v>0K</v>
      </c>
      <c r="S51" s="399"/>
      <c r="T51" s="403">
        <f t="shared" si="0"/>
        <v>0</v>
      </c>
      <c r="U51" s="397"/>
      <c r="V51" s="401">
        <v>0</v>
      </c>
      <c r="W51" s="397"/>
      <c r="X51" s="403">
        <f t="shared" si="2"/>
        <v>0</v>
      </c>
      <c r="Y51" s="397"/>
      <c r="Z51" s="404"/>
      <c r="AA51" s="405"/>
      <c r="AB51" s="404"/>
      <c r="AC51" s="1419"/>
    </row>
    <row r="52" spans="1:29" s="1420" customFormat="1" ht="17.5" customHeight="1" x14ac:dyDescent="0.25">
      <c r="A52" s="1417"/>
      <c r="B52" s="801"/>
      <c r="C52" s="1418"/>
      <c r="D52" s="142" t="s">
        <v>47</v>
      </c>
      <c r="E52" s="1389"/>
      <c r="F52" s="393"/>
      <c r="G52" s="393"/>
      <c r="H52" s="400"/>
      <c r="I52" s="394"/>
      <c r="J52" s="406" t="s">
        <v>35</v>
      </c>
      <c r="K52" s="395" t="s">
        <v>35</v>
      </c>
      <c r="L52" s="396" t="s">
        <v>35</v>
      </c>
      <c r="M52" s="397"/>
      <c r="N52" s="401">
        <v>0</v>
      </c>
      <c r="O52" s="394"/>
      <c r="P52" s="401">
        <v>0</v>
      </c>
      <c r="Q52" s="402"/>
      <c r="R52" s="398" t="str">
        <f t="shared" si="1"/>
        <v>0K</v>
      </c>
      <c r="S52" s="399"/>
      <c r="T52" s="403">
        <f t="shared" si="0"/>
        <v>0</v>
      </c>
      <c r="U52" s="397"/>
      <c r="V52" s="401">
        <v>0</v>
      </c>
      <c r="W52" s="397"/>
      <c r="X52" s="403">
        <f t="shared" si="2"/>
        <v>0</v>
      </c>
      <c r="Y52" s="397"/>
      <c r="Z52" s="404"/>
      <c r="AA52" s="405"/>
      <c r="AB52" s="404"/>
      <c r="AC52" s="1419"/>
    </row>
    <row r="53" spans="1:29" s="1420" customFormat="1" ht="17.5" customHeight="1" x14ac:dyDescent="0.25">
      <c r="A53" s="1417"/>
      <c r="B53" s="801"/>
      <c r="C53" s="1418"/>
      <c r="D53" s="142" t="s">
        <v>48</v>
      </c>
      <c r="E53" s="1389"/>
      <c r="F53" s="393"/>
      <c r="G53" s="393"/>
      <c r="H53" s="400"/>
      <c r="I53" s="394"/>
      <c r="J53" s="406" t="s">
        <v>35</v>
      </c>
      <c r="K53" s="395" t="s">
        <v>35</v>
      </c>
      <c r="L53" s="396" t="s">
        <v>35</v>
      </c>
      <c r="M53" s="397"/>
      <c r="N53" s="401">
        <v>0</v>
      </c>
      <c r="O53" s="394"/>
      <c r="P53" s="401">
        <v>0</v>
      </c>
      <c r="Q53" s="402"/>
      <c r="R53" s="398" t="str">
        <f t="shared" si="1"/>
        <v>0K</v>
      </c>
      <c r="S53" s="399"/>
      <c r="T53" s="403">
        <f t="shared" si="0"/>
        <v>0</v>
      </c>
      <c r="U53" s="397"/>
      <c r="V53" s="401">
        <v>0</v>
      </c>
      <c r="W53" s="397"/>
      <c r="X53" s="403">
        <f t="shared" si="2"/>
        <v>0</v>
      </c>
      <c r="Y53" s="397"/>
      <c r="Z53" s="404"/>
      <c r="AA53" s="405"/>
      <c r="AB53" s="404"/>
      <c r="AC53" s="1419"/>
    </row>
    <row r="54" spans="1:29" s="1420" customFormat="1" ht="17.5" customHeight="1" x14ac:dyDescent="0.25">
      <c r="A54" s="1417"/>
      <c r="B54" s="801"/>
      <c r="C54" s="1418"/>
      <c r="D54" s="142" t="s">
        <v>49</v>
      </c>
      <c r="E54" s="1389"/>
      <c r="F54" s="393"/>
      <c r="G54" s="393"/>
      <c r="H54" s="400"/>
      <c r="I54" s="394"/>
      <c r="J54" s="406" t="s">
        <v>35</v>
      </c>
      <c r="K54" s="395" t="s">
        <v>35</v>
      </c>
      <c r="L54" s="396" t="s">
        <v>35</v>
      </c>
      <c r="M54" s="397"/>
      <c r="N54" s="401">
        <v>0</v>
      </c>
      <c r="O54" s="394"/>
      <c r="P54" s="401">
        <v>0</v>
      </c>
      <c r="Q54" s="402"/>
      <c r="R54" s="398" t="str">
        <f t="shared" ref="R54:R62" si="3">IF(P54&lt;=0.05*N54,"0K","NON AMMISSIBILE")</f>
        <v>0K</v>
      </c>
      <c r="S54" s="399"/>
      <c r="T54" s="403">
        <f t="shared" si="0"/>
        <v>0</v>
      </c>
      <c r="U54" s="397"/>
      <c r="V54" s="401">
        <v>0</v>
      </c>
      <c r="W54" s="397"/>
      <c r="X54" s="403">
        <f t="shared" si="2"/>
        <v>0</v>
      </c>
      <c r="Y54" s="397"/>
      <c r="Z54" s="404"/>
      <c r="AA54" s="405"/>
      <c r="AB54" s="404"/>
      <c r="AC54" s="1419"/>
    </row>
    <row r="55" spans="1:29" s="1420" customFormat="1" ht="17.5" customHeight="1" x14ac:dyDescent="0.25">
      <c r="A55" s="1417"/>
      <c r="B55" s="801"/>
      <c r="C55" s="1418"/>
      <c r="D55" s="142" t="s">
        <v>50</v>
      </c>
      <c r="E55" s="1389"/>
      <c r="F55" s="393" t="s">
        <v>549</v>
      </c>
      <c r="G55" s="393"/>
      <c r="H55" s="400"/>
      <c r="I55" s="394"/>
      <c r="J55" s="406" t="s">
        <v>35</v>
      </c>
      <c r="K55" s="395" t="s">
        <v>35</v>
      </c>
      <c r="L55" s="396" t="s">
        <v>35</v>
      </c>
      <c r="M55" s="397"/>
      <c r="N55" s="401">
        <v>0</v>
      </c>
      <c r="O55" s="394"/>
      <c r="P55" s="401">
        <v>0</v>
      </c>
      <c r="Q55" s="402"/>
      <c r="R55" s="398" t="str">
        <f t="shared" si="3"/>
        <v>0K</v>
      </c>
      <c r="S55" s="399"/>
      <c r="T55" s="403"/>
      <c r="U55" s="397"/>
      <c r="V55" s="401"/>
      <c r="W55" s="397"/>
      <c r="X55" s="403"/>
      <c r="Y55" s="397"/>
      <c r="Z55" s="404"/>
      <c r="AA55" s="405"/>
      <c r="AB55" s="404"/>
      <c r="AC55" s="1419"/>
    </row>
    <row r="56" spans="1:29" s="1420" customFormat="1" ht="17.5" customHeight="1" x14ac:dyDescent="0.25">
      <c r="A56" s="1417"/>
      <c r="B56" s="801"/>
      <c r="C56" s="1418"/>
      <c r="D56" s="142" t="s">
        <v>51</v>
      </c>
      <c r="E56" s="1389"/>
      <c r="F56" s="393"/>
      <c r="G56" s="393"/>
      <c r="H56" s="400"/>
      <c r="I56" s="394"/>
      <c r="J56" s="406" t="s">
        <v>35</v>
      </c>
      <c r="K56" s="395" t="s">
        <v>35</v>
      </c>
      <c r="L56" s="396" t="s">
        <v>35</v>
      </c>
      <c r="M56" s="397"/>
      <c r="N56" s="401">
        <v>0</v>
      </c>
      <c r="O56" s="394"/>
      <c r="P56" s="401">
        <v>0</v>
      </c>
      <c r="Q56" s="402"/>
      <c r="R56" s="398" t="str">
        <f t="shared" si="3"/>
        <v>0K</v>
      </c>
      <c r="S56" s="399"/>
      <c r="T56" s="403"/>
      <c r="U56" s="397"/>
      <c r="V56" s="401"/>
      <c r="W56" s="397"/>
      <c r="X56" s="403"/>
      <c r="Y56" s="397"/>
      <c r="Z56" s="404"/>
      <c r="AA56" s="405"/>
      <c r="AB56" s="404"/>
      <c r="AC56" s="1419"/>
    </row>
    <row r="57" spans="1:29" s="1420" customFormat="1" ht="17.5" customHeight="1" x14ac:dyDescent="0.25">
      <c r="A57" s="1417"/>
      <c r="B57" s="801"/>
      <c r="C57" s="1418"/>
      <c r="D57" s="142" t="s">
        <v>52</v>
      </c>
      <c r="E57" s="1389"/>
      <c r="F57" s="393"/>
      <c r="G57" s="393"/>
      <c r="H57" s="400"/>
      <c r="I57" s="394"/>
      <c r="J57" s="406" t="s">
        <v>35</v>
      </c>
      <c r="K57" s="395" t="s">
        <v>35</v>
      </c>
      <c r="L57" s="396" t="s">
        <v>35</v>
      </c>
      <c r="M57" s="397"/>
      <c r="N57" s="401">
        <v>0</v>
      </c>
      <c r="O57" s="394"/>
      <c r="P57" s="401">
        <v>0</v>
      </c>
      <c r="Q57" s="402"/>
      <c r="R57" s="398" t="str">
        <f t="shared" si="3"/>
        <v>0K</v>
      </c>
      <c r="S57" s="399"/>
      <c r="T57" s="403"/>
      <c r="U57" s="397"/>
      <c r="V57" s="401"/>
      <c r="W57" s="397"/>
      <c r="X57" s="403"/>
      <c r="Y57" s="397"/>
      <c r="Z57" s="404"/>
      <c r="AA57" s="405"/>
      <c r="AB57" s="404"/>
      <c r="AC57" s="1419"/>
    </row>
    <row r="58" spans="1:29" s="1420" customFormat="1" ht="17.5" customHeight="1" x14ac:dyDescent="0.25">
      <c r="A58" s="1417"/>
      <c r="B58" s="801"/>
      <c r="C58" s="1418"/>
      <c r="D58" s="142" t="s">
        <v>53</v>
      </c>
      <c r="E58" s="1389"/>
      <c r="F58" s="393"/>
      <c r="G58" s="393"/>
      <c r="H58" s="400"/>
      <c r="I58" s="394"/>
      <c r="J58" s="406" t="s">
        <v>35</v>
      </c>
      <c r="K58" s="395" t="s">
        <v>35</v>
      </c>
      <c r="L58" s="396" t="s">
        <v>35</v>
      </c>
      <c r="M58" s="397"/>
      <c r="N58" s="401">
        <v>0</v>
      </c>
      <c r="O58" s="394"/>
      <c r="P58" s="401">
        <v>0</v>
      </c>
      <c r="Q58" s="402"/>
      <c r="R58" s="398" t="str">
        <f t="shared" si="3"/>
        <v>0K</v>
      </c>
      <c r="S58" s="399"/>
      <c r="T58" s="403"/>
      <c r="U58" s="397"/>
      <c r="V58" s="401"/>
      <c r="W58" s="397"/>
      <c r="X58" s="403"/>
      <c r="Y58" s="397"/>
      <c r="Z58" s="404"/>
      <c r="AA58" s="405"/>
      <c r="AB58" s="404"/>
      <c r="AC58" s="1419"/>
    </row>
    <row r="59" spans="1:29" s="1420" customFormat="1" ht="17.5" customHeight="1" x14ac:dyDescent="0.25">
      <c r="A59" s="1417"/>
      <c r="B59" s="801"/>
      <c r="C59" s="1418"/>
      <c r="D59" s="142" t="s">
        <v>54</v>
      </c>
      <c r="E59" s="1389"/>
      <c r="F59" s="393"/>
      <c r="G59" s="393"/>
      <c r="H59" s="400"/>
      <c r="I59" s="394"/>
      <c r="J59" s="406" t="s">
        <v>35</v>
      </c>
      <c r="K59" s="395" t="s">
        <v>35</v>
      </c>
      <c r="L59" s="396" t="s">
        <v>35</v>
      </c>
      <c r="M59" s="397"/>
      <c r="N59" s="401">
        <v>0</v>
      </c>
      <c r="O59" s="394"/>
      <c r="P59" s="401">
        <v>0</v>
      </c>
      <c r="Q59" s="402"/>
      <c r="R59" s="398" t="str">
        <f t="shared" si="3"/>
        <v>0K</v>
      </c>
      <c r="S59" s="399"/>
      <c r="T59" s="403"/>
      <c r="U59" s="397"/>
      <c r="V59" s="401"/>
      <c r="W59" s="397"/>
      <c r="X59" s="403"/>
      <c r="Y59" s="397"/>
      <c r="Z59" s="404"/>
      <c r="AA59" s="405"/>
      <c r="AB59" s="404"/>
      <c r="AC59" s="1419"/>
    </row>
    <row r="60" spans="1:29" s="1420" customFormat="1" ht="17.5" customHeight="1" x14ac:dyDescent="0.25">
      <c r="A60" s="1417"/>
      <c r="B60" s="801"/>
      <c r="C60" s="1418"/>
      <c r="D60" s="142" t="s">
        <v>55</v>
      </c>
      <c r="E60" s="1389"/>
      <c r="F60" s="393"/>
      <c r="G60" s="393"/>
      <c r="H60" s="400"/>
      <c r="I60" s="394"/>
      <c r="J60" s="406" t="s">
        <v>35</v>
      </c>
      <c r="K60" s="395" t="s">
        <v>35</v>
      </c>
      <c r="L60" s="396" t="s">
        <v>35</v>
      </c>
      <c r="M60" s="397"/>
      <c r="N60" s="401">
        <v>0</v>
      </c>
      <c r="O60" s="394"/>
      <c r="P60" s="401">
        <v>0</v>
      </c>
      <c r="Q60" s="402"/>
      <c r="R60" s="398" t="str">
        <f t="shared" si="3"/>
        <v>0K</v>
      </c>
      <c r="S60" s="399"/>
      <c r="T60" s="403"/>
      <c r="U60" s="397"/>
      <c r="V60" s="401"/>
      <c r="W60" s="397"/>
      <c r="X60" s="403"/>
      <c r="Y60" s="397"/>
      <c r="Z60" s="404"/>
      <c r="AA60" s="405"/>
      <c r="AB60" s="404"/>
      <c r="AC60" s="1419"/>
    </row>
    <row r="61" spans="1:29" s="1420" customFormat="1" ht="17.5" customHeight="1" x14ac:dyDescent="0.25">
      <c r="A61" s="1417"/>
      <c r="B61" s="801"/>
      <c r="C61" s="1418"/>
      <c r="D61" s="142" t="s">
        <v>635</v>
      </c>
      <c r="E61" s="1389"/>
      <c r="F61" s="393"/>
      <c r="G61" s="393"/>
      <c r="H61" s="400"/>
      <c r="I61" s="394"/>
      <c r="J61" s="406" t="s">
        <v>35</v>
      </c>
      <c r="K61" s="395" t="s">
        <v>35</v>
      </c>
      <c r="L61" s="396" t="s">
        <v>35</v>
      </c>
      <c r="M61" s="397"/>
      <c r="N61" s="401">
        <v>0</v>
      </c>
      <c r="O61" s="394"/>
      <c r="P61" s="401">
        <v>0</v>
      </c>
      <c r="Q61" s="402"/>
      <c r="R61" s="398" t="str">
        <f t="shared" si="3"/>
        <v>0K</v>
      </c>
      <c r="S61" s="399"/>
      <c r="T61" s="403"/>
      <c r="U61" s="397"/>
      <c r="V61" s="401"/>
      <c r="W61" s="397"/>
      <c r="X61" s="403"/>
      <c r="Y61" s="397"/>
      <c r="Z61" s="404"/>
      <c r="AA61" s="405"/>
      <c r="AB61" s="404"/>
      <c r="AC61" s="1419"/>
    </row>
    <row r="62" spans="1:29" s="1420" customFormat="1" ht="17.5" customHeight="1" x14ac:dyDescent="0.25">
      <c r="A62" s="1417"/>
      <c r="B62" s="801"/>
      <c r="C62" s="1418"/>
      <c r="D62" s="142" t="s">
        <v>636</v>
      </c>
      <c r="E62" s="1389"/>
      <c r="F62" s="393"/>
      <c r="G62" s="393"/>
      <c r="H62" s="400"/>
      <c r="I62" s="394"/>
      <c r="J62" s="406" t="s">
        <v>35</v>
      </c>
      <c r="K62" s="395" t="s">
        <v>35</v>
      </c>
      <c r="L62" s="396" t="s">
        <v>35</v>
      </c>
      <c r="M62" s="397"/>
      <c r="N62" s="401">
        <v>0</v>
      </c>
      <c r="O62" s="394"/>
      <c r="P62" s="401">
        <v>0</v>
      </c>
      <c r="Q62" s="402"/>
      <c r="R62" s="398" t="str">
        <f t="shared" si="3"/>
        <v>0K</v>
      </c>
      <c r="S62" s="399"/>
      <c r="T62" s="403">
        <f t="shared" si="0"/>
        <v>0</v>
      </c>
      <c r="U62" s="397"/>
      <c r="V62" s="401">
        <v>0</v>
      </c>
      <c r="W62" s="397"/>
      <c r="X62" s="403">
        <f t="shared" si="2"/>
        <v>0</v>
      </c>
      <c r="Y62" s="397"/>
      <c r="Z62" s="404"/>
      <c r="AA62" s="405"/>
      <c r="AB62" s="404"/>
      <c r="AC62" s="1419"/>
    </row>
    <row r="63" spans="1:29" s="1420" customFormat="1" ht="17.5" customHeight="1" x14ac:dyDescent="0.25">
      <c r="A63" s="1417"/>
      <c r="B63" s="801"/>
      <c r="C63" s="1418"/>
      <c r="D63" s="142" t="s">
        <v>637</v>
      </c>
      <c r="E63" s="1389"/>
      <c r="F63" s="393"/>
      <c r="G63" s="393"/>
      <c r="H63" s="400"/>
      <c r="I63" s="394"/>
      <c r="J63" s="406" t="s">
        <v>35</v>
      </c>
      <c r="K63" s="395" t="s">
        <v>35</v>
      </c>
      <c r="L63" s="396" t="s">
        <v>35</v>
      </c>
      <c r="M63" s="397"/>
      <c r="N63" s="401">
        <v>0</v>
      </c>
      <c r="O63" s="394"/>
      <c r="P63" s="401">
        <v>0</v>
      </c>
      <c r="Q63" s="402"/>
      <c r="R63" s="398" t="str">
        <f t="shared" si="1"/>
        <v>0K</v>
      </c>
      <c r="S63" s="399"/>
      <c r="T63" s="403">
        <f t="shared" si="0"/>
        <v>0</v>
      </c>
      <c r="U63" s="397"/>
      <c r="V63" s="401">
        <v>0</v>
      </c>
      <c r="W63" s="397"/>
      <c r="X63" s="403">
        <f t="shared" si="2"/>
        <v>0</v>
      </c>
      <c r="Y63" s="397"/>
      <c r="Z63" s="404"/>
      <c r="AA63" s="405"/>
      <c r="AB63" s="404"/>
      <c r="AC63" s="1419"/>
    </row>
    <row r="64" spans="1:29" s="1420" customFormat="1" ht="17.5" customHeight="1" x14ac:dyDescent="0.25">
      <c r="A64" s="1417"/>
      <c r="B64" s="801"/>
      <c r="C64" s="1418"/>
      <c r="D64" s="142" t="s">
        <v>638</v>
      </c>
      <c r="E64" s="1389"/>
      <c r="F64" s="393"/>
      <c r="G64" s="393"/>
      <c r="H64" s="400"/>
      <c r="I64" s="394"/>
      <c r="J64" s="406" t="s">
        <v>35</v>
      </c>
      <c r="K64" s="395" t="s">
        <v>35</v>
      </c>
      <c r="L64" s="396" t="s">
        <v>35</v>
      </c>
      <c r="M64" s="397"/>
      <c r="N64" s="401">
        <v>0</v>
      </c>
      <c r="O64" s="394"/>
      <c r="P64" s="401">
        <v>0</v>
      </c>
      <c r="Q64" s="402"/>
      <c r="R64" s="398" t="str">
        <f t="shared" si="1"/>
        <v>0K</v>
      </c>
      <c r="S64" s="399"/>
      <c r="T64" s="403">
        <f t="shared" si="0"/>
        <v>0</v>
      </c>
      <c r="U64" s="397"/>
      <c r="V64" s="401">
        <v>0</v>
      </c>
      <c r="W64" s="397"/>
      <c r="X64" s="403">
        <f t="shared" si="2"/>
        <v>0</v>
      </c>
      <c r="Y64" s="397"/>
      <c r="Z64" s="404"/>
      <c r="AA64" s="405"/>
      <c r="AB64" s="404"/>
      <c r="AC64" s="1419"/>
    </row>
    <row r="65" spans="1:29" s="1420" customFormat="1" ht="17.5" customHeight="1" x14ac:dyDescent="0.25">
      <c r="A65" s="1417"/>
      <c r="B65" s="801"/>
      <c r="C65" s="1418"/>
      <c r="D65" s="142" t="s">
        <v>639</v>
      </c>
      <c r="E65" s="1389"/>
      <c r="F65" s="393"/>
      <c r="G65" s="393"/>
      <c r="H65" s="400"/>
      <c r="I65" s="394"/>
      <c r="J65" s="406" t="s">
        <v>35</v>
      </c>
      <c r="K65" s="395" t="s">
        <v>35</v>
      </c>
      <c r="L65" s="396" t="s">
        <v>35</v>
      </c>
      <c r="M65" s="397"/>
      <c r="N65" s="401">
        <v>0</v>
      </c>
      <c r="O65" s="394"/>
      <c r="P65" s="401">
        <v>0</v>
      </c>
      <c r="Q65" s="402"/>
      <c r="R65" s="398" t="str">
        <f t="shared" si="1"/>
        <v>0K</v>
      </c>
      <c r="S65" s="399"/>
      <c r="T65" s="403">
        <f t="shared" si="0"/>
        <v>0</v>
      </c>
      <c r="U65" s="397"/>
      <c r="V65" s="401">
        <v>0</v>
      </c>
      <c r="W65" s="397"/>
      <c r="X65" s="403">
        <f t="shared" si="2"/>
        <v>0</v>
      </c>
      <c r="Y65" s="397"/>
      <c r="Z65" s="404"/>
      <c r="AA65" s="405"/>
      <c r="AB65" s="404"/>
      <c r="AC65" s="1419"/>
    </row>
    <row r="66" spans="1:29" s="1420" customFormat="1" ht="17.5" customHeight="1" x14ac:dyDescent="0.25">
      <c r="A66" s="1417"/>
      <c r="B66" s="801"/>
      <c r="C66" s="1418"/>
      <c r="D66" s="142" t="s">
        <v>640</v>
      </c>
      <c r="E66" s="1389"/>
      <c r="F66" s="393"/>
      <c r="G66" s="393"/>
      <c r="H66" s="400"/>
      <c r="I66" s="394"/>
      <c r="J66" s="406" t="s">
        <v>35</v>
      </c>
      <c r="K66" s="395" t="s">
        <v>35</v>
      </c>
      <c r="L66" s="396" t="s">
        <v>35</v>
      </c>
      <c r="M66" s="397"/>
      <c r="N66" s="401">
        <v>0</v>
      </c>
      <c r="O66" s="394"/>
      <c r="P66" s="401">
        <v>0</v>
      </c>
      <c r="Q66" s="402"/>
      <c r="R66" s="398" t="str">
        <f t="shared" si="1"/>
        <v>0K</v>
      </c>
      <c r="S66" s="399"/>
      <c r="T66" s="403">
        <f t="shared" si="0"/>
        <v>0</v>
      </c>
      <c r="U66" s="397"/>
      <c r="V66" s="401">
        <v>0</v>
      </c>
      <c r="W66" s="397"/>
      <c r="X66" s="403">
        <f t="shared" si="2"/>
        <v>0</v>
      </c>
      <c r="Y66" s="397"/>
      <c r="Z66" s="404"/>
      <c r="AA66" s="405"/>
      <c r="AB66" s="404"/>
      <c r="AC66" s="1419"/>
    </row>
    <row r="67" spans="1:29" s="1420" customFormat="1" ht="18" customHeight="1" x14ac:dyDescent="0.25">
      <c r="A67" s="1417"/>
      <c r="B67" s="801"/>
      <c r="C67" s="1418"/>
      <c r="D67" s="142" t="s">
        <v>641</v>
      </c>
      <c r="E67" s="1389"/>
      <c r="F67" s="393"/>
      <c r="G67" s="393"/>
      <c r="H67" s="400"/>
      <c r="I67" s="394"/>
      <c r="J67" s="406" t="s">
        <v>35</v>
      </c>
      <c r="K67" s="395" t="s">
        <v>35</v>
      </c>
      <c r="L67" s="396" t="s">
        <v>35</v>
      </c>
      <c r="M67" s="397"/>
      <c r="N67" s="401">
        <v>0</v>
      </c>
      <c r="O67" s="394"/>
      <c r="P67" s="401">
        <v>0</v>
      </c>
      <c r="Q67" s="402"/>
      <c r="R67" s="398" t="str">
        <f t="shared" si="1"/>
        <v>0K</v>
      </c>
      <c r="S67" s="399"/>
      <c r="T67" s="403">
        <f t="shared" si="0"/>
        <v>0</v>
      </c>
      <c r="U67" s="397"/>
      <c r="V67" s="401">
        <v>0</v>
      </c>
      <c r="W67" s="397"/>
      <c r="X67" s="403">
        <f t="shared" si="2"/>
        <v>0</v>
      </c>
      <c r="Y67" s="397"/>
      <c r="Z67" s="404"/>
      <c r="AA67" s="405"/>
      <c r="AB67" s="404"/>
      <c r="AC67" s="1419"/>
    </row>
    <row r="68" spans="1:29" s="1420" customFormat="1" ht="17.5" customHeight="1" thickBot="1" x14ac:dyDescent="0.4">
      <c r="A68" s="1417"/>
      <c r="B68" s="801"/>
      <c r="C68" s="1418"/>
      <c r="D68" s="1389"/>
      <c r="E68" s="1389"/>
      <c r="F68" s="1421"/>
      <c r="G68" s="1422"/>
      <c r="H68" s="1423"/>
      <c r="I68" s="1424"/>
      <c r="J68" s="1425"/>
      <c r="K68" s="1425"/>
      <c r="L68" s="1425"/>
      <c r="M68" s="1426"/>
      <c r="N68" s="1427"/>
      <c r="O68" s="1424"/>
      <c r="P68" s="1427"/>
      <c r="Q68" s="1427"/>
      <c r="R68" s="1426"/>
      <c r="S68" s="1428"/>
      <c r="T68" s="1429"/>
      <c r="U68" s="1426"/>
      <c r="V68" s="1429"/>
      <c r="W68" s="1426"/>
      <c r="X68" s="1430"/>
      <c r="Y68" s="1426"/>
      <c r="Z68" s="1431"/>
      <c r="AA68" s="1431"/>
      <c r="AB68" s="1431"/>
      <c r="AC68" s="1419"/>
    </row>
    <row r="69" spans="1:29" s="1420" customFormat="1" ht="25" customHeight="1" thickBot="1" x14ac:dyDescent="0.3">
      <c r="A69" s="1417"/>
      <c r="B69" s="801"/>
      <c r="C69" s="1418"/>
      <c r="D69" s="1389"/>
      <c r="E69" s="1389"/>
      <c r="F69" s="783" t="s">
        <v>56</v>
      </c>
      <c r="G69" s="784"/>
      <c r="H69" s="784"/>
      <c r="I69" s="784"/>
      <c r="J69" s="784"/>
      <c r="K69" s="785"/>
      <c r="L69" s="344">
        <f>SUM(L41:L67)</f>
        <v>0</v>
      </c>
      <c r="M69" s="1426"/>
      <c r="N69" s="335">
        <f>SUM(N41:N67)</f>
        <v>0</v>
      </c>
      <c r="O69" s="1424"/>
      <c r="P69" s="335">
        <f>SUM(P41:P67)</f>
        <v>0</v>
      </c>
      <c r="Q69" s="335">
        <f>SUM(Q41:Q67)</f>
        <v>0</v>
      </c>
      <c r="R69" s="1426"/>
      <c r="S69" s="1428"/>
      <c r="T69" s="335">
        <f>SUM(T41:T67)</f>
        <v>0</v>
      </c>
      <c r="U69" s="1426"/>
      <c r="V69" s="335">
        <f>SUM(V41:V67)</f>
        <v>0</v>
      </c>
      <c r="W69" s="1426"/>
      <c r="X69" s="335">
        <f>SUM(X41:X67)</f>
        <v>0</v>
      </c>
      <c r="Y69" s="1426"/>
      <c r="Z69" s="1431"/>
      <c r="AA69" s="1431"/>
      <c r="AB69" s="1431"/>
      <c r="AC69" s="1419"/>
    </row>
    <row r="70" spans="1:29" s="1441" customFormat="1" ht="22" customHeight="1" x14ac:dyDescent="0.35">
      <c r="A70" s="1432"/>
      <c r="B70" s="801"/>
      <c r="C70" s="1433"/>
      <c r="D70" s="1434"/>
      <c r="E70" s="1434"/>
      <c r="F70" s="1435"/>
      <c r="G70" s="1436"/>
      <c r="H70" s="1436" t="s">
        <v>35</v>
      </c>
      <c r="I70" s="1436"/>
      <c r="J70" s="1436"/>
      <c r="K70" s="1436"/>
      <c r="L70" s="1436"/>
      <c r="M70" s="1437"/>
      <c r="N70" s="1436" t="s">
        <v>35</v>
      </c>
      <c r="O70" s="1436"/>
      <c r="P70" s="1438" t="s">
        <v>35</v>
      </c>
      <c r="Q70" s="1438"/>
      <c r="R70" s="1437"/>
      <c r="S70" s="1439"/>
      <c r="T70" s="1437"/>
      <c r="U70" s="1437"/>
      <c r="V70" s="1437"/>
      <c r="W70" s="1437"/>
      <c r="X70" s="1439"/>
      <c r="Y70" s="1437"/>
      <c r="Z70" s="1439"/>
      <c r="AA70" s="1439"/>
      <c r="AB70" s="1439"/>
      <c r="AC70" s="1440"/>
    </row>
    <row r="71" spans="1:29" s="108" customFormat="1" ht="15" customHeight="1" thickBot="1" x14ac:dyDescent="0.4">
      <c r="A71" s="1303"/>
      <c r="B71" s="801"/>
      <c r="C71" s="1356"/>
      <c r="D71" s="1442"/>
      <c r="E71" s="1442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1338"/>
      <c r="T71" s="115"/>
      <c r="U71" s="115"/>
      <c r="V71" s="115"/>
      <c r="W71" s="115"/>
      <c r="X71" s="115"/>
      <c r="Y71" s="115"/>
      <c r="Z71" s="1338"/>
      <c r="AA71" s="1338"/>
      <c r="AB71" s="1338"/>
      <c r="AC71" s="637"/>
    </row>
    <row r="72" spans="1:29" s="108" customFormat="1" ht="14.5" customHeight="1" x14ac:dyDescent="0.35">
      <c r="A72" s="1303"/>
      <c r="B72" s="801"/>
      <c r="C72" s="1356"/>
      <c r="D72" s="1442"/>
      <c r="E72" s="1442"/>
      <c r="F72" s="761" t="s">
        <v>6</v>
      </c>
      <c r="G72" s="762"/>
      <c r="H72" s="762"/>
      <c r="I72" s="762"/>
      <c r="J72" s="762"/>
      <c r="K72" s="762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  <c r="Y72" s="365"/>
      <c r="Z72" s="365"/>
      <c r="AA72" s="365"/>
      <c r="AB72" s="1338"/>
      <c r="AC72" s="637"/>
    </row>
    <row r="73" spans="1:29" s="108" customFormat="1" ht="15" customHeight="1" x14ac:dyDescent="0.35">
      <c r="A73" s="1303"/>
      <c r="B73" s="801"/>
      <c r="C73" s="1356"/>
      <c r="D73" s="1442"/>
      <c r="E73" s="1442"/>
      <c r="F73" s="764"/>
      <c r="G73" s="765"/>
      <c r="H73" s="765"/>
      <c r="I73" s="765"/>
      <c r="J73" s="765"/>
      <c r="K73" s="765"/>
      <c r="L73" s="765"/>
      <c r="M73" s="765"/>
      <c r="N73" s="765"/>
      <c r="O73" s="765"/>
      <c r="P73" s="765"/>
      <c r="Q73" s="765"/>
      <c r="R73" s="765"/>
      <c r="S73" s="765"/>
      <c r="T73" s="765"/>
      <c r="U73" s="765"/>
      <c r="V73" s="765"/>
      <c r="W73" s="765"/>
      <c r="X73" s="766"/>
      <c r="Y73" s="115"/>
      <c r="Z73" s="1338"/>
      <c r="AA73" s="1338"/>
      <c r="AB73" s="1338"/>
      <c r="AC73" s="637"/>
    </row>
    <row r="74" spans="1:29" s="108" customFormat="1" ht="15.75" customHeight="1" thickBot="1" x14ac:dyDescent="0.4">
      <c r="A74" s="1303"/>
      <c r="B74" s="802"/>
      <c r="C74" s="1356"/>
      <c r="D74" s="1351"/>
      <c r="E74" s="1351"/>
      <c r="F74" s="767"/>
      <c r="G74" s="768"/>
      <c r="H74" s="768"/>
      <c r="I74" s="768"/>
      <c r="J74" s="768"/>
      <c r="K74" s="768"/>
      <c r="L74" s="768"/>
      <c r="M74" s="768"/>
      <c r="N74" s="768"/>
      <c r="O74" s="768"/>
      <c r="P74" s="768"/>
      <c r="Q74" s="768"/>
      <c r="R74" s="768"/>
      <c r="S74" s="768"/>
      <c r="T74" s="768"/>
      <c r="U74" s="768"/>
      <c r="V74" s="768"/>
      <c r="W74" s="768"/>
      <c r="X74" s="769"/>
      <c r="Y74" s="115"/>
      <c r="Z74" s="1338"/>
      <c r="AA74" s="1338"/>
      <c r="AB74" s="1338"/>
      <c r="AC74" s="637"/>
    </row>
    <row r="75" spans="1:29" s="108" customFormat="1" ht="15" thickBot="1" x14ac:dyDescent="0.4">
      <c r="A75" s="1443"/>
      <c r="B75" s="464"/>
      <c r="C75" s="1369"/>
      <c r="D75" s="1367"/>
      <c r="E75" s="1367"/>
      <c r="F75" s="1444"/>
      <c r="G75" s="1445"/>
      <c r="H75" s="1446"/>
      <c r="I75" s="1446"/>
      <c r="J75" s="1447"/>
      <c r="K75" s="1447"/>
      <c r="L75" s="1447"/>
      <c r="M75" s="1448"/>
      <c r="N75" s="1446"/>
      <c r="O75" s="1445"/>
      <c r="P75" s="1446"/>
      <c r="Q75" s="1446"/>
      <c r="R75" s="1448"/>
      <c r="S75" s="1446"/>
      <c r="T75" s="1448"/>
      <c r="U75" s="1448"/>
      <c r="V75" s="1448"/>
      <c r="W75" s="1448"/>
      <c r="X75" s="1446"/>
      <c r="Y75" s="1448"/>
      <c r="Z75" s="1446"/>
      <c r="AA75" s="1446"/>
      <c r="AB75" s="1446"/>
      <c r="AC75" s="658"/>
    </row>
    <row r="76" spans="1:29" s="108" customFormat="1" x14ac:dyDescent="0.35">
      <c r="C76" s="1356"/>
      <c r="D76" s="1351"/>
      <c r="E76" s="1351"/>
      <c r="F76" s="1335"/>
      <c r="G76" s="1336"/>
      <c r="H76" s="1338"/>
      <c r="I76" s="1338"/>
      <c r="J76" s="1337"/>
      <c r="K76" s="1337"/>
      <c r="L76" s="1337"/>
      <c r="M76" s="115"/>
      <c r="N76" s="1338"/>
      <c r="O76" s="1336"/>
      <c r="P76" s="1338"/>
      <c r="Q76" s="1338"/>
      <c r="R76" s="115"/>
      <c r="S76" s="1338"/>
      <c r="T76" s="115"/>
      <c r="U76" s="115"/>
      <c r="V76" s="115"/>
      <c r="W76" s="115"/>
      <c r="X76" s="1338"/>
      <c r="Y76" s="115"/>
      <c r="Z76" s="1338"/>
      <c r="AA76" s="1338"/>
      <c r="AB76" s="1338"/>
    </row>
    <row r="77" spans="1:29" s="108" customFormat="1" ht="15" thickBot="1" x14ac:dyDescent="0.4">
      <c r="C77" s="1356"/>
      <c r="D77" s="1351"/>
      <c r="E77" s="1351"/>
      <c r="F77" s="1335"/>
      <c r="G77" s="1336"/>
      <c r="H77" s="1338"/>
      <c r="I77" s="1338"/>
      <c r="J77" s="1337"/>
      <c r="K77" s="1337"/>
      <c r="L77" s="1337"/>
      <c r="M77" s="115"/>
      <c r="N77" s="1338"/>
      <c r="O77" s="1336"/>
      <c r="P77" s="1338"/>
      <c r="Q77" s="1338"/>
      <c r="R77" s="115"/>
      <c r="S77" s="1338"/>
      <c r="T77" s="115"/>
      <c r="U77" s="115"/>
      <c r="V77" s="115"/>
      <c r="W77" s="115"/>
      <c r="X77" s="1338"/>
      <c r="Y77" s="115"/>
      <c r="Z77" s="1338"/>
      <c r="AA77" s="1338"/>
      <c r="AB77" s="1338"/>
    </row>
    <row r="78" spans="1:29" s="108" customFormat="1" ht="15" thickBot="1" x14ac:dyDescent="0.4">
      <c r="A78" s="1379"/>
      <c r="B78" s="1380"/>
      <c r="C78" s="1381"/>
      <c r="D78" s="1382"/>
      <c r="E78" s="1382"/>
      <c r="F78" s="1449"/>
      <c r="G78" s="1450"/>
      <c r="H78" s="1451"/>
      <c r="I78" s="1451"/>
      <c r="J78" s="1451"/>
      <c r="K78" s="1451"/>
      <c r="L78" s="1451"/>
      <c r="M78" s="1452"/>
      <c r="N78" s="1451"/>
      <c r="O78" s="1450"/>
      <c r="P78" s="1451"/>
      <c r="Q78" s="1451"/>
      <c r="R78" s="1453"/>
      <c r="S78" s="1451"/>
      <c r="T78" s="1453"/>
      <c r="U78" s="1453"/>
      <c r="V78" s="1453"/>
      <c r="W78" s="1453"/>
      <c r="X78" s="1454"/>
      <c r="Y78" s="1453"/>
      <c r="Z78" s="1451"/>
      <c r="AA78" s="1451"/>
      <c r="AB78" s="1451"/>
      <c r="AC78" s="1386"/>
    </row>
    <row r="79" spans="1:29" s="108" customFormat="1" ht="18.75" customHeight="1" thickBot="1" x14ac:dyDescent="0.4">
      <c r="A79" s="1387"/>
      <c r="B79" s="788" t="s">
        <v>57</v>
      </c>
      <c r="C79" s="1388"/>
      <c r="D79" s="791" t="s">
        <v>9</v>
      </c>
      <c r="E79" s="1389"/>
      <c r="F79" s="741" t="s">
        <v>10</v>
      </c>
      <c r="G79" s="742"/>
      <c r="H79" s="743"/>
      <c r="I79" s="1390"/>
      <c r="J79" s="752" t="s">
        <v>11</v>
      </c>
      <c r="K79" s="753"/>
      <c r="L79" s="754"/>
      <c r="M79" s="1391"/>
      <c r="N79" s="723" t="s">
        <v>12</v>
      </c>
      <c r="O79" s="1331"/>
      <c r="P79" s="741" t="s">
        <v>13</v>
      </c>
      <c r="Q79" s="742"/>
      <c r="R79" s="743"/>
      <c r="S79" s="1390"/>
      <c r="T79" s="731" t="s">
        <v>14</v>
      </c>
      <c r="U79" s="1392"/>
      <c r="V79" s="731" t="s">
        <v>15</v>
      </c>
      <c r="W79" s="1391"/>
      <c r="X79" s="731" t="s">
        <v>16</v>
      </c>
      <c r="Y79" s="1391"/>
      <c r="Z79" s="723" t="s">
        <v>17</v>
      </c>
      <c r="AA79" s="1393"/>
      <c r="AB79" s="723" t="s">
        <v>18</v>
      </c>
      <c r="AC79" s="1394"/>
    </row>
    <row r="80" spans="1:29" s="108" customFormat="1" ht="51" customHeight="1" thickBot="1" x14ac:dyDescent="0.4">
      <c r="A80" s="1396"/>
      <c r="B80" s="789"/>
      <c r="C80" s="1388"/>
      <c r="D80" s="792"/>
      <c r="E80" s="1389"/>
      <c r="F80" s="744"/>
      <c r="G80" s="745"/>
      <c r="H80" s="746"/>
      <c r="I80" s="1390"/>
      <c r="J80" s="734" t="s">
        <v>19</v>
      </c>
      <c r="K80" s="734" t="s">
        <v>20</v>
      </c>
      <c r="L80" s="736" t="s">
        <v>21</v>
      </c>
      <c r="M80" s="1391"/>
      <c r="N80" s="724"/>
      <c r="O80" s="1331"/>
      <c r="P80" s="772"/>
      <c r="Q80" s="773"/>
      <c r="R80" s="774"/>
      <c r="S80" s="1390"/>
      <c r="T80" s="732"/>
      <c r="U80" s="1392"/>
      <c r="V80" s="732"/>
      <c r="W80" s="1391"/>
      <c r="X80" s="732"/>
      <c r="Y80" s="1391"/>
      <c r="Z80" s="724"/>
      <c r="AA80" s="1393"/>
      <c r="AB80" s="724"/>
      <c r="AC80" s="1397"/>
    </row>
    <row r="81" spans="1:29" s="108" customFormat="1" ht="16.5" customHeight="1" thickBot="1" x14ac:dyDescent="0.4">
      <c r="A81" s="1387"/>
      <c r="B81" s="789"/>
      <c r="C81" s="1392"/>
      <c r="D81" s="793"/>
      <c r="E81" s="1389"/>
      <c r="F81" s="786" t="s">
        <v>22</v>
      </c>
      <c r="G81" s="739" t="s">
        <v>23</v>
      </c>
      <c r="H81" s="770" t="s">
        <v>24</v>
      </c>
      <c r="I81" s="1390"/>
      <c r="J81" s="735"/>
      <c r="K81" s="735"/>
      <c r="L81" s="737"/>
      <c r="M81" s="1392"/>
      <c r="N81" s="724"/>
      <c r="O81" s="1331"/>
      <c r="P81" s="775" t="s">
        <v>25</v>
      </c>
      <c r="Q81" s="724" t="s">
        <v>26</v>
      </c>
      <c r="R81" s="724" t="s">
        <v>27</v>
      </c>
      <c r="S81" s="1390"/>
      <c r="T81" s="733"/>
      <c r="U81" s="1392"/>
      <c r="V81" s="733"/>
      <c r="W81" s="1392"/>
      <c r="X81" s="733"/>
      <c r="Y81" s="1392"/>
      <c r="Z81" s="771"/>
      <c r="AA81" s="1393"/>
      <c r="AB81" s="771"/>
      <c r="AC81" s="1394"/>
    </row>
    <row r="82" spans="1:29" s="108" customFormat="1" ht="59.25" customHeight="1" x14ac:dyDescent="0.35">
      <c r="A82" s="1387"/>
      <c r="B82" s="789"/>
      <c r="C82" s="1398"/>
      <c r="D82" s="139" t="s">
        <v>28</v>
      </c>
      <c r="E82" s="1399"/>
      <c r="F82" s="786"/>
      <c r="G82" s="739"/>
      <c r="H82" s="770"/>
      <c r="I82" s="1390"/>
      <c r="J82" s="735"/>
      <c r="K82" s="735"/>
      <c r="L82" s="737"/>
      <c r="M82" s="1398"/>
      <c r="N82" s="724"/>
      <c r="O82" s="1400"/>
      <c r="P82" s="775"/>
      <c r="Q82" s="724"/>
      <c r="R82" s="724"/>
      <c r="S82" s="1390"/>
      <c r="T82" s="729" t="s">
        <v>29</v>
      </c>
      <c r="U82" s="1401"/>
      <c r="V82" s="729" t="s">
        <v>29</v>
      </c>
      <c r="W82" s="1398"/>
      <c r="X82" s="729" t="s">
        <v>29</v>
      </c>
      <c r="Y82" s="1398"/>
      <c r="Z82" s="324" t="s">
        <v>30</v>
      </c>
      <c r="AA82" s="1398"/>
      <c r="AB82" s="324" t="s">
        <v>30</v>
      </c>
      <c r="AC82" s="1394"/>
    </row>
    <row r="83" spans="1:29" s="108" customFormat="1" ht="18" thickBot="1" x14ac:dyDescent="0.4">
      <c r="A83" s="1402"/>
      <c r="B83" s="789"/>
      <c r="C83" s="1403"/>
      <c r="D83" s="1399"/>
      <c r="E83" s="1399"/>
      <c r="F83" s="787"/>
      <c r="G83" s="740"/>
      <c r="H83" s="364" t="s">
        <v>31</v>
      </c>
      <c r="I83" s="1390"/>
      <c r="J83" s="325" t="s">
        <v>58</v>
      </c>
      <c r="K83" s="326" t="s">
        <v>33</v>
      </c>
      <c r="L83" s="738"/>
      <c r="M83" s="1401"/>
      <c r="N83" s="725"/>
      <c r="O83" s="1400"/>
      <c r="P83" s="776"/>
      <c r="Q83" s="725"/>
      <c r="R83" s="725"/>
      <c r="S83" s="1400"/>
      <c r="T83" s="730"/>
      <c r="U83" s="1401"/>
      <c r="V83" s="730"/>
      <c r="W83" s="1401"/>
      <c r="X83" s="730"/>
      <c r="Y83" s="1401"/>
      <c r="Z83" s="327" t="s">
        <v>34</v>
      </c>
      <c r="AA83" s="1404"/>
      <c r="AB83" s="327" t="s">
        <v>34</v>
      </c>
      <c r="AC83" s="1405"/>
    </row>
    <row r="84" spans="1:29" s="108" customFormat="1" ht="15.5" x14ac:dyDescent="0.35">
      <c r="A84" s="1407"/>
      <c r="B84" s="789"/>
      <c r="C84" s="1408"/>
      <c r="D84" s="1409"/>
      <c r="E84" s="1409"/>
      <c r="F84" s="1410"/>
      <c r="G84" s="1411"/>
      <c r="H84" s="1411"/>
      <c r="I84" s="1412"/>
      <c r="J84" s="1412"/>
      <c r="K84" s="1412"/>
      <c r="L84" s="1412"/>
      <c r="M84" s="1413"/>
      <c r="N84" s="1411"/>
      <c r="O84" s="1411"/>
      <c r="P84" s="1414" t="s">
        <v>35</v>
      </c>
      <c r="Q84" s="1414" t="s">
        <v>35</v>
      </c>
      <c r="R84" s="1413"/>
      <c r="S84" s="1412"/>
      <c r="T84" s="1413"/>
      <c r="U84" s="1413"/>
      <c r="V84" s="1413"/>
      <c r="W84" s="1413"/>
      <c r="X84" s="1412"/>
      <c r="Y84" s="1413"/>
      <c r="Z84" s="1412"/>
      <c r="AA84" s="1412"/>
      <c r="AB84" s="1412"/>
      <c r="AC84" s="1415"/>
    </row>
    <row r="85" spans="1:29" s="108" customFormat="1" ht="17.5" x14ac:dyDescent="0.35">
      <c r="A85" s="1417"/>
      <c r="B85" s="789"/>
      <c r="C85" s="1418"/>
      <c r="D85" s="144" t="s">
        <v>59</v>
      </c>
      <c r="E85" s="1389"/>
      <c r="F85" s="393"/>
      <c r="G85" s="393"/>
      <c r="H85" s="400"/>
      <c r="I85" s="394"/>
      <c r="J85" s="406"/>
      <c r="K85" s="395"/>
      <c r="L85" s="396" t="s">
        <v>35</v>
      </c>
      <c r="M85" s="397"/>
      <c r="N85" s="401">
        <v>0</v>
      </c>
      <c r="O85" s="394"/>
      <c r="P85" s="401">
        <v>0</v>
      </c>
      <c r="Q85" s="1370"/>
      <c r="R85" s="398" t="str">
        <f>IF(P85&lt;=0.05*N85,"0K","NON AMMISSIBILE")</f>
        <v>0K</v>
      </c>
      <c r="S85" s="399"/>
      <c r="T85" s="403">
        <f t="shared" ref="T85:T104" si="4">P85+N85</f>
        <v>0</v>
      </c>
      <c r="U85" s="397"/>
      <c r="V85" s="401">
        <v>0</v>
      </c>
      <c r="W85" s="397"/>
      <c r="X85" s="403">
        <f>T85+V85</f>
        <v>0</v>
      </c>
      <c r="Y85" s="397"/>
      <c r="Z85" s="404"/>
      <c r="AA85" s="405"/>
      <c r="AB85" s="404"/>
      <c r="AC85" s="1419"/>
    </row>
    <row r="86" spans="1:29" s="108" customFormat="1" ht="17.5" x14ac:dyDescent="0.35">
      <c r="A86" s="1417"/>
      <c r="B86" s="789"/>
      <c r="C86" s="1418"/>
      <c r="D86" s="144" t="s">
        <v>60</v>
      </c>
      <c r="E86" s="1389"/>
      <c r="F86" s="393"/>
      <c r="G86" s="393"/>
      <c r="H86" s="400"/>
      <c r="I86" s="394"/>
      <c r="J86" s="406"/>
      <c r="K86" s="395" t="s">
        <v>35</v>
      </c>
      <c r="L86" s="396" t="s">
        <v>35</v>
      </c>
      <c r="M86" s="397"/>
      <c r="N86" s="401">
        <v>0</v>
      </c>
      <c r="O86" s="394"/>
      <c r="P86" s="401">
        <v>0</v>
      </c>
      <c r="Q86" s="1370"/>
      <c r="R86" s="398" t="str">
        <f t="shared" ref="R86:R104" si="5">IF(P86&lt;=0.05*N86,"0K","NON AMMISSIBILE")</f>
        <v>0K</v>
      </c>
      <c r="S86" s="399"/>
      <c r="T86" s="403">
        <f t="shared" si="4"/>
        <v>0</v>
      </c>
      <c r="U86" s="397"/>
      <c r="V86" s="401">
        <v>0</v>
      </c>
      <c r="W86" s="397"/>
      <c r="X86" s="403">
        <f t="shared" ref="X86:X104" si="6">T86+V86</f>
        <v>0</v>
      </c>
      <c r="Y86" s="397"/>
      <c r="Z86" s="404"/>
      <c r="AA86" s="405"/>
      <c r="AB86" s="404"/>
      <c r="AC86" s="1419"/>
    </row>
    <row r="87" spans="1:29" s="108" customFormat="1" ht="18" customHeight="1" x14ac:dyDescent="0.35">
      <c r="A87" s="1417"/>
      <c r="B87" s="789"/>
      <c r="C87" s="1418"/>
      <c r="D87" s="144" t="s">
        <v>61</v>
      </c>
      <c r="E87" s="1389"/>
      <c r="F87" s="393"/>
      <c r="G87" s="393"/>
      <c r="H87" s="400"/>
      <c r="I87" s="394"/>
      <c r="J87" s="406" t="s">
        <v>35</v>
      </c>
      <c r="K87" s="395" t="s">
        <v>35</v>
      </c>
      <c r="L87" s="396" t="s">
        <v>35</v>
      </c>
      <c r="M87" s="397"/>
      <c r="N87" s="401">
        <v>0</v>
      </c>
      <c r="O87" s="394"/>
      <c r="P87" s="401">
        <v>0</v>
      </c>
      <c r="Q87" s="1370"/>
      <c r="R87" s="398" t="str">
        <f t="shared" si="5"/>
        <v>0K</v>
      </c>
      <c r="S87" s="399"/>
      <c r="T87" s="403">
        <f t="shared" si="4"/>
        <v>0</v>
      </c>
      <c r="U87" s="397"/>
      <c r="V87" s="401">
        <v>0</v>
      </c>
      <c r="W87" s="397"/>
      <c r="X87" s="403">
        <f t="shared" si="6"/>
        <v>0</v>
      </c>
      <c r="Y87" s="397"/>
      <c r="Z87" s="404"/>
      <c r="AA87" s="405"/>
      <c r="AB87" s="404"/>
      <c r="AC87" s="1419"/>
    </row>
    <row r="88" spans="1:29" s="108" customFormat="1" ht="18" customHeight="1" x14ac:dyDescent="0.35">
      <c r="A88" s="1417"/>
      <c r="B88" s="789"/>
      <c r="C88" s="1418"/>
      <c r="D88" s="144" t="s">
        <v>62</v>
      </c>
      <c r="E88" s="1389"/>
      <c r="F88" s="393"/>
      <c r="G88" s="393"/>
      <c r="H88" s="400"/>
      <c r="I88" s="394"/>
      <c r="J88" s="406" t="s">
        <v>35</v>
      </c>
      <c r="K88" s="395" t="s">
        <v>35</v>
      </c>
      <c r="L88" s="396" t="s">
        <v>35</v>
      </c>
      <c r="M88" s="397"/>
      <c r="N88" s="401">
        <v>0</v>
      </c>
      <c r="O88" s="394"/>
      <c r="P88" s="401">
        <v>0</v>
      </c>
      <c r="Q88" s="1370"/>
      <c r="R88" s="398" t="str">
        <f t="shared" si="5"/>
        <v>0K</v>
      </c>
      <c r="S88" s="399"/>
      <c r="T88" s="403">
        <f t="shared" si="4"/>
        <v>0</v>
      </c>
      <c r="U88" s="397"/>
      <c r="V88" s="401">
        <v>0</v>
      </c>
      <c r="W88" s="397"/>
      <c r="X88" s="403">
        <f t="shared" si="6"/>
        <v>0</v>
      </c>
      <c r="Y88" s="397"/>
      <c r="Z88" s="404"/>
      <c r="AA88" s="405"/>
      <c r="AB88" s="404"/>
      <c r="AC88" s="1419"/>
    </row>
    <row r="89" spans="1:29" s="108" customFormat="1" ht="18" customHeight="1" x14ac:dyDescent="0.35">
      <c r="A89" s="1417"/>
      <c r="B89" s="789"/>
      <c r="C89" s="1418"/>
      <c r="D89" s="144" t="s">
        <v>63</v>
      </c>
      <c r="E89" s="1389"/>
      <c r="F89" s="393"/>
      <c r="G89" s="393"/>
      <c r="H89" s="400"/>
      <c r="I89" s="394"/>
      <c r="J89" s="406"/>
      <c r="K89" s="395" t="s">
        <v>35</v>
      </c>
      <c r="L89" s="396" t="s">
        <v>35</v>
      </c>
      <c r="M89" s="397"/>
      <c r="N89" s="401">
        <v>0</v>
      </c>
      <c r="O89" s="394"/>
      <c r="P89" s="401">
        <v>0</v>
      </c>
      <c r="Q89" s="1370"/>
      <c r="R89" s="398" t="str">
        <f t="shared" si="5"/>
        <v>0K</v>
      </c>
      <c r="S89" s="399"/>
      <c r="T89" s="403">
        <f t="shared" si="4"/>
        <v>0</v>
      </c>
      <c r="U89" s="397"/>
      <c r="V89" s="401">
        <v>0</v>
      </c>
      <c r="W89" s="397"/>
      <c r="X89" s="403">
        <f t="shared" si="6"/>
        <v>0</v>
      </c>
      <c r="Y89" s="397"/>
      <c r="Z89" s="404"/>
      <c r="AA89" s="405"/>
      <c r="AB89" s="404"/>
      <c r="AC89" s="1419"/>
    </row>
    <row r="90" spans="1:29" s="108" customFormat="1" ht="18" customHeight="1" x14ac:dyDescent="0.35">
      <c r="A90" s="1417"/>
      <c r="B90" s="789"/>
      <c r="C90" s="1418"/>
      <c r="D90" s="144" t="s">
        <v>64</v>
      </c>
      <c r="E90" s="1389"/>
      <c r="F90" s="393"/>
      <c r="G90" s="393"/>
      <c r="H90" s="400"/>
      <c r="I90" s="394"/>
      <c r="J90" s="406" t="s">
        <v>35</v>
      </c>
      <c r="K90" s="395" t="s">
        <v>35</v>
      </c>
      <c r="L90" s="396" t="s">
        <v>35</v>
      </c>
      <c r="M90" s="397"/>
      <c r="N90" s="401">
        <v>0</v>
      </c>
      <c r="O90" s="394"/>
      <c r="P90" s="401">
        <v>0</v>
      </c>
      <c r="Q90" s="1370"/>
      <c r="R90" s="398" t="str">
        <f t="shared" si="5"/>
        <v>0K</v>
      </c>
      <c r="S90" s="399"/>
      <c r="T90" s="403">
        <f t="shared" si="4"/>
        <v>0</v>
      </c>
      <c r="U90" s="397"/>
      <c r="V90" s="401">
        <v>0</v>
      </c>
      <c r="W90" s="397"/>
      <c r="X90" s="403">
        <f t="shared" si="6"/>
        <v>0</v>
      </c>
      <c r="Y90" s="397"/>
      <c r="Z90" s="404"/>
      <c r="AA90" s="405"/>
      <c r="AB90" s="404"/>
      <c r="AC90" s="1419"/>
    </row>
    <row r="91" spans="1:29" s="108" customFormat="1" ht="18" customHeight="1" x14ac:dyDescent="0.35">
      <c r="A91" s="1417"/>
      <c r="B91" s="789"/>
      <c r="C91" s="1418"/>
      <c r="D91" s="144" t="s">
        <v>65</v>
      </c>
      <c r="E91" s="1389"/>
      <c r="F91" s="393"/>
      <c r="G91" s="393"/>
      <c r="H91" s="400"/>
      <c r="I91" s="394"/>
      <c r="J91" s="406" t="s">
        <v>35</v>
      </c>
      <c r="K91" s="395" t="s">
        <v>35</v>
      </c>
      <c r="L91" s="396" t="s">
        <v>35</v>
      </c>
      <c r="M91" s="397"/>
      <c r="N91" s="401">
        <v>0</v>
      </c>
      <c r="O91" s="394"/>
      <c r="P91" s="401">
        <v>0</v>
      </c>
      <c r="Q91" s="1370"/>
      <c r="R91" s="398" t="str">
        <f t="shared" si="5"/>
        <v>0K</v>
      </c>
      <c r="S91" s="399"/>
      <c r="T91" s="403">
        <f t="shared" si="4"/>
        <v>0</v>
      </c>
      <c r="U91" s="397"/>
      <c r="V91" s="401">
        <v>0</v>
      </c>
      <c r="W91" s="397"/>
      <c r="X91" s="403">
        <f t="shared" si="6"/>
        <v>0</v>
      </c>
      <c r="Y91" s="397"/>
      <c r="Z91" s="404"/>
      <c r="AA91" s="405"/>
      <c r="AB91" s="404"/>
      <c r="AC91" s="1419"/>
    </row>
    <row r="92" spans="1:29" s="108" customFormat="1" ht="18" customHeight="1" x14ac:dyDescent="0.35">
      <c r="A92" s="1417"/>
      <c r="B92" s="789"/>
      <c r="C92" s="1418"/>
      <c r="D92" s="144" t="s">
        <v>66</v>
      </c>
      <c r="E92" s="1389"/>
      <c r="F92" s="393"/>
      <c r="G92" s="393"/>
      <c r="H92" s="400"/>
      <c r="I92" s="394"/>
      <c r="J92" s="406" t="s">
        <v>35</v>
      </c>
      <c r="K92" s="395" t="s">
        <v>35</v>
      </c>
      <c r="L92" s="396" t="s">
        <v>35</v>
      </c>
      <c r="M92" s="397"/>
      <c r="N92" s="401">
        <v>0</v>
      </c>
      <c r="O92" s="394"/>
      <c r="P92" s="401">
        <v>0</v>
      </c>
      <c r="Q92" s="1370"/>
      <c r="R92" s="398" t="str">
        <f t="shared" si="5"/>
        <v>0K</v>
      </c>
      <c r="S92" s="399"/>
      <c r="T92" s="403">
        <f t="shared" si="4"/>
        <v>0</v>
      </c>
      <c r="U92" s="397"/>
      <c r="V92" s="401">
        <v>0</v>
      </c>
      <c r="W92" s="397"/>
      <c r="X92" s="403">
        <f t="shared" si="6"/>
        <v>0</v>
      </c>
      <c r="Y92" s="397"/>
      <c r="Z92" s="404"/>
      <c r="AA92" s="405"/>
      <c r="AB92" s="404"/>
      <c r="AC92" s="1419"/>
    </row>
    <row r="93" spans="1:29" s="108" customFormat="1" ht="18" customHeight="1" x14ac:dyDescent="0.35">
      <c r="A93" s="1417"/>
      <c r="B93" s="789"/>
      <c r="C93" s="1418"/>
      <c r="D93" s="144" t="s">
        <v>67</v>
      </c>
      <c r="E93" s="1389"/>
      <c r="F93" s="393"/>
      <c r="G93" s="393"/>
      <c r="H93" s="400"/>
      <c r="I93" s="394"/>
      <c r="J93" s="406"/>
      <c r="K93" s="395" t="s">
        <v>35</v>
      </c>
      <c r="L93" s="396" t="s">
        <v>35</v>
      </c>
      <c r="M93" s="397"/>
      <c r="N93" s="401">
        <v>0</v>
      </c>
      <c r="O93" s="394"/>
      <c r="P93" s="401">
        <v>0</v>
      </c>
      <c r="Q93" s="1370"/>
      <c r="R93" s="398" t="str">
        <f t="shared" si="5"/>
        <v>0K</v>
      </c>
      <c r="S93" s="399"/>
      <c r="T93" s="403">
        <f t="shared" si="4"/>
        <v>0</v>
      </c>
      <c r="U93" s="397"/>
      <c r="V93" s="401">
        <v>0</v>
      </c>
      <c r="W93" s="397"/>
      <c r="X93" s="403">
        <f t="shared" si="6"/>
        <v>0</v>
      </c>
      <c r="Y93" s="397"/>
      <c r="Z93" s="404"/>
      <c r="AA93" s="405"/>
      <c r="AB93" s="404"/>
      <c r="AC93" s="1419"/>
    </row>
    <row r="94" spans="1:29" s="108" customFormat="1" ht="18" customHeight="1" x14ac:dyDescent="0.35">
      <c r="A94" s="1417"/>
      <c r="B94" s="789"/>
      <c r="C94" s="1418"/>
      <c r="D94" s="144" t="s">
        <v>68</v>
      </c>
      <c r="E94" s="1389"/>
      <c r="F94" s="393"/>
      <c r="G94" s="393"/>
      <c r="H94" s="400"/>
      <c r="I94" s="394"/>
      <c r="J94" s="406" t="s">
        <v>35</v>
      </c>
      <c r="K94" s="395" t="s">
        <v>35</v>
      </c>
      <c r="L94" s="396" t="s">
        <v>35</v>
      </c>
      <c r="M94" s="397"/>
      <c r="N94" s="401">
        <v>0</v>
      </c>
      <c r="O94" s="394"/>
      <c r="P94" s="401">
        <v>0</v>
      </c>
      <c r="Q94" s="1370"/>
      <c r="R94" s="398" t="str">
        <f t="shared" si="5"/>
        <v>0K</v>
      </c>
      <c r="S94" s="399"/>
      <c r="T94" s="403">
        <f t="shared" si="4"/>
        <v>0</v>
      </c>
      <c r="U94" s="397"/>
      <c r="V94" s="401">
        <v>0</v>
      </c>
      <c r="W94" s="397"/>
      <c r="X94" s="403">
        <f t="shared" si="6"/>
        <v>0</v>
      </c>
      <c r="Y94" s="397"/>
      <c r="Z94" s="404"/>
      <c r="AA94" s="405"/>
      <c r="AB94" s="404"/>
      <c r="AC94" s="1419"/>
    </row>
    <row r="95" spans="1:29" s="108" customFormat="1" ht="18" customHeight="1" x14ac:dyDescent="0.35">
      <c r="A95" s="1417"/>
      <c r="B95" s="789"/>
      <c r="C95" s="1418"/>
      <c r="D95" s="144" t="s">
        <v>69</v>
      </c>
      <c r="E95" s="1389"/>
      <c r="F95" s="393"/>
      <c r="G95" s="393"/>
      <c r="H95" s="400"/>
      <c r="I95" s="394"/>
      <c r="J95" s="406" t="s">
        <v>35</v>
      </c>
      <c r="K95" s="395" t="s">
        <v>35</v>
      </c>
      <c r="L95" s="396" t="s">
        <v>35</v>
      </c>
      <c r="M95" s="397"/>
      <c r="N95" s="401">
        <v>0</v>
      </c>
      <c r="O95" s="394"/>
      <c r="P95" s="401">
        <v>0</v>
      </c>
      <c r="Q95" s="1370"/>
      <c r="R95" s="398" t="str">
        <f t="shared" si="5"/>
        <v>0K</v>
      </c>
      <c r="S95" s="399"/>
      <c r="T95" s="403">
        <f t="shared" si="4"/>
        <v>0</v>
      </c>
      <c r="U95" s="397"/>
      <c r="V95" s="401">
        <v>0</v>
      </c>
      <c r="W95" s="397"/>
      <c r="X95" s="403">
        <f t="shared" si="6"/>
        <v>0</v>
      </c>
      <c r="Y95" s="397"/>
      <c r="Z95" s="404"/>
      <c r="AA95" s="405"/>
      <c r="AB95" s="404"/>
      <c r="AC95" s="1419"/>
    </row>
    <row r="96" spans="1:29" s="108" customFormat="1" ht="18" customHeight="1" x14ac:dyDescent="0.35">
      <c r="A96" s="1417"/>
      <c r="B96" s="789"/>
      <c r="C96" s="1418"/>
      <c r="D96" s="144" t="s">
        <v>70</v>
      </c>
      <c r="E96" s="1389"/>
      <c r="F96" s="393"/>
      <c r="G96" s="393"/>
      <c r="H96" s="400"/>
      <c r="I96" s="394"/>
      <c r="J96" s="406" t="s">
        <v>35</v>
      </c>
      <c r="K96" s="395" t="s">
        <v>35</v>
      </c>
      <c r="L96" s="396" t="s">
        <v>35</v>
      </c>
      <c r="M96" s="397"/>
      <c r="N96" s="401">
        <v>0</v>
      </c>
      <c r="O96" s="394"/>
      <c r="P96" s="401">
        <v>0</v>
      </c>
      <c r="Q96" s="1370"/>
      <c r="R96" s="398" t="str">
        <f t="shared" si="5"/>
        <v>0K</v>
      </c>
      <c r="S96" s="399"/>
      <c r="T96" s="403">
        <f t="shared" si="4"/>
        <v>0</v>
      </c>
      <c r="U96" s="397"/>
      <c r="V96" s="401">
        <v>0</v>
      </c>
      <c r="W96" s="397"/>
      <c r="X96" s="403">
        <f t="shared" si="6"/>
        <v>0</v>
      </c>
      <c r="Y96" s="397"/>
      <c r="Z96" s="404"/>
      <c r="AA96" s="405"/>
      <c r="AB96" s="404"/>
      <c r="AC96" s="1419"/>
    </row>
    <row r="97" spans="1:29" s="108" customFormat="1" ht="18" customHeight="1" x14ac:dyDescent="0.35">
      <c r="A97" s="1417"/>
      <c r="B97" s="789"/>
      <c r="C97" s="1418"/>
      <c r="D97" s="144" t="s">
        <v>71</v>
      </c>
      <c r="E97" s="1389"/>
      <c r="F97" s="393"/>
      <c r="G97" s="393"/>
      <c r="H97" s="400"/>
      <c r="I97" s="394"/>
      <c r="J97" s="406"/>
      <c r="K97" s="395" t="s">
        <v>35</v>
      </c>
      <c r="L97" s="396" t="s">
        <v>35</v>
      </c>
      <c r="M97" s="397"/>
      <c r="N97" s="401">
        <v>0</v>
      </c>
      <c r="O97" s="394"/>
      <c r="P97" s="401">
        <v>0</v>
      </c>
      <c r="Q97" s="1370"/>
      <c r="R97" s="398" t="str">
        <f t="shared" si="5"/>
        <v>0K</v>
      </c>
      <c r="S97" s="399"/>
      <c r="T97" s="403">
        <f t="shared" si="4"/>
        <v>0</v>
      </c>
      <c r="U97" s="397"/>
      <c r="V97" s="401">
        <v>0</v>
      </c>
      <c r="W97" s="397"/>
      <c r="X97" s="403">
        <f t="shared" si="6"/>
        <v>0</v>
      </c>
      <c r="Y97" s="397"/>
      <c r="Z97" s="404"/>
      <c r="AA97" s="405"/>
      <c r="AB97" s="404"/>
      <c r="AC97" s="1419"/>
    </row>
    <row r="98" spans="1:29" s="108" customFormat="1" ht="18" customHeight="1" x14ac:dyDescent="0.35">
      <c r="A98" s="1417"/>
      <c r="B98" s="789"/>
      <c r="C98" s="1418"/>
      <c r="D98" s="144" t="s">
        <v>72</v>
      </c>
      <c r="E98" s="1389"/>
      <c r="F98" s="393"/>
      <c r="G98" s="393"/>
      <c r="H98" s="400"/>
      <c r="I98" s="394"/>
      <c r="J98" s="406"/>
      <c r="K98" s="395" t="s">
        <v>35</v>
      </c>
      <c r="L98" s="396" t="s">
        <v>35</v>
      </c>
      <c r="M98" s="397"/>
      <c r="N98" s="401">
        <v>0</v>
      </c>
      <c r="O98" s="394"/>
      <c r="P98" s="401">
        <v>0</v>
      </c>
      <c r="Q98" s="1370"/>
      <c r="R98" s="398" t="str">
        <f t="shared" si="5"/>
        <v>0K</v>
      </c>
      <c r="S98" s="399"/>
      <c r="T98" s="403">
        <f t="shared" si="4"/>
        <v>0</v>
      </c>
      <c r="U98" s="397"/>
      <c r="V98" s="401">
        <v>0</v>
      </c>
      <c r="W98" s="397"/>
      <c r="X98" s="403">
        <f t="shared" si="6"/>
        <v>0</v>
      </c>
      <c r="Y98" s="397"/>
      <c r="Z98" s="404"/>
      <c r="AA98" s="405"/>
      <c r="AB98" s="404"/>
      <c r="AC98" s="1419"/>
    </row>
    <row r="99" spans="1:29" s="108" customFormat="1" ht="18" customHeight="1" x14ac:dyDescent="0.35">
      <c r="A99" s="1417"/>
      <c r="B99" s="789"/>
      <c r="C99" s="1418"/>
      <c r="D99" s="144" t="s">
        <v>73</v>
      </c>
      <c r="E99" s="1389"/>
      <c r="F99" s="393"/>
      <c r="G99" s="393"/>
      <c r="H99" s="400"/>
      <c r="I99" s="394"/>
      <c r="J99" s="406"/>
      <c r="K99" s="395" t="s">
        <v>35</v>
      </c>
      <c r="L99" s="396" t="s">
        <v>35</v>
      </c>
      <c r="M99" s="397"/>
      <c r="N99" s="401">
        <v>0</v>
      </c>
      <c r="O99" s="394"/>
      <c r="P99" s="401">
        <v>0</v>
      </c>
      <c r="Q99" s="1370"/>
      <c r="R99" s="398" t="str">
        <f t="shared" si="5"/>
        <v>0K</v>
      </c>
      <c r="S99" s="399"/>
      <c r="T99" s="403">
        <f t="shared" si="4"/>
        <v>0</v>
      </c>
      <c r="U99" s="397"/>
      <c r="V99" s="401">
        <v>0</v>
      </c>
      <c r="W99" s="397"/>
      <c r="X99" s="403">
        <f t="shared" si="6"/>
        <v>0</v>
      </c>
      <c r="Y99" s="397"/>
      <c r="Z99" s="404"/>
      <c r="AA99" s="405"/>
      <c r="AB99" s="404"/>
      <c r="AC99" s="1419"/>
    </row>
    <row r="100" spans="1:29" s="108" customFormat="1" ht="18" customHeight="1" x14ac:dyDescent="0.35">
      <c r="A100" s="1417"/>
      <c r="B100" s="789"/>
      <c r="C100" s="1418"/>
      <c r="D100" s="144" t="s">
        <v>74</v>
      </c>
      <c r="E100" s="1389"/>
      <c r="F100" s="393"/>
      <c r="G100" s="393"/>
      <c r="H100" s="400"/>
      <c r="I100" s="394"/>
      <c r="J100" s="406"/>
      <c r="K100" s="395" t="s">
        <v>35</v>
      </c>
      <c r="L100" s="396" t="s">
        <v>35</v>
      </c>
      <c r="M100" s="397"/>
      <c r="N100" s="401">
        <v>0</v>
      </c>
      <c r="O100" s="394"/>
      <c r="P100" s="401">
        <v>0</v>
      </c>
      <c r="Q100" s="1370"/>
      <c r="R100" s="398" t="str">
        <f t="shared" si="5"/>
        <v>0K</v>
      </c>
      <c r="S100" s="399"/>
      <c r="T100" s="403">
        <f t="shared" si="4"/>
        <v>0</v>
      </c>
      <c r="U100" s="397"/>
      <c r="V100" s="401">
        <v>0</v>
      </c>
      <c r="W100" s="397"/>
      <c r="X100" s="403">
        <f t="shared" si="6"/>
        <v>0</v>
      </c>
      <c r="Y100" s="397"/>
      <c r="Z100" s="404"/>
      <c r="AA100" s="405"/>
      <c r="AB100" s="404"/>
      <c r="AC100" s="1419"/>
    </row>
    <row r="101" spans="1:29" s="108" customFormat="1" ht="18" customHeight="1" x14ac:dyDescent="0.35">
      <c r="A101" s="1417"/>
      <c r="B101" s="789"/>
      <c r="C101" s="1418"/>
      <c r="D101" s="144" t="s">
        <v>75</v>
      </c>
      <c r="E101" s="1389"/>
      <c r="F101" s="393"/>
      <c r="G101" s="393"/>
      <c r="H101" s="400"/>
      <c r="I101" s="394"/>
      <c r="J101" s="406" t="s">
        <v>35</v>
      </c>
      <c r="K101" s="395" t="s">
        <v>35</v>
      </c>
      <c r="L101" s="396" t="s">
        <v>35</v>
      </c>
      <c r="M101" s="397"/>
      <c r="N101" s="401">
        <v>0</v>
      </c>
      <c r="O101" s="394"/>
      <c r="P101" s="401">
        <v>0</v>
      </c>
      <c r="Q101" s="1370"/>
      <c r="R101" s="398" t="str">
        <f t="shared" si="5"/>
        <v>0K</v>
      </c>
      <c r="S101" s="399"/>
      <c r="T101" s="403">
        <f t="shared" si="4"/>
        <v>0</v>
      </c>
      <c r="U101" s="397"/>
      <c r="V101" s="401">
        <v>0</v>
      </c>
      <c r="W101" s="397"/>
      <c r="X101" s="403">
        <f t="shared" si="6"/>
        <v>0</v>
      </c>
      <c r="Y101" s="397"/>
      <c r="Z101" s="404"/>
      <c r="AA101" s="405"/>
      <c r="AB101" s="404"/>
      <c r="AC101" s="1419"/>
    </row>
    <row r="102" spans="1:29" s="108" customFormat="1" ht="18" customHeight="1" x14ac:dyDescent="0.35">
      <c r="A102" s="1417"/>
      <c r="B102" s="789"/>
      <c r="C102" s="1418"/>
      <c r="D102" s="144" t="s">
        <v>76</v>
      </c>
      <c r="E102" s="1389"/>
      <c r="F102" s="393"/>
      <c r="G102" s="393"/>
      <c r="H102" s="400"/>
      <c r="I102" s="394"/>
      <c r="J102" s="406" t="s">
        <v>35</v>
      </c>
      <c r="K102" s="395" t="s">
        <v>35</v>
      </c>
      <c r="L102" s="396" t="s">
        <v>35</v>
      </c>
      <c r="M102" s="397"/>
      <c r="N102" s="401">
        <v>0</v>
      </c>
      <c r="O102" s="394"/>
      <c r="P102" s="401">
        <v>0</v>
      </c>
      <c r="Q102" s="1370"/>
      <c r="R102" s="398" t="str">
        <f t="shared" si="5"/>
        <v>0K</v>
      </c>
      <c r="S102" s="399"/>
      <c r="T102" s="403">
        <f t="shared" si="4"/>
        <v>0</v>
      </c>
      <c r="U102" s="397"/>
      <c r="V102" s="401">
        <v>0</v>
      </c>
      <c r="W102" s="397"/>
      <c r="X102" s="403">
        <f t="shared" si="6"/>
        <v>0</v>
      </c>
      <c r="Y102" s="397"/>
      <c r="Z102" s="404"/>
      <c r="AA102" s="405"/>
      <c r="AB102" s="404"/>
      <c r="AC102" s="1419"/>
    </row>
    <row r="103" spans="1:29" s="108" customFormat="1" ht="18" customHeight="1" x14ac:dyDescent="0.35">
      <c r="A103" s="1417"/>
      <c r="B103" s="789"/>
      <c r="C103" s="1418"/>
      <c r="D103" s="144" t="s">
        <v>77</v>
      </c>
      <c r="E103" s="1389"/>
      <c r="F103" s="393"/>
      <c r="G103" s="393"/>
      <c r="H103" s="400"/>
      <c r="I103" s="394"/>
      <c r="J103" s="406" t="s">
        <v>35</v>
      </c>
      <c r="K103" s="395" t="s">
        <v>35</v>
      </c>
      <c r="L103" s="396" t="s">
        <v>35</v>
      </c>
      <c r="M103" s="397"/>
      <c r="N103" s="401">
        <v>0</v>
      </c>
      <c r="O103" s="394"/>
      <c r="P103" s="401">
        <v>0</v>
      </c>
      <c r="Q103" s="1370"/>
      <c r="R103" s="398" t="str">
        <f t="shared" si="5"/>
        <v>0K</v>
      </c>
      <c r="S103" s="399"/>
      <c r="T103" s="403">
        <f t="shared" si="4"/>
        <v>0</v>
      </c>
      <c r="U103" s="397"/>
      <c r="V103" s="401">
        <v>0</v>
      </c>
      <c r="W103" s="397"/>
      <c r="X103" s="403">
        <f t="shared" si="6"/>
        <v>0</v>
      </c>
      <c r="Y103" s="397"/>
      <c r="Z103" s="404"/>
      <c r="AA103" s="405"/>
      <c r="AB103" s="404"/>
      <c r="AC103" s="1419"/>
    </row>
    <row r="104" spans="1:29" s="108" customFormat="1" ht="18" customHeight="1" x14ac:dyDescent="0.35">
      <c r="A104" s="1417"/>
      <c r="B104" s="789"/>
      <c r="C104" s="1418"/>
      <c r="D104" s="144" t="s">
        <v>78</v>
      </c>
      <c r="E104" s="1389"/>
      <c r="F104" s="393"/>
      <c r="G104" s="393"/>
      <c r="H104" s="400"/>
      <c r="I104" s="394"/>
      <c r="J104" s="406" t="s">
        <v>35</v>
      </c>
      <c r="K104" s="395" t="s">
        <v>35</v>
      </c>
      <c r="L104" s="396" t="s">
        <v>35</v>
      </c>
      <c r="M104" s="397"/>
      <c r="N104" s="401">
        <v>0</v>
      </c>
      <c r="O104" s="394"/>
      <c r="P104" s="401">
        <v>0</v>
      </c>
      <c r="Q104" s="1370"/>
      <c r="R104" s="398" t="str">
        <f t="shared" si="5"/>
        <v>0K</v>
      </c>
      <c r="S104" s="399"/>
      <c r="T104" s="403">
        <f t="shared" si="4"/>
        <v>0</v>
      </c>
      <c r="U104" s="397"/>
      <c r="V104" s="401">
        <v>0</v>
      </c>
      <c r="W104" s="397"/>
      <c r="X104" s="403">
        <f t="shared" si="6"/>
        <v>0</v>
      </c>
      <c r="Y104" s="397"/>
      <c r="Z104" s="404"/>
      <c r="AA104" s="405"/>
      <c r="AB104" s="404"/>
      <c r="AC104" s="1419"/>
    </row>
    <row r="105" spans="1:29" s="108" customFormat="1" ht="18.75" customHeight="1" thickBot="1" x14ac:dyDescent="0.4">
      <c r="A105" s="1417"/>
      <c r="B105" s="789"/>
      <c r="C105" s="1418"/>
      <c r="D105" s="1389"/>
      <c r="E105" s="1389"/>
      <c r="F105" s="1421"/>
      <c r="G105" s="1422"/>
      <c r="H105" s="1423"/>
      <c r="I105" s="1424"/>
      <c r="J105" s="1425"/>
      <c r="K105" s="1425"/>
      <c r="L105" s="1425"/>
      <c r="M105" s="1426"/>
      <c r="N105" s="1427"/>
      <c r="O105" s="1424"/>
      <c r="P105" s="1427"/>
      <c r="Q105" s="1427"/>
      <c r="R105" s="1426"/>
      <c r="S105" s="1428"/>
      <c r="T105" s="1429"/>
      <c r="U105" s="1426"/>
      <c r="V105" s="1429"/>
      <c r="W105" s="1426"/>
      <c r="X105" s="1430"/>
      <c r="Y105" s="1426"/>
      <c r="Z105" s="1431"/>
      <c r="AA105" s="1431"/>
      <c r="AB105" s="1431"/>
      <c r="AC105" s="1419"/>
    </row>
    <row r="106" spans="1:29" s="108" customFormat="1" ht="23.25" customHeight="1" thickBot="1" x14ac:dyDescent="0.4">
      <c r="A106" s="1417"/>
      <c r="B106" s="789"/>
      <c r="C106" s="1418"/>
      <c r="D106" s="1389"/>
      <c r="E106" s="1389"/>
      <c r="F106" s="783" t="s">
        <v>56</v>
      </c>
      <c r="G106" s="784"/>
      <c r="H106" s="784"/>
      <c r="I106" s="784"/>
      <c r="J106" s="784"/>
      <c r="K106" s="785"/>
      <c r="L106" s="344">
        <f>SUM(L85:L104)</f>
        <v>0</v>
      </c>
      <c r="M106" s="1426"/>
      <c r="N106" s="335">
        <f>SUM(N85:N104)</f>
        <v>0</v>
      </c>
      <c r="O106" s="1424"/>
      <c r="P106" s="335">
        <f>SUM(P85:P104)</f>
        <v>0</v>
      </c>
      <c r="Q106" s="335">
        <f>SUM(Q85:Q104)</f>
        <v>0</v>
      </c>
      <c r="R106" s="1426"/>
      <c r="S106" s="1428"/>
      <c r="T106" s="335">
        <f>SUM(T85:T104)</f>
        <v>0</v>
      </c>
      <c r="U106" s="1426"/>
      <c r="V106" s="335">
        <f>SUM(V85:V104)</f>
        <v>0</v>
      </c>
      <c r="W106" s="1426"/>
      <c r="X106" s="335">
        <f>SUM(X85:X104)</f>
        <v>0</v>
      </c>
      <c r="Y106" s="1426"/>
      <c r="Z106" s="1431"/>
      <c r="AA106" s="1431"/>
      <c r="AB106" s="1431"/>
      <c r="AC106" s="1419"/>
    </row>
    <row r="107" spans="1:29" s="108" customFormat="1" ht="19.5" customHeight="1" x14ac:dyDescent="0.35">
      <c r="A107" s="1432"/>
      <c r="B107" s="789"/>
      <c r="C107" s="1433"/>
      <c r="D107" s="1434"/>
      <c r="E107" s="1434"/>
      <c r="F107" s="1435"/>
      <c r="G107" s="1436"/>
      <c r="H107" s="1436" t="s">
        <v>35</v>
      </c>
      <c r="I107" s="1436"/>
      <c r="J107" s="1436"/>
      <c r="K107" s="1436"/>
      <c r="L107" s="1436"/>
      <c r="M107" s="1437"/>
      <c r="N107" s="1436" t="s">
        <v>35</v>
      </c>
      <c r="O107" s="1436"/>
      <c r="P107" s="1438" t="s">
        <v>35</v>
      </c>
      <c r="Q107" s="1438"/>
      <c r="R107" s="1437"/>
      <c r="S107" s="1439"/>
      <c r="T107" s="1437"/>
      <c r="U107" s="1437"/>
      <c r="V107" s="1437"/>
      <c r="W107" s="1437"/>
      <c r="X107" s="1439"/>
      <c r="Y107" s="1437"/>
      <c r="Z107" s="1439"/>
      <c r="AA107" s="1439"/>
      <c r="AB107" s="1439"/>
      <c r="AC107" s="1440"/>
    </row>
    <row r="108" spans="1:29" s="108" customFormat="1" ht="15.75" customHeight="1" thickBot="1" x14ac:dyDescent="0.4">
      <c r="A108" s="1303"/>
      <c r="B108" s="789"/>
      <c r="C108" s="1356"/>
      <c r="D108" s="1351"/>
      <c r="E108" s="1351"/>
      <c r="F108" s="98"/>
      <c r="G108" s="98"/>
      <c r="H108" s="98"/>
      <c r="I108" s="98"/>
      <c r="J108" s="98"/>
      <c r="K108" s="98"/>
      <c r="L108" s="98"/>
      <c r="M108" s="98"/>
      <c r="N108" s="98"/>
      <c r="O108" s="98"/>
      <c r="P108" s="98"/>
      <c r="Q108" s="98"/>
      <c r="R108" s="98"/>
      <c r="S108" s="1338"/>
      <c r="T108" s="115"/>
      <c r="U108" s="115"/>
      <c r="V108" s="115"/>
      <c r="W108" s="115"/>
      <c r="X108" s="115"/>
      <c r="Y108" s="115"/>
      <c r="Z108" s="1338"/>
      <c r="AA108" s="1338"/>
      <c r="AB108" s="1338"/>
      <c r="AC108" s="637"/>
    </row>
    <row r="109" spans="1:29" s="108" customFormat="1" ht="15" customHeight="1" x14ac:dyDescent="0.35">
      <c r="A109" s="1303"/>
      <c r="B109" s="789"/>
      <c r="C109" s="1356"/>
      <c r="D109" s="1351"/>
      <c r="E109" s="1351"/>
      <c r="F109" s="761" t="s">
        <v>6</v>
      </c>
      <c r="G109" s="762"/>
      <c r="H109" s="762"/>
      <c r="I109" s="762"/>
      <c r="J109" s="762"/>
      <c r="K109" s="762"/>
      <c r="L109" s="762"/>
      <c r="M109" s="762"/>
      <c r="N109" s="762"/>
      <c r="O109" s="762"/>
      <c r="P109" s="762"/>
      <c r="Q109" s="762"/>
      <c r="R109" s="762"/>
      <c r="S109" s="762"/>
      <c r="T109" s="762"/>
      <c r="U109" s="762"/>
      <c r="V109" s="762"/>
      <c r="W109" s="762"/>
      <c r="X109" s="763"/>
      <c r="Y109" s="115"/>
      <c r="Z109" s="1338"/>
      <c r="AA109" s="1338"/>
      <c r="AB109" s="1338"/>
      <c r="AC109" s="637"/>
    </row>
    <row r="110" spans="1:29" s="108" customFormat="1" ht="15.75" customHeight="1" x14ac:dyDescent="0.35">
      <c r="A110" s="1303"/>
      <c r="B110" s="789"/>
      <c r="C110" s="1356"/>
      <c r="D110" s="1351"/>
      <c r="E110" s="1351"/>
      <c r="F110" s="764"/>
      <c r="G110" s="765"/>
      <c r="H110" s="765"/>
      <c r="I110" s="765"/>
      <c r="J110" s="765"/>
      <c r="K110" s="765"/>
      <c r="L110" s="765"/>
      <c r="M110" s="765"/>
      <c r="N110" s="765"/>
      <c r="O110" s="765"/>
      <c r="P110" s="765"/>
      <c r="Q110" s="765"/>
      <c r="R110" s="765"/>
      <c r="S110" s="765"/>
      <c r="T110" s="765"/>
      <c r="U110" s="765"/>
      <c r="V110" s="765"/>
      <c r="W110" s="765"/>
      <c r="X110" s="766"/>
      <c r="Y110" s="115"/>
      <c r="Z110" s="1338"/>
      <c r="AA110" s="1338"/>
      <c r="AB110" s="1338"/>
      <c r="AC110" s="637"/>
    </row>
    <row r="111" spans="1:29" s="108" customFormat="1" ht="15.75" customHeight="1" thickBot="1" x14ac:dyDescent="0.4">
      <c r="A111" s="1303"/>
      <c r="B111" s="790"/>
      <c r="C111" s="1356"/>
      <c r="D111" s="1351"/>
      <c r="E111" s="1351"/>
      <c r="F111" s="767"/>
      <c r="G111" s="768"/>
      <c r="H111" s="768"/>
      <c r="I111" s="768"/>
      <c r="J111" s="768"/>
      <c r="K111" s="768"/>
      <c r="L111" s="768"/>
      <c r="M111" s="768"/>
      <c r="N111" s="768"/>
      <c r="O111" s="768"/>
      <c r="P111" s="768"/>
      <c r="Q111" s="768"/>
      <c r="R111" s="768"/>
      <c r="S111" s="768"/>
      <c r="T111" s="768"/>
      <c r="U111" s="768"/>
      <c r="V111" s="768"/>
      <c r="W111" s="768"/>
      <c r="X111" s="769"/>
      <c r="Y111" s="115"/>
      <c r="Z111" s="1338"/>
      <c r="AA111" s="1338"/>
      <c r="AB111" s="1338"/>
      <c r="AC111" s="637"/>
    </row>
    <row r="112" spans="1:29" s="108" customFormat="1" ht="15" customHeight="1" x14ac:dyDescent="0.35">
      <c r="A112" s="1303"/>
      <c r="C112" s="1356"/>
      <c r="D112" s="1351"/>
      <c r="E112" s="1351"/>
      <c r="F112" s="1335"/>
      <c r="G112" s="1336"/>
      <c r="H112" s="1338"/>
      <c r="I112" s="1338"/>
      <c r="J112" s="1337"/>
      <c r="K112" s="1337"/>
      <c r="L112" s="1337"/>
      <c r="M112" s="115"/>
      <c r="N112" s="1338"/>
      <c r="O112" s="1336"/>
      <c r="P112" s="1338"/>
      <c r="Q112" s="1338"/>
      <c r="R112" s="115"/>
      <c r="S112" s="1338"/>
      <c r="T112" s="115"/>
      <c r="U112" s="115"/>
      <c r="V112" s="115"/>
      <c r="W112" s="115"/>
      <c r="X112" s="1338"/>
      <c r="Y112" s="115"/>
      <c r="Z112" s="1338"/>
      <c r="AA112" s="1338"/>
      <c r="AB112" s="1338"/>
      <c r="AC112" s="637"/>
    </row>
    <row r="113" spans="1:29" s="108" customFormat="1" ht="15.75" customHeight="1" thickBot="1" x14ac:dyDescent="0.4">
      <c r="A113" s="1443"/>
      <c r="B113" s="464"/>
      <c r="C113" s="1369"/>
      <c r="D113" s="1367"/>
      <c r="E113" s="1367"/>
      <c r="F113" s="1444"/>
      <c r="G113" s="1445"/>
      <c r="H113" s="1446"/>
      <c r="I113" s="1446"/>
      <c r="J113" s="1447"/>
      <c r="K113" s="1447"/>
      <c r="L113" s="1447"/>
      <c r="M113" s="1448"/>
      <c r="N113" s="1446"/>
      <c r="O113" s="1445"/>
      <c r="P113" s="1446"/>
      <c r="Q113" s="1446"/>
      <c r="R113" s="1448"/>
      <c r="S113" s="1446"/>
      <c r="T113" s="1448"/>
      <c r="U113" s="1448"/>
      <c r="V113" s="1448"/>
      <c r="W113" s="1448"/>
      <c r="X113" s="1446"/>
      <c r="Y113" s="1448"/>
      <c r="Z113" s="1446"/>
      <c r="AA113" s="1446"/>
      <c r="AB113" s="1446"/>
      <c r="AC113" s="658"/>
    </row>
    <row r="114" spans="1:29" s="108" customFormat="1" x14ac:dyDescent="0.35">
      <c r="C114" s="1356"/>
      <c r="D114" s="1351"/>
      <c r="E114" s="1351"/>
      <c r="F114" s="1335"/>
      <c r="G114" s="1336"/>
      <c r="H114" s="1338"/>
      <c r="I114" s="1338"/>
      <c r="J114" s="1337"/>
      <c r="K114" s="1337"/>
      <c r="L114" s="1337"/>
      <c r="M114" s="115"/>
      <c r="N114" s="1338"/>
      <c r="O114" s="1336"/>
      <c r="P114" s="1338"/>
      <c r="Q114" s="1338"/>
      <c r="R114" s="115"/>
      <c r="S114" s="1338"/>
      <c r="T114" s="115"/>
      <c r="U114" s="115"/>
      <c r="V114" s="115"/>
      <c r="W114" s="115"/>
      <c r="X114" s="1338"/>
      <c r="Y114" s="115"/>
      <c r="Z114" s="1338"/>
      <c r="AA114" s="1338"/>
      <c r="AB114" s="1338"/>
    </row>
    <row r="115" spans="1:29" s="108" customFormat="1" ht="15.75" customHeight="1" thickBot="1" x14ac:dyDescent="0.4">
      <c r="C115" s="1356"/>
      <c r="D115" s="1351"/>
      <c r="E115" s="1351"/>
      <c r="F115" s="1335"/>
      <c r="G115" s="1336"/>
      <c r="H115" s="1338"/>
      <c r="I115" s="1338"/>
      <c r="J115" s="1337"/>
      <c r="K115" s="1337"/>
      <c r="L115" s="1337"/>
      <c r="M115" s="115"/>
      <c r="N115" s="1338"/>
      <c r="O115" s="1336"/>
      <c r="P115" s="1338"/>
      <c r="Q115" s="1338"/>
      <c r="R115" s="115"/>
      <c r="S115" s="1338"/>
      <c r="T115" s="115"/>
      <c r="U115" s="115"/>
      <c r="V115" s="115"/>
      <c r="W115" s="115"/>
      <c r="X115" s="1338"/>
      <c r="Y115" s="115"/>
      <c r="Z115" s="1338"/>
      <c r="AA115" s="1338"/>
      <c r="AB115" s="1338"/>
    </row>
    <row r="116" spans="1:29" s="108" customFormat="1" ht="16.5" customHeight="1" thickBot="1" x14ac:dyDescent="0.4">
      <c r="A116" s="1379"/>
      <c r="B116" s="1380"/>
      <c r="C116" s="1381"/>
      <c r="D116" s="1382"/>
      <c r="E116" s="1382"/>
      <c r="F116" s="1449"/>
      <c r="G116" s="1450"/>
      <c r="H116" s="1451"/>
      <c r="I116" s="1451"/>
      <c r="J116" s="1451"/>
      <c r="K116" s="1451"/>
      <c r="L116" s="1451"/>
      <c r="M116" s="1452"/>
      <c r="N116" s="1451"/>
      <c r="O116" s="1450"/>
      <c r="P116" s="1451"/>
      <c r="Q116" s="1451"/>
      <c r="R116" s="1453"/>
      <c r="S116" s="1451"/>
      <c r="T116" s="1453"/>
      <c r="U116" s="1453"/>
      <c r="V116" s="1453"/>
      <c r="W116" s="1453"/>
      <c r="X116" s="1454"/>
      <c r="Y116" s="1453"/>
      <c r="Z116" s="1451"/>
      <c r="AA116" s="1451"/>
      <c r="AB116" s="1451"/>
      <c r="AC116" s="1386"/>
    </row>
    <row r="117" spans="1:29" s="108" customFormat="1" ht="30" customHeight="1" thickBot="1" x14ac:dyDescent="0.4">
      <c r="A117" s="1387"/>
      <c r="B117" s="777" t="s">
        <v>79</v>
      </c>
      <c r="C117" s="1388"/>
      <c r="D117" s="780" t="s">
        <v>9</v>
      </c>
      <c r="E117" s="1389"/>
      <c r="F117" s="741" t="s">
        <v>10</v>
      </c>
      <c r="G117" s="742"/>
      <c r="H117" s="743"/>
      <c r="I117" s="1390"/>
      <c r="J117" s="752" t="s">
        <v>11</v>
      </c>
      <c r="K117" s="753"/>
      <c r="L117" s="754"/>
      <c r="M117" s="1391"/>
      <c r="N117" s="723" t="s">
        <v>12</v>
      </c>
      <c r="O117" s="1331"/>
      <c r="P117" s="741" t="s">
        <v>13</v>
      </c>
      <c r="Q117" s="742"/>
      <c r="R117" s="743"/>
      <c r="S117" s="1390"/>
      <c r="T117" s="731" t="s">
        <v>14</v>
      </c>
      <c r="U117" s="1392"/>
      <c r="V117" s="731" t="s">
        <v>15</v>
      </c>
      <c r="W117" s="1391"/>
      <c r="X117" s="731" t="s">
        <v>16</v>
      </c>
      <c r="Y117" s="1391"/>
      <c r="Z117" s="723" t="s">
        <v>17</v>
      </c>
      <c r="AA117" s="1393"/>
      <c r="AB117" s="723" t="s">
        <v>18</v>
      </c>
      <c r="AC117" s="1394"/>
    </row>
    <row r="118" spans="1:29" s="108" customFormat="1" ht="18.75" customHeight="1" thickBot="1" x14ac:dyDescent="0.4">
      <c r="A118" s="1396"/>
      <c r="B118" s="778"/>
      <c r="C118" s="1388"/>
      <c r="D118" s="781"/>
      <c r="E118" s="1389"/>
      <c r="F118" s="744"/>
      <c r="G118" s="745"/>
      <c r="H118" s="746"/>
      <c r="I118" s="1390"/>
      <c r="J118" s="734" t="s">
        <v>19</v>
      </c>
      <c r="K118" s="734" t="s">
        <v>20</v>
      </c>
      <c r="L118" s="736" t="s">
        <v>21</v>
      </c>
      <c r="M118" s="1391"/>
      <c r="N118" s="724"/>
      <c r="O118" s="1331"/>
      <c r="P118" s="772"/>
      <c r="Q118" s="773"/>
      <c r="R118" s="774"/>
      <c r="S118" s="1390"/>
      <c r="T118" s="732"/>
      <c r="U118" s="1392"/>
      <c r="V118" s="732"/>
      <c r="W118" s="1391"/>
      <c r="X118" s="732"/>
      <c r="Y118" s="1391"/>
      <c r="Z118" s="724"/>
      <c r="AA118" s="1393"/>
      <c r="AB118" s="724"/>
      <c r="AC118" s="1397"/>
    </row>
    <row r="119" spans="1:29" s="108" customFormat="1" ht="18.75" customHeight="1" thickBot="1" x14ac:dyDescent="0.4">
      <c r="A119" s="1387"/>
      <c r="B119" s="778"/>
      <c r="C119" s="1392"/>
      <c r="D119" s="782"/>
      <c r="E119" s="1389"/>
      <c r="F119" s="786" t="s">
        <v>22</v>
      </c>
      <c r="G119" s="739" t="s">
        <v>23</v>
      </c>
      <c r="H119" s="770" t="s">
        <v>24</v>
      </c>
      <c r="I119" s="1390"/>
      <c r="J119" s="735"/>
      <c r="K119" s="735"/>
      <c r="L119" s="737"/>
      <c r="M119" s="1392"/>
      <c r="N119" s="724"/>
      <c r="O119" s="1331"/>
      <c r="P119" s="775" t="s">
        <v>25</v>
      </c>
      <c r="Q119" s="724" t="s">
        <v>26</v>
      </c>
      <c r="R119" s="724" t="s">
        <v>27</v>
      </c>
      <c r="S119" s="1390"/>
      <c r="T119" s="733"/>
      <c r="U119" s="1392"/>
      <c r="V119" s="733"/>
      <c r="W119" s="1392"/>
      <c r="X119" s="733"/>
      <c r="Y119" s="1392"/>
      <c r="Z119" s="771"/>
      <c r="AA119" s="1393"/>
      <c r="AB119" s="771"/>
      <c r="AC119" s="1394"/>
    </row>
    <row r="120" spans="1:29" s="108" customFormat="1" ht="43.5" customHeight="1" x14ac:dyDescent="0.35">
      <c r="A120" s="1387"/>
      <c r="B120" s="778"/>
      <c r="C120" s="1398"/>
      <c r="D120" s="139" t="s">
        <v>28</v>
      </c>
      <c r="E120" s="1399"/>
      <c r="F120" s="786"/>
      <c r="G120" s="739"/>
      <c r="H120" s="770"/>
      <c r="I120" s="1390"/>
      <c r="J120" s="735"/>
      <c r="K120" s="735"/>
      <c r="L120" s="737"/>
      <c r="M120" s="1398"/>
      <c r="N120" s="724"/>
      <c r="O120" s="1400"/>
      <c r="P120" s="775"/>
      <c r="Q120" s="724"/>
      <c r="R120" s="724"/>
      <c r="S120" s="1390"/>
      <c r="T120" s="729" t="s">
        <v>29</v>
      </c>
      <c r="U120" s="1401"/>
      <c r="V120" s="729" t="s">
        <v>29</v>
      </c>
      <c r="W120" s="1398"/>
      <c r="X120" s="729" t="s">
        <v>29</v>
      </c>
      <c r="Y120" s="1398"/>
      <c r="Z120" s="324" t="s">
        <v>30</v>
      </c>
      <c r="AA120" s="1398"/>
      <c r="AB120" s="324" t="s">
        <v>30</v>
      </c>
      <c r="AC120" s="1394"/>
    </row>
    <row r="121" spans="1:29" s="108" customFormat="1" ht="18" thickBot="1" x14ac:dyDescent="0.4">
      <c r="A121" s="1402"/>
      <c r="B121" s="778"/>
      <c r="C121" s="1403"/>
      <c r="D121" s="1399"/>
      <c r="E121" s="1399"/>
      <c r="F121" s="787"/>
      <c r="G121" s="740"/>
      <c r="H121" s="364" t="s">
        <v>31</v>
      </c>
      <c r="I121" s="1390"/>
      <c r="J121" s="325" t="s">
        <v>80</v>
      </c>
      <c r="K121" s="326" t="s">
        <v>33</v>
      </c>
      <c r="L121" s="738"/>
      <c r="M121" s="1401"/>
      <c r="N121" s="725"/>
      <c r="O121" s="1400"/>
      <c r="P121" s="776"/>
      <c r="Q121" s="725"/>
      <c r="R121" s="725"/>
      <c r="S121" s="1400"/>
      <c r="T121" s="730"/>
      <c r="U121" s="1401"/>
      <c r="V121" s="730"/>
      <c r="W121" s="1401"/>
      <c r="X121" s="730"/>
      <c r="Y121" s="1401"/>
      <c r="Z121" s="327" t="s">
        <v>34</v>
      </c>
      <c r="AA121" s="1404"/>
      <c r="AB121" s="327" t="s">
        <v>34</v>
      </c>
      <c r="AC121" s="1405"/>
    </row>
    <row r="122" spans="1:29" s="108" customFormat="1" ht="15.5" x14ac:dyDescent="0.35">
      <c r="A122" s="1407"/>
      <c r="B122" s="778"/>
      <c r="C122" s="1408"/>
      <c r="D122" s="1409"/>
      <c r="E122" s="1409"/>
      <c r="F122" s="1410"/>
      <c r="G122" s="1411"/>
      <c r="H122" s="1411"/>
      <c r="I122" s="1412"/>
      <c r="J122" s="1412"/>
      <c r="K122" s="1412"/>
      <c r="L122" s="1412"/>
      <c r="M122" s="1413"/>
      <c r="N122" s="1411"/>
      <c r="O122" s="1411"/>
      <c r="P122" s="1414" t="s">
        <v>35</v>
      </c>
      <c r="Q122" s="1414" t="s">
        <v>35</v>
      </c>
      <c r="R122" s="1413"/>
      <c r="S122" s="1412"/>
      <c r="T122" s="1413"/>
      <c r="U122" s="1413"/>
      <c r="V122" s="1413"/>
      <c r="W122" s="1413"/>
      <c r="X122" s="1412"/>
      <c r="Y122" s="1413"/>
      <c r="Z122" s="1412"/>
      <c r="AA122" s="1412"/>
      <c r="AB122" s="1412"/>
      <c r="AC122" s="1415"/>
    </row>
    <row r="123" spans="1:29" s="108" customFormat="1" ht="17.5" x14ac:dyDescent="0.35">
      <c r="A123" s="1417"/>
      <c r="B123" s="778"/>
      <c r="C123" s="1418"/>
      <c r="D123" s="408" t="s">
        <v>81</v>
      </c>
      <c r="E123" s="1389"/>
      <c r="F123" s="393"/>
      <c r="G123" s="393"/>
      <c r="H123" s="400"/>
      <c r="I123" s="394"/>
      <c r="J123" s="406"/>
      <c r="K123" s="395"/>
      <c r="L123" s="396" t="s">
        <v>35</v>
      </c>
      <c r="M123" s="397"/>
      <c r="N123" s="401">
        <v>0</v>
      </c>
      <c r="O123" s="394"/>
      <c r="P123" s="401">
        <v>0</v>
      </c>
      <c r="Q123" s="402"/>
      <c r="R123" s="398" t="str">
        <f>IF(P123&lt;=0.05*N123,"0K","NON AMMISSIBILE")</f>
        <v>0K</v>
      </c>
      <c r="S123" s="399"/>
      <c r="T123" s="403">
        <f t="shared" ref="T123:T142" si="7">P123+N123</f>
        <v>0</v>
      </c>
      <c r="U123" s="397"/>
      <c r="V123" s="401">
        <v>0</v>
      </c>
      <c r="W123" s="397"/>
      <c r="X123" s="403">
        <f>T123+V123</f>
        <v>0</v>
      </c>
      <c r="Y123" s="397"/>
      <c r="Z123" s="404"/>
      <c r="AA123" s="405"/>
      <c r="AB123" s="404"/>
      <c r="AC123" s="1419"/>
    </row>
    <row r="124" spans="1:29" s="108" customFormat="1" ht="17.5" x14ac:dyDescent="0.35">
      <c r="A124" s="1417"/>
      <c r="B124" s="778"/>
      <c r="C124" s="1418"/>
      <c r="D124" s="408" t="s">
        <v>82</v>
      </c>
      <c r="E124" s="1389"/>
      <c r="F124" s="393"/>
      <c r="G124" s="393"/>
      <c r="H124" s="400"/>
      <c r="I124" s="394"/>
      <c r="J124" s="406" t="s">
        <v>35</v>
      </c>
      <c r="K124" s="395" t="s">
        <v>35</v>
      </c>
      <c r="L124" s="396" t="s">
        <v>35</v>
      </c>
      <c r="M124" s="397"/>
      <c r="N124" s="401">
        <v>0</v>
      </c>
      <c r="O124" s="394"/>
      <c r="P124" s="401">
        <v>0</v>
      </c>
      <c r="Q124" s="402"/>
      <c r="R124" s="398" t="str">
        <f t="shared" ref="R124:R142" si="8">IF(P124&lt;=0.05*N124,"0K","NON AMMISSIBILE")</f>
        <v>0K</v>
      </c>
      <c r="S124" s="399"/>
      <c r="T124" s="403">
        <f t="shared" si="7"/>
        <v>0</v>
      </c>
      <c r="U124" s="397"/>
      <c r="V124" s="401">
        <v>0</v>
      </c>
      <c r="W124" s="397"/>
      <c r="X124" s="403">
        <f t="shared" ref="X124:X142" si="9">T124+V124</f>
        <v>0</v>
      </c>
      <c r="Y124" s="397"/>
      <c r="Z124" s="404"/>
      <c r="AA124" s="405"/>
      <c r="AB124" s="404"/>
      <c r="AC124" s="1419"/>
    </row>
    <row r="125" spans="1:29" s="108" customFormat="1" ht="17.5" x14ac:dyDescent="0.35">
      <c r="A125" s="1417"/>
      <c r="B125" s="778"/>
      <c r="C125" s="1418"/>
      <c r="D125" s="408" t="s">
        <v>83</v>
      </c>
      <c r="E125" s="1389"/>
      <c r="F125" s="393"/>
      <c r="G125" s="393"/>
      <c r="H125" s="400"/>
      <c r="I125" s="394"/>
      <c r="J125" s="406" t="s">
        <v>35</v>
      </c>
      <c r="K125" s="395" t="s">
        <v>35</v>
      </c>
      <c r="L125" s="396" t="s">
        <v>35</v>
      </c>
      <c r="M125" s="397"/>
      <c r="N125" s="401">
        <v>0</v>
      </c>
      <c r="O125" s="394"/>
      <c r="P125" s="401">
        <v>0</v>
      </c>
      <c r="Q125" s="402"/>
      <c r="R125" s="398" t="str">
        <f t="shared" si="8"/>
        <v>0K</v>
      </c>
      <c r="S125" s="399"/>
      <c r="T125" s="403">
        <f t="shared" si="7"/>
        <v>0</v>
      </c>
      <c r="U125" s="397"/>
      <c r="V125" s="401">
        <v>0</v>
      </c>
      <c r="W125" s="397"/>
      <c r="X125" s="403">
        <f t="shared" si="9"/>
        <v>0</v>
      </c>
      <c r="Y125" s="397"/>
      <c r="Z125" s="404"/>
      <c r="AA125" s="405"/>
      <c r="AB125" s="404"/>
      <c r="AC125" s="1419"/>
    </row>
    <row r="126" spans="1:29" s="108" customFormat="1" ht="17.5" x14ac:dyDescent="0.35">
      <c r="A126" s="1417"/>
      <c r="B126" s="778"/>
      <c r="C126" s="1418"/>
      <c r="D126" s="408" t="s">
        <v>84</v>
      </c>
      <c r="E126" s="1389"/>
      <c r="F126" s="393"/>
      <c r="G126" s="393"/>
      <c r="H126" s="400"/>
      <c r="I126" s="394"/>
      <c r="J126" s="406" t="s">
        <v>35</v>
      </c>
      <c r="K126" s="395" t="s">
        <v>35</v>
      </c>
      <c r="L126" s="396" t="s">
        <v>35</v>
      </c>
      <c r="M126" s="397"/>
      <c r="N126" s="401">
        <v>0</v>
      </c>
      <c r="O126" s="394"/>
      <c r="P126" s="401">
        <v>0</v>
      </c>
      <c r="Q126" s="402"/>
      <c r="R126" s="398" t="str">
        <f t="shared" si="8"/>
        <v>0K</v>
      </c>
      <c r="S126" s="399"/>
      <c r="T126" s="403">
        <f t="shared" si="7"/>
        <v>0</v>
      </c>
      <c r="U126" s="397"/>
      <c r="V126" s="401">
        <v>0</v>
      </c>
      <c r="W126" s="397"/>
      <c r="X126" s="403">
        <f t="shared" si="9"/>
        <v>0</v>
      </c>
      <c r="Y126" s="397"/>
      <c r="Z126" s="404"/>
      <c r="AA126" s="405"/>
      <c r="AB126" s="404"/>
      <c r="AC126" s="1419"/>
    </row>
    <row r="127" spans="1:29" s="108" customFormat="1" ht="17.5" x14ac:dyDescent="0.35">
      <c r="A127" s="1417"/>
      <c r="B127" s="778"/>
      <c r="C127" s="1418"/>
      <c r="D127" s="408" t="s">
        <v>85</v>
      </c>
      <c r="E127" s="1389"/>
      <c r="F127" s="393"/>
      <c r="G127" s="393"/>
      <c r="H127" s="400"/>
      <c r="I127" s="394"/>
      <c r="J127" s="406" t="s">
        <v>35</v>
      </c>
      <c r="K127" s="395" t="s">
        <v>35</v>
      </c>
      <c r="L127" s="396" t="s">
        <v>35</v>
      </c>
      <c r="M127" s="397"/>
      <c r="N127" s="401">
        <v>0</v>
      </c>
      <c r="O127" s="394"/>
      <c r="P127" s="401">
        <v>0</v>
      </c>
      <c r="Q127" s="402"/>
      <c r="R127" s="398" t="str">
        <f t="shared" si="8"/>
        <v>0K</v>
      </c>
      <c r="S127" s="399"/>
      <c r="T127" s="403">
        <f t="shared" si="7"/>
        <v>0</v>
      </c>
      <c r="U127" s="397"/>
      <c r="V127" s="401">
        <v>0</v>
      </c>
      <c r="W127" s="397"/>
      <c r="X127" s="403">
        <f t="shared" si="9"/>
        <v>0</v>
      </c>
      <c r="Y127" s="397"/>
      <c r="Z127" s="404"/>
      <c r="AA127" s="405"/>
      <c r="AB127" s="404"/>
      <c r="AC127" s="1419"/>
    </row>
    <row r="128" spans="1:29" s="108" customFormat="1" ht="17.5" x14ac:dyDescent="0.35">
      <c r="A128" s="1417"/>
      <c r="B128" s="778"/>
      <c r="C128" s="1418"/>
      <c r="D128" s="408" t="s">
        <v>86</v>
      </c>
      <c r="E128" s="1389"/>
      <c r="F128" s="393"/>
      <c r="G128" s="393"/>
      <c r="H128" s="400"/>
      <c r="I128" s="394"/>
      <c r="J128" s="406"/>
      <c r="K128" s="395" t="s">
        <v>35</v>
      </c>
      <c r="L128" s="396" t="s">
        <v>35</v>
      </c>
      <c r="M128" s="397"/>
      <c r="N128" s="401">
        <v>0</v>
      </c>
      <c r="O128" s="394"/>
      <c r="P128" s="401">
        <v>0</v>
      </c>
      <c r="Q128" s="402"/>
      <c r="R128" s="398" t="str">
        <f t="shared" si="8"/>
        <v>0K</v>
      </c>
      <c r="S128" s="399"/>
      <c r="T128" s="403">
        <f t="shared" si="7"/>
        <v>0</v>
      </c>
      <c r="U128" s="397"/>
      <c r="V128" s="401">
        <v>0</v>
      </c>
      <c r="W128" s="397"/>
      <c r="X128" s="403">
        <f t="shared" si="9"/>
        <v>0</v>
      </c>
      <c r="Y128" s="397"/>
      <c r="Z128" s="404"/>
      <c r="AA128" s="405"/>
      <c r="AB128" s="404"/>
      <c r="AC128" s="1419"/>
    </row>
    <row r="129" spans="1:29" s="108" customFormat="1" ht="17.5" x14ac:dyDescent="0.35">
      <c r="A129" s="1417"/>
      <c r="B129" s="778"/>
      <c r="C129" s="1418"/>
      <c r="D129" s="408" t="s">
        <v>87</v>
      </c>
      <c r="E129" s="1389"/>
      <c r="F129" s="393"/>
      <c r="G129" s="393"/>
      <c r="H129" s="400"/>
      <c r="I129" s="394"/>
      <c r="J129" s="406" t="s">
        <v>35</v>
      </c>
      <c r="K129" s="395" t="s">
        <v>35</v>
      </c>
      <c r="L129" s="396" t="s">
        <v>35</v>
      </c>
      <c r="M129" s="397"/>
      <c r="N129" s="401">
        <v>0</v>
      </c>
      <c r="O129" s="394"/>
      <c r="P129" s="401">
        <v>0</v>
      </c>
      <c r="Q129" s="402"/>
      <c r="R129" s="398" t="str">
        <f t="shared" si="8"/>
        <v>0K</v>
      </c>
      <c r="S129" s="399"/>
      <c r="T129" s="403">
        <f t="shared" si="7"/>
        <v>0</v>
      </c>
      <c r="U129" s="397"/>
      <c r="V129" s="401">
        <v>0</v>
      </c>
      <c r="W129" s="397"/>
      <c r="X129" s="403">
        <f t="shared" si="9"/>
        <v>0</v>
      </c>
      <c r="Y129" s="397"/>
      <c r="Z129" s="404"/>
      <c r="AA129" s="405"/>
      <c r="AB129" s="404"/>
      <c r="AC129" s="1419"/>
    </row>
    <row r="130" spans="1:29" s="108" customFormat="1" ht="17.5" x14ac:dyDescent="0.35">
      <c r="A130" s="1417"/>
      <c r="B130" s="778"/>
      <c r="C130" s="1418"/>
      <c r="D130" s="408" t="s">
        <v>88</v>
      </c>
      <c r="E130" s="1389"/>
      <c r="F130" s="393"/>
      <c r="G130" s="393"/>
      <c r="H130" s="400"/>
      <c r="I130" s="394"/>
      <c r="J130" s="407"/>
      <c r="K130" s="395" t="s">
        <v>35</v>
      </c>
      <c r="L130" s="396" t="s">
        <v>35</v>
      </c>
      <c r="M130" s="397"/>
      <c r="N130" s="401">
        <v>0</v>
      </c>
      <c r="O130" s="394"/>
      <c r="P130" s="401">
        <v>0</v>
      </c>
      <c r="Q130" s="402"/>
      <c r="R130" s="398" t="str">
        <f t="shared" si="8"/>
        <v>0K</v>
      </c>
      <c r="S130" s="399"/>
      <c r="T130" s="403">
        <f t="shared" si="7"/>
        <v>0</v>
      </c>
      <c r="U130" s="397"/>
      <c r="V130" s="401">
        <v>0</v>
      </c>
      <c r="W130" s="397"/>
      <c r="X130" s="403">
        <f t="shared" si="9"/>
        <v>0</v>
      </c>
      <c r="Y130" s="397"/>
      <c r="Z130" s="404"/>
      <c r="AA130" s="405"/>
      <c r="AB130" s="404"/>
      <c r="AC130" s="1419"/>
    </row>
    <row r="131" spans="1:29" s="108" customFormat="1" ht="17.5" x14ac:dyDescent="0.35">
      <c r="A131" s="1417"/>
      <c r="B131" s="778"/>
      <c r="C131" s="1418"/>
      <c r="D131" s="408" t="s">
        <v>89</v>
      </c>
      <c r="E131" s="1389"/>
      <c r="F131" s="393"/>
      <c r="G131" s="393"/>
      <c r="H131" s="400"/>
      <c r="I131" s="394"/>
      <c r="J131" s="406" t="s">
        <v>35</v>
      </c>
      <c r="K131" s="395" t="s">
        <v>35</v>
      </c>
      <c r="L131" s="396" t="s">
        <v>35</v>
      </c>
      <c r="M131" s="397"/>
      <c r="N131" s="401">
        <v>0</v>
      </c>
      <c r="O131" s="394"/>
      <c r="P131" s="401">
        <v>0</v>
      </c>
      <c r="Q131" s="402"/>
      <c r="R131" s="398" t="str">
        <f t="shared" si="8"/>
        <v>0K</v>
      </c>
      <c r="S131" s="399"/>
      <c r="T131" s="403">
        <f t="shared" si="7"/>
        <v>0</v>
      </c>
      <c r="U131" s="397"/>
      <c r="V131" s="401">
        <v>0</v>
      </c>
      <c r="W131" s="397"/>
      <c r="X131" s="403">
        <f t="shared" si="9"/>
        <v>0</v>
      </c>
      <c r="Y131" s="397"/>
      <c r="Z131" s="404"/>
      <c r="AA131" s="405"/>
      <c r="AB131" s="404"/>
      <c r="AC131" s="1419"/>
    </row>
    <row r="132" spans="1:29" s="108" customFormat="1" ht="17.5" x14ac:dyDescent="0.35">
      <c r="A132" s="1417"/>
      <c r="B132" s="778"/>
      <c r="C132" s="1418"/>
      <c r="D132" s="408" t="s">
        <v>90</v>
      </c>
      <c r="E132" s="1389"/>
      <c r="F132" s="393"/>
      <c r="G132" s="393"/>
      <c r="H132" s="400"/>
      <c r="I132" s="394"/>
      <c r="J132" s="406" t="s">
        <v>35</v>
      </c>
      <c r="K132" s="395" t="s">
        <v>35</v>
      </c>
      <c r="L132" s="396" t="s">
        <v>35</v>
      </c>
      <c r="M132" s="397"/>
      <c r="N132" s="401">
        <v>0</v>
      </c>
      <c r="O132" s="394"/>
      <c r="P132" s="401">
        <v>0</v>
      </c>
      <c r="Q132" s="402"/>
      <c r="R132" s="398" t="str">
        <f t="shared" si="8"/>
        <v>0K</v>
      </c>
      <c r="S132" s="399"/>
      <c r="T132" s="403">
        <f t="shared" si="7"/>
        <v>0</v>
      </c>
      <c r="U132" s="397"/>
      <c r="V132" s="401">
        <v>0</v>
      </c>
      <c r="W132" s="397"/>
      <c r="X132" s="403">
        <f t="shared" si="9"/>
        <v>0</v>
      </c>
      <c r="Y132" s="397"/>
      <c r="Z132" s="404"/>
      <c r="AA132" s="405"/>
      <c r="AB132" s="404"/>
      <c r="AC132" s="1419"/>
    </row>
    <row r="133" spans="1:29" s="108" customFormat="1" ht="17.5" x14ac:dyDescent="0.35">
      <c r="A133" s="1417"/>
      <c r="B133" s="778"/>
      <c r="C133" s="1418"/>
      <c r="D133" s="408" t="s">
        <v>91</v>
      </c>
      <c r="E133" s="1389"/>
      <c r="F133" s="393"/>
      <c r="G133" s="393"/>
      <c r="H133" s="400"/>
      <c r="I133" s="394"/>
      <c r="J133" s="406" t="s">
        <v>35</v>
      </c>
      <c r="K133" s="395" t="s">
        <v>35</v>
      </c>
      <c r="L133" s="396" t="s">
        <v>35</v>
      </c>
      <c r="M133" s="397"/>
      <c r="N133" s="401">
        <v>0</v>
      </c>
      <c r="O133" s="394"/>
      <c r="P133" s="401">
        <v>0</v>
      </c>
      <c r="Q133" s="402"/>
      <c r="R133" s="398" t="str">
        <f t="shared" si="8"/>
        <v>0K</v>
      </c>
      <c r="S133" s="399"/>
      <c r="T133" s="403">
        <f t="shared" si="7"/>
        <v>0</v>
      </c>
      <c r="U133" s="397"/>
      <c r="V133" s="401">
        <v>0</v>
      </c>
      <c r="W133" s="397"/>
      <c r="X133" s="403">
        <f t="shared" si="9"/>
        <v>0</v>
      </c>
      <c r="Y133" s="397"/>
      <c r="Z133" s="404"/>
      <c r="AA133" s="405"/>
      <c r="AB133" s="404"/>
      <c r="AC133" s="1419"/>
    </row>
    <row r="134" spans="1:29" s="108" customFormat="1" ht="17.5" x14ac:dyDescent="0.35">
      <c r="A134" s="1417"/>
      <c r="B134" s="778"/>
      <c r="C134" s="1418"/>
      <c r="D134" s="408" t="s">
        <v>92</v>
      </c>
      <c r="E134" s="1389"/>
      <c r="F134" s="393"/>
      <c r="G134" s="393"/>
      <c r="H134" s="400"/>
      <c r="I134" s="394"/>
      <c r="J134" s="406" t="s">
        <v>35</v>
      </c>
      <c r="K134" s="395" t="s">
        <v>35</v>
      </c>
      <c r="L134" s="396" t="s">
        <v>35</v>
      </c>
      <c r="M134" s="397"/>
      <c r="N134" s="401">
        <v>0</v>
      </c>
      <c r="O134" s="394"/>
      <c r="P134" s="401">
        <v>0</v>
      </c>
      <c r="Q134" s="402"/>
      <c r="R134" s="398" t="str">
        <f t="shared" si="8"/>
        <v>0K</v>
      </c>
      <c r="S134" s="399"/>
      <c r="T134" s="403">
        <f t="shared" si="7"/>
        <v>0</v>
      </c>
      <c r="U134" s="397"/>
      <c r="V134" s="401">
        <v>0</v>
      </c>
      <c r="W134" s="397"/>
      <c r="X134" s="403">
        <f t="shared" si="9"/>
        <v>0</v>
      </c>
      <c r="Y134" s="397"/>
      <c r="Z134" s="404"/>
      <c r="AA134" s="405"/>
      <c r="AB134" s="404"/>
      <c r="AC134" s="1419"/>
    </row>
    <row r="135" spans="1:29" s="108" customFormat="1" ht="17.5" x14ac:dyDescent="0.35">
      <c r="A135" s="1417"/>
      <c r="B135" s="778"/>
      <c r="C135" s="1418"/>
      <c r="D135" s="408" t="s">
        <v>93</v>
      </c>
      <c r="E135" s="1389"/>
      <c r="F135" s="393"/>
      <c r="G135" s="393"/>
      <c r="H135" s="400"/>
      <c r="I135" s="394"/>
      <c r="J135" s="406" t="s">
        <v>35</v>
      </c>
      <c r="K135" s="395" t="s">
        <v>35</v>
      </c>
      <c r="L135" s="396" t="s">
        <v>35</v>
      </c>
      <c r="M135" s="397"/>
      <c r="N135" s="401">
        <v>0</v>
      </c>
      <c r="O135" s="394"/>
      <c r="P135" s="401">
        <v>0</v>
      </c>
      <c r="Q135" s="402"/>
      <c r="R135" s="398" t="str">
        <f t="shared" si="8"/>
        <v>0K</v>
      </c>
      <c r="S135" s="399"/>
      <c r="T135" s="403">
        <f t="shared" si="7"/>
        <v>0</v>
      </c>
      <c r="U135" s="397"/>
      <c r="V135" s="401">
        <v>0</v>
      </c>
      <c r="W135" s="397"/>
      <c r="X135" s="403">
        <f t="shared" si="9"/>
        <v>0</v>
      </c>
      <c r="Y135" s="397"/>
      <c r="Z135" s="404"/>
      <c r="AA135" s="405"/>
      <c r="AB135" s="404"/>
      <c r="AC135" s="1419"/>
    </row>
    <row r="136" spans="1:29" s="108" customFormat="1" ht="17.5" x14ac:dyDescent="0.35">
      <c r="A136" s="1417"/>
      <c r="B136" s="778"/>
      <c r="C136" s="1418"/>
      <c r="D136" s="408" t="s">
        <v>94</v>
      </c>
      <c r="E136" s="1389"/>
      <c r="F136" s="393"/>
      <c r="G136" s="393"/>
      <c r="H136" s="400"/>
      <c r="I136" s="394"/>
      <c r="J136" s="406" t="s">
        <v>35</v>
      </c>
      <c r="K136" s="395" t="s">
        <v>35</v>
      </c>
      <c r="L136" s="396" t="s">
        <v>35</v>
      </c>
      <c r="M136" s="397"/>
      <c r="N136" s="401">
        <v>0</v>
      </c>
      <c r="O136" s="394"/>
      <c r="P136" s="401">
        <v>0</v>
      </c>
      <c r="Q136" s="402"/>
      <c r="R136" s="398" t="str">
        <f t="shared" si="8"/>
        <v>0K</v>
      </c>
      <c r="S136" s="399"/>
      <c r="T136" s="403">
        <f t="shared" si="7"/>
        <v>0</v>
      </c>
      <c r="U136" s="397"/>
      <c r="V136" s="401">
        <v>0</v>
      </c>
      <c r="W136" s="397"/>
      <c r="X136" s="403">
        <f t="shared" si="9"/>
        <v>0</v>
      </c>
      <c r="Y136" s="397"/>
      <c r="Z136" s="404"/>
      <c r="AA136" s="405"/>
      <c r="AB136" s="404"/>
      <c r="AC136" s="1419"/>
    </row>
    <row r="137" spans="1:29" s="108" customFormat="1" ht="17.5" x14ac:dyDescent="0.35">
      <c r="A137" s="1417"/>
      <c r="B137" s="778"/>
      <c r="C137" s="1418"/>
      <c r="D137" s="408" t="s">
        <v>95</v>
      </c>
      <c r="E137" s="1389"/>
      <c r="F137" s="393"/>
      <c r="G137" s="393"/>
      <c r="H137" s="400"/>
      <c r="I137" s="394"/>
      <c r="J137" s="406" t="s">
        <v>35</v>
      </c>
      <c r="K137" s="395" t="s">
        <v>35</v>
      </c>
      <c r="L137" s="396" t="s">
        <v>35</v>
      </c>
      <c r="M137" s="397"/>
      <c r="N137" s="401">
        <v>0</v>
      </c>
      <c r="O137" s="394"/>
      <c r="P137" s="401">
        <v>0</v>
      </c>
      <c r="Q137" s="402"/>
      <c r="R137" s="398" t="str">
        <f t="shared" si="8"/>
        <v>0K</v>
      </c>
      <c r="S137" s="399"/>
      <c r="T137" s="403">
        <f t="shared" si="7"/>
        <v>0</v>
      </c>
      <c r="U137" s="397"/>
      <c r="V137" s="401">
        <v>0</v>
      </c>
      <c r="W137" s="397"/>
      <c r="X137" s="403">
        <f t="shared" si="9"/>
        <v>0</v>
      </c>
      <c r="Y137" s="397"/>
      <c r="Z137" s="404"/>
      <c r="AA137" s="405"/>
      <c r="AB137" s="404"/>
      <c r="AC137" s="1419"/>
    </row>
    <row r="138" spans="1:29" s="108" customFormat="1" ht="17.5" x14ac:dyDescent="0.35">
      <c r="A138" s="1417"/>
      <c r="B138" s="778"/>
      <c r="C138" s="1418"/>
      <c r="D138" s="408" t="s">
        <v>96</v>
      </c>
      <c r="E138" s="1389"/>
      <c r="F138" s="393"/>
      <c r="G138" s="393"/>
      <c r="H138" s="400"/>
      <c r="I138" s="394"/>
      <c r="J138" s="406" t="s">
        <v>35</v>
      </c>
      <c r="K138" s="395" t="s">
        <v>35</v>
      </c>
      <c r="L138" s="396" t="s">
        <v>35</v>
      </c>
      <c r="M138" s="397"/>
      <c r="N138" s="401">
        <v>0</v>
      </c>
      <c r="O138" s="394"/>
      <c r="P138" s="401">
        <v>0</v>
      </c>
      <c r="Q138" s="402"/>
      <c r="R138" s="398" t="str">
        <f t="shared" si="8"/>
        <v>0K</v>
      </c>
      <c r="S138" s="399"/>
      <c r="T138" s="403">
        <f t="shared" si="7"/>
        <v>0</v>
      </c>
      <c r="U138" s="397"/>
      <c r="V138" s="401">
        <v>0</v>
      </c>
      <c r="W138" s="397"/>
      <c r="X138" s="403">
        <f t="shared" si="9"/>
        <v>0</v>
      </c>
      <c r="Y138" s="397"/>
      <c r="Z138" s="404"/>
      <c r="AA138" s="405"/>
      <c r="AB138" s="404"/>
      <c r="AC138" s="1419"/>
    </row>
    <row r="139" spans="1:29" s="108" customFormat="1" ht="17.5" x14ac:dyDescent="0.35">
      <c r="A139" s="1417"/>
      <c r="B139" s="778"/>
      <c r="C139" s="1418"/>
      <c r="D139" s="408" t="s">
        <v>97</v>
      </c>
      <c r="E139" s="1389"/>
      <c r="F139" s="393"/>
      <c r="G139" s="393"/>
      <c r="H139" s="400"/>
      <c r="I139" s="394"/>
      <c r="J139" s="406" t="s">
        <v>35</v>
      </c>
      <c r="K139" s="395" t="s">
        <v>35</v>
      </c>
      <c r="L139" s="396" t="s">
        <v>35</v>
      </c>
      <c r="M139" s="397"/>
      <c r="N139" s="401">
        <v>0</v>
      </c>
      <c r="O139" s="394"/>
      <c r="P139" s="401">
        <v>0</v>
      </c>
      <c r="Q139" s="402"/>
      <c r="R139" s="398" t="str">
        <f t="shared" si="8"/>
        <v>0K</v>
      </c>
      <c r="S139" s="399"/>
      <c r="T139" s="403">
        <f t="shared" si="7"/>
        <v>0</v>
      </c>
      <c r="U139" s="397"/>
      <c r="V139" s="401">
        <v>0</v>
      </c>
      <c r="W139" s="397"/>
      <c r="X139" s="403">
        <f t="shared" si="9"/>
        <v>0</v>
      </c>
      <c r="Y139" s="397"/>
      <c r="Z139" s="404"/>
      <c r="AA139" s="405"/>
      <c r="AB139" s="404"/>
      <c r="AC139" s="1419"/>
    </row>
    <row r="140" spans="1:29" s="108" customFormat="1" ht="17.5" x14ac:dyDescent="0.35">
      <c r="A140" s="1417"/>
      <c r="B140" s="778"/>
      <c r="C140" s="1418"/>
      <c r="D140" s="408" t="s">
        <v>98</v>
      </c>
      <c r="E140" s="1389"/>
      <c r="F140" s="393"/>
      <c r="G140" s="393"/>
      <c r="H140" s="400"/>
      <c r="I140" s="394"/>
      <c r="J140" s="406" t="s">
        <v>35</v>
      </c>
      <c r="K140" s="395" t="s">
        <v>35</v>
      </c>
      <c r="L140" s="396" t="s">
        <v>35</v>
      </c>
      <c r="M140" s="397"/>
      <c r="N140" s="401">
        <v>0</v>
      </c>
      <c r="O140" s="394"/>
      <c r="P140" s="401">
        <v>0</v>
      </c>
      <c r="Q140" s="402"/>
      <c r="R140" s="398" t="str">
        <f t="shared" si="8"/>
        <v>0K</v>
      </c>
      <c r="S140" s="399"/>
      <c r="T140" s="403">
        <f t="shared" si="7"/>
        <v>0</v>
      </c>
      <c r="U140" s="397"/>
      <c r="V140" s="401">
        <v>0</v>
      </c>
      <c r="W140" s="397"/>
      <c r="X140" s="403">
        <f t="shared" si="9"/>
        <v>0</v>
      </c>
      <c r="Y140" s="397"/>
      <c r="Z140" s="404"/>
      <c r="AA140" s="405"/>
      <c r="AB140" s="404"/>
      <c r="AC140" s="1419"/>
    </row>
    <row r="141" spans="1:29" s="108" customFormat="1" ht="17.5" x14ac:dyDescent="0.35">
      <c r="A141" s="1417"/>
      <c r="B141" s="778"/>
      <c r="C141" s="1418"/>
      <c r="D141" s="408" t="s">
        <v>99</v>
      </c>
      <c r="E141" s="1389"/>
      <c r="F141" s="393"/>
      <c r="G141" s="393"/>
      <c r="H141" s="400"/>
      <c r="I141" s="394"/>
      <c r="J141" s="406" t="s">
        <v>35</v>
      </c>
      <c r="K141" s="395" t="s">
        <v>35</v>
      </c>
      <c r="L141" s="396" t="s">
        <v>35</v>
      </c>
      <c r="M141" s="397"/>
      <c r="N141" s="401">
        <v>0</v>
      </c>
      <c r="O141" s="394"/>
      <c r="P141" s="401">
        <v>0</v>
      </c>
      <c r="Q141" s="402"/>
      <c r="R141" s="398" t="str">
        <f t="shared" si="8"/>
        <v>0K</v>
      </c>
      <c r="S141" s="399"/>
      <c r="T141" s="403">
        <f t="shared" si="7"/>
        <v>0</v>
      </c>
      <c r="U141" s="397"/>
      <c r="V141" s="401">
        <v>0</v>
      </c>
      <c r="W141" s="397"/>
      <c r="X141" s="403">
        <f t="shared" si="9"/>
        <v>0</v>
      </c>
      <c r="Y141" s="397"/>
      <c r="Z141" s="404"/>
      <c r="AA141" s="405"/>
      <c r="AB141" s="404"/>
      <c r="AC141" s="1419"/>
    </row>
    <row r="142" spans="1:29" s="108" customFormat="1" ht="17.5" x14ac:dyDescent="0.35">
      <c r="A142" s="1417"/>
      <c r="B142" s="778"/>
      <c r="C142" s="1418"/>
      <c r="D142" s="408" t="s">
        <v>100</v>
      </c>
      <c r="E142" s="1389"/>
      <c r="F142" s="393"/>
      <c r="G142" s="393"/>
      <c r="H142" s="400"/>
      <c r="I142" s="394"/>
      <c r="J142" s="406" t="s">
        <v>35</v>
      </c>
      <c r="K142" s="395" t="s">
        <v>35</v>
      </c>
      <c r="L142" s="396" t="s">
        <v>35</v>
      </c>
      <c r="M142" s="397"/>
      <c r="N142" s="401">
        <v>0</v>
      </c>
      <c r="O142" s="394"/>
      <c r="P142" s="401">
        <v>0</v>
      </c>
      <c r="Q142" s="402"/>
      <c r="R142" s="398" t="str">
        <f t="shared" si="8"/>
        <v>0K</v>
      </c>
      <c r="S142" s="399"/>
      <c r="T142" s="403">
        <f t="shared" si="7"/>
        <v>0</v>
      </c>
      <c r="U142" s="397"/>
      <c r="V142" s="401">
        <v>0</v>
      </c>
      <c r="W142" s="397"/>
      <c r="X142" s="403">
        <f t="shared" si="9"/>
        <v>0</v>
      </c>
      <c r="Y142" s="397"/>
      <c r="Z142" s="404"/>
      <c r="AA142" s="405"/>
      <c r="AB142" s="404"/>
      <c r="AC142" s="1419"/>
    </row>
    <row r="143" spans="1:29" s="108" customFormat="1" ht="18" thickBot="1" x14ac:dyDescent="0.4">
      <c r="A143" s="1417"/>
      <c r="B143" s="778"/>
      <c r="C143" s="1418"/>
      <c r="D143" s="1389"/>
      <c r="E143" s="1389"/>
      <c r="F143" s="1421"/>
      <c r="G143" s="1422"/>
      <c r="H143" s="1423"/>
      <c r="I143" s="1424"/>
      <c r="J143" s="1425"/>
      <c r="K143" s="1425"/>
      <c r="L143" s="1425"/>
      <c r="M143" s="1426"/>
      <c r="N143" s="1427"/>
      <c r="O143" s="1424"/>
      <c r="P143" s="1427"/>
      <c r="Q143" s="1427"/>
      <c r="R143" s="1426"/>
      <c r="S143" s="1428"/>
      <c r="T143" s="1429"/>
      <c r="U143" s="1426"/>
      <c r="V143" s="1429"/>
      <c r="W143" s="1426"/>
      <c r="X143" s="1430"/>
      <c r="Y143" s="1426"/>
      <c r="Z143" s="1431"/>
      <c r="AA143" s="1431"/>
      <c r="AB143" s="1431"/>
      <c r="AC143" s="1419"/>
    </row>
    <row r="144" spans="1:29" s="108" customFormat="1" ht="18" thickBot="1" x14ac:dyDescent="0.4">
      <c r="A144" s="1417"/>
      <c r="B144" s="778"/>
      <c r="C144" s="1418"/>
      <c r="D144" s="1389"/>
      <c r="E144" s="1389"/>
      <c r="F144" s="783" t="s">
        <v>56</v>
      </c>
      <c r="G144" s="784"/>
      <c r="H144" s="784"/>
      <c r="I144" s="784"/>
      <c r="J144" s="784"/>
      <c r="K144" s="785"/>
      <c r="L144" s="344">
        <f>SUM(L123:L142)</f>
        <v>0</v>
      </c>
      <c r="M144" s="1426"/>
      <c r="N144" s="335">
        <f>SUM(N123:N142)</f>
        <v>0</v>
      </c>
      <c r="O144" s="1424"/>
      <c r="P144" s="335">
        <f>SUM(P123:P142)</f>
        <v>0</v>
      </c>
      <c r="Q144" s="335">
        <f>SUM(Q123:Q142)</f>
        <v>0</v>
      </c>
      <c r="R144" s="1426"/>
      <c r="S144" s="1428"/>
      <c r="T144" s="335">
        <f>SUM(T123:T142)</f>
        <v>0</v>
      </c>
      <c r="U144" s="1426"/>
      <c r="V144" s="335">
        <f>SUM(V123:V142)</f>
        <v>0</v>
      </c>
      <c r="W144" s="1426"/>
      <c r="X144" s="335">
        <f>SUM(X123:X142)</f>
        <v>0</v>
      </c>
      <c r="Y144" s="1426"/>
      <c r="Z144" s="1431"/>
      <c r="AA144" s="1431"/>
      <c r="AB144" s="1431"/>
      <c r="AC144" s="1419"/>
    </row>
    <row r="145" spans="1:29" s="108" customFormat="1" ht="15.5" x14ac:dyDescent="0.35">
      <c r="A145" s="1432"/>
      <c r="B145" s="778"/>
      <c r="C145" s="1433"/>
      <c r="D145" s="1434"/>
      <c r="E145" s="1434"/>
      <c r="F145" s="1435"/>
      <c r="G145" s="1436"/>
      <c r="H145" s="1436" t="s">
        <v>35</v>
      </c>
      <c r="I145" s="1436"/>
      <c r="J145" s="1436"/>
      <c r="K145" s="1436"/>
      <c r="L145" s="1436"/>
      <c r="M145" s="1437"/>
      <c r="N145" s="1436" t="s">
        <v>35</v>
      </c>
      <c r="O145" s="1436"/>
      <c r="P145" s="1438" t="s">
        <v>35</v>
      </c>
      <c r="Q145" s="1438"/>
      <c r="R145" s="1437"/>
      <c r="S145" s="1439"/>
      <c r="T145" s="1437"/>
      <c r="U145" s="1437"/>
      <c r="V145" s="1437"/>
      <c r="W145" s="1437"/>
      <c r="X145" s="1439"/>
      <c r="Y145" s="1437"/>
      <c r="Z145" s="1439"/>
      <c r="AA145" s="1439"/>
      <c r="AB145" s="1439"/>
      <c r="AC145" s="1440"/>
    </row>
    <row r="146" spans="1:29" s="108" customFormat="1" ht="16" thickBot="1" x14ac:dyDescent="0.4">
      <c r="A146" s="1303"/>
      <c r="B146" s="778"/>
      <c r="C146" s="1356"/>
      <c r="D146" s="1442"/>
      <c r="E146" s="1442"/>
      <c r="F146" s="98"/>
      <c r="G146" s="98"/>
      <c r="H146" s="98"/>
      <c r="I146" s="98"/>
      <c r="J146" s="98"/>
      <c r="K146" s="98"/>
      <c r="L146" s="98"/>
      <c r="M146" s="98"/>
      <c r="N146" s="98"/>
      <c r="O146" s="98"/>
      <c r="P146" s="98"/>
      <c r="Q146" s="98"/>
      <c r="R146" s="98"/>
      <c r="S146" s="1338"/>
      <c r="T146" s="115"/>
      <c r="U146" s="115"/>
      <c r="V146" s="115"/>
      <c r="W146" s="115"/>
      <c r="X146" s="115"/>
      <c r="Y146" s="115"/>
      <c r="Z146" s="1338"/>
      <c r="AA146" s="1338"/>
      <c r="AB146" s="1338"/>
      <c r="AC146" s="637"/>
    </row>
    <row r="147" spans="1:29" s="108" customFormat="1" ht="15.75" customHeight="1" x14ac:dyDescent="0.35">
      <c r="A147" s="1303"/>
      <c r="B147" s="778"/>
      <c r="C147" s="1356"/>
      <c r="D147" s="1442"/>
      <c r="E147" s="1442"/>
      <c r="F147" s="761" t="s">
        <v>6</v>
      </c>
      <c r="G147" s="762"/>
      <c r="H147" s="762"/>
      <c r="I147" s="762"/>
      <c r="J147" s="762"/>
      <c r="K147" s="762"/>
      <c r="L147" s="762"/>
      <c r="M147" s="762"/>
      <c r="N147" s="762"/>
      <c r="O147" s="762"/>
      <c r="P147" s="762"/>
      <c r="Q147" s="762"/>
      <c r="R147" s="762"/>
      <c r="S147" s="762"/>
      <c r="T147" s="762"/>
      <c r="U147" s="762"/>
      <c r="V147" s="762"/>
      <c r="W147" s="762"/>
      <c r="X147" s="763"/>
      <c r="Y147" s="115"/>
      <c r="Z147" s="1338"/>
      <c r="AA147" s="1338"/>
      <c r="AB147" s="1338"/>
      <c r="AC147" s="637"/>
    </row>
    <row r="148" spans="1:29" s="108" customFormat="1" ht="15.75" customHeight="1" x14ac:dyDescent="0.35">
      <c r="A148" s="1303"/>
      <c r="B148" s="778"/>
      <c r="C148" s="1356"/>
      <c r="D148" s="1442"/>
      <c r="E148" s="1442"/>
      <c r="F148" s="764"/>
      <c r="G148" s="765"/>
      <c r="H148" s="765"/>
      <c r="I148" s="765"/>
      <c r="J148" s="765"/>
      <c r="K148" s="765"/>
      <c r="L148" s="765"/>
      <c r="M148" s="765"/>
      <c r="N148" s="765"/>
      <c r="O148" s="765"/>
      <c r="P148" s="765"/>
      <c r="Q148" s="765"/>
      <c r="R148" s="765"/>
      <c r="S148" s="765"/>
      <c r="T148" s="765"/>
      <c r="U148" s="765"/>
      <c r="V148" s="765"/>
      <c r="W148" s="765"/>
      <c r="X148" s="766"/>
      <c r="Y148" s="115"/>
      <c r="Z148" s="1338"/>
      <c r="AA148" s="1338"/>
      <c r="AB148" s="1338"/>
      <c r="AC148" s="637"/>
    </row>
    <row r="149" spans="1:29" s="108" customFormat="1" ht="15.75" customHeight="1" thickBot="1" x14ac:dyDescent="0.4">
      <c r="A149" s="1303"/>
      <c r="B149" s="779"/>
      <c r="C149" s="1356"/>
      <c r="D149" s="1351"/>
      <c r="E149" s="1351"/>
      <c r="F149" s="767"/>
      <c r="G149" s="768"/>
      <c r="H149" s="768"/>
      <c r="I149" s="768"/>
      <c r="J149" s="768"/>
      <c r="K149" s="768"/>
      <c r="L149" s="768"/>
      <c r="M149" s="768"/>
      <c r="N149" s="768"/>
      <c r="O149" s="768"/>
      <c r="P149" s="768"/>
      <c r="Q149" s="768"/>
      <c r="R149" s="768"/>
      <c r="S149" s="768"/>
      <c r="T149" s="768"/>
      <c r="U149" s="768"/>
      <c r="V149" s="768"/>
      <c r="W149" s="768"/>
      <c r="X149" s="769"/>
      <c r="Y149" s="115"/>
      <c r="Z149" s="1338"/>
      <c r="AA149" s="1338"/>
      <c r="AB149" s="1338"/>
      <c r="AC149" s="637"/>
    </row>
    <row r="150" spans="1:29" s="108" customFormat="1" x14ac:dyDescent="0.35">
      <c r="A150" s="1303"/>
      <c r="C150" s="1356"/>
      <c r="D150" s="1351"/>
      <c r="E150" s="1351"/>
      <c r="F150" s="1335"/>
      <c r="G150" s="1336"/>
      <c r="H150" s="1338"/>
      <c r="I150" s="1338"/>
      <c r="J150" s="1337"/>
      <c r="K150" s="1337"/>
      <c r="L150" s="1337"/>
      <c r="M150" s="115"/>
      <c r="N150" s="1338"/>
      <c r="O150" s="1336"/>
      <c r="P150" s="1338"/>
      <c r="Q150" s="1338"/>
      <c r="R150" s="115"/>
      <c r="S150" s="1338"/>
      <c r="T150" s="115"/>
      <c r="U150" s="115"/>
      <c r="V150" s="115"/>
      <c r="W150" s="115"/>
      <c r="X150" s="1338"/>
      <c r="Y150" s="115"/>
      <c r="Z150" s="1338"/>
      <c r="AA150" s="1338"/>
      <c r="AB150" s="1338"/>
      <c r="AC150" s="637"/>
    </row>
    <row r="151" spans="1:29" s="108" customFormat="1" ht="15" thickBot="1" x14ac:dyDescent="0.4">
      <c r="A151" s="1443"/>
      <c r="B151" s="464"/>
      <c r="C151" s="1369"/>
      <c r="D151" s="1367"/>
      <c r="E151" s="1367"/>
      <c r="F151" s="1367"/>
      <c r="G151" s="656"/>
      <c r="H151" s="464"/>
      <c r="I151" s="464"/>
      <c r="J151" s="1368"/>
      <c r="K151" s="1368"/>
      <c r="L151" s="1368"/>
      <c r="M151" s="1369"/>
      <c r="N151" s="464"/>
      <c r="O151" s="656"/>
      <c r="P151" s="464"/>
      <c r="Q151" s="464"/>
      <c r="R151" s="1369"/>
      <c r="S151" s="464"/>
      <c r="T151" s="1369"/>
      <c r="U151" s="1369"/>
      <c r="V151" s="1369"/>
      <c r="W151" s="1369"/>
      <c r="X151" s="464"/>
      <c r="Y151" s="1369"/>
      <c r="Z151" s="464"/>
      <c r="AA151" s="464"/>
      <c r="AB151" s="464"/>
      <c r="AC151" s="658"/>
    </row>
  </sheetData>
  <sheetProtection algorithmName="SHA-512" hashValue="AOMVJSheS235MDkCZ+SGypTGCtMG5tK5IX3fd9iWANgSusgFTpYQmZwXi3tGfGB7kJhWWH/NgGNhDkfGIjADow==" saltValue="Bz/Uqey9Apa43Aj0wbIzYQ==" spinCount="100000" sheet="1" objects="1" scenarios="1"/>
  <mergeCells count="89">
    <mergeCell ref="AB8:AC8"/>
    <mergeCell ref="K36:K38"/>
    <mergeCell ref="AB79:AB81"/>
    <mergeCell ref="K80:K82"/>
    <mergeCell ref="L80:L83"/>
    <mergeCell ref="Z79:Z81"/>
    <mergeCell ref="T35:T37"/>
    <mergeCell ref="T38:T39"/>
    <mergeCell ref="P70:Q70"/>
    <mergeCell ref="F69:K69"/>
    <mergeCell ref="F37:F39"/>
    <mergeCell ref="F79:H80"/>
    <mergeCell ref="J79:L79"/>
    <mergeCell ref="G81:G83"/>
    <mergeCell ref="Z8:AA8"/>
    <mergeCell ref="C8:F31"/>
    <mergeCell ref="B79:B111"/>
    <mergeCell ref="D79:D81"/>
    <mergeCell ref="D35:D37"/>
    <mergeCell ref="B33:AB33"/>
    <mergeCell ref="Z35:Z37"/>
    <mergeCell ref="AB35:AB37"/>
    <mergeCell ref="V35:V37"/>
    <mergeCell ref="P35:R36"/>
    <mergeCell ref="R37:R39"/>
    <mergeCell ref="P37:P39"/>
    <mergeCell ref="B35:B74"/>
    <mergeCell ref="H37:H38"/>
    <mergeCell ref="B117:B149"/>
    <mergeCell ref="D117:D119"/>
    <mergeCell ref="F117:H118"/>
    <mergeCell ref="F106:K106"/>
    <mergeCell ref="F81:F83"/>
    <mergeCell ref="F147:X149"/>
    <mergeCell ref="N79:N83"/>
    <mergeCell ref="F144:K144"/>
    <mergeCell ref="P81:P83"/>
    <mergeCell ref="P145:Q145"/>
    <mergeCell ref="F119:F121"/>
    <mergeCell ref="P79:R80"/>
    <mergeCell ref="T79:T81"/>
    <mergeCell ref="V79:V81"/>
    <mergeCell ref="X79:X81"/>
    <mergeCell ref="H81:H82"/>
    <mergeCell ref="Z117:Z119"/>
    <mergeCell ref="AB117:AB119"/>
    <mergeCell ref="P107:Q107"/>
    <mergeCell ref="P117:R118"/>
    <mergeCell ref="G119:G121"/>
    <mergeCell ref="X120:X121"/>
    <mergeCell ref="P119:P121"/>
    <mergeCell ref="Q119:Q121"/>
    <mergeCell ref="R119:R121"/>
    <mergeCell ref="T120:T121"/>
    <mergeCell ref="V120:V121"/>
    <mergeCell ref="T117:T119"/>
    <mergeCell ref="V117:V119"/>
    <mergeCell ref="X117:X119"/>
    <mergeCell ref="C4:X4"/>
    <mergeCell ref="C2:X2"/>
    <mergeCell ref="F72:X74"/>
    <mergeCell ref="F109:X111"/>
    <mergeCell ref="J117:L117"/>
    <mergeCell ref="N117:N121"/>
    <mergeCell ref="J118:J120"/>
    <mergeCell ref="K118:K120"/>
    <mergeCell ref="L118:L121"/>
    <mergeCell ref="H119:H120"/>
    <mergeCell ref="J80:J82"/>
    <mergeCell ref="Q81:Q83"/>
    <mergeCell ref="R81:R83"/>
    <mergeCell ref="T82:T83"/>
    <mergeCell ref="V82:V83"/>
    <mergeCell ref="X82:X83"/>
    <mergeCell ref="J8:X31"/>
    <mergeCell ref="N6:X6"/>
    <mergeCell ref="N35:N39"/>
    <mergeCell ref="G6:J6"/>
    <mergeCell ref="V38:V39"/>
    <mergeCell ref="X38:X39"/>
    <mergeCell ref="X35:X37"/>
    <mergeCell ref="Q37:Q39"/>
    <mergeCell ref="J36:J38"/>
    <mergeCell ref="L36:L39"/>
    <mergeCell ref="G37:G39"/>
    <mergeCell ref="F35:H36"/>
    <mergeCell ref="C6:F6"/>
    <mergeCell ref="K6:M6"/>
    <mergeCell ref="J35:L35"/>
  </mergeCells>
  <phoneticPr fontId="62" type="noConversion"/>
  <conditionalFormatting sqref="J41:L68">
    <cfRule type="containsText" dxfId="19" priority="230" operator="containsText" text="NO">
      <formula>NOT(ISERROR(SEARCH("NO",J41)))</formula>
    </cfRule>
  </conditionalFormatting>
  <conditionalFormatting sqref="J85:L105">
    <cfRule type="containsText" dxfId="18" priority="7" operator="containsText" text="NO">
      <formula>NOT(ISERROR(SEARCH("NO",J85)))</formula>
    </cfRule>
  </conditionalFormatting>
  <conditionalFormatting sqref="J123:L143">
    <cfRule type="containsText" dxfId="17" priority="4" operator="containsText" text="NO">
      <formula>NOT(ISERROR(SEARCH("NO",J123)))</formula>
    </cfRule>
  </conditionalFormatting>
  <conditionalFormatting sqref="K41:K68">
    <cfRule type="cellIs" dxfId="16" priority="231" operator="equal">
      <formula>"NO m."</formula>
    </cfRule>
  </conditionalFormatting>
  <conditionalFormatting sqref="K85:K105">
    <cfRule type="cellIs" dxfId="15" priority="8" operator="equal">
      <formula>"NO m."</formula>
    </cfRule>
  </conditionalFormatting>
  <conditionalFormatting sqref="K123:K143">
    <cfRule type="cellIs" dxfId="14" priority="5" operator="equal">
      <formula>"NO m."</formula>
    </cfRule>
  </conditionalFormatting>
  <dataValidations xWindow="268" yWindow="468" count="8">
    <dataValidation type="decimal" operator="greaterThanOrEqual" allowBlank="1" showInputMessage="1" showErrorMessage="1" sqref="T69 N85:N106 V69 X69 T106 X144 Q68:Q69 V106 X106 T144 N123:N144 Q105:Q106 V144 N41:N69 P41:P69 P85:P106 P123:P144 Q143:Q144" xr:uid="{00000000-0002-0000-0000-000000000000}">
      <formula1>0</formula1>
      <formula2>0</formula2>
    </dataValidation>
    <dataValidation type="list" allowBlank="1" showInputMessage="1" showErrorMessage="1" sqref="Z41:AB69 Z85:AB106 Z123:AB144" xr:uid="{00000000-0002-0000-0000-000001000000}">
      <formula1>"SI,-"</formula1>
      <formula2>0</formula2>
    </dataValidation>
    <dataValidation type="list" allowBlank="1" showInputMessage="1" showErrorMessage="1" sqref="J41:J67" xr:uid="{00000000-0002-0000-0000-000002000000}">
      <formula1>"GNL,GNC,"</formula1>
    </dataValidation>
    <dataValidation type="list" allowBlank="1" showInputMessage="1" showErrorMessage="1" sqref="J85:J104" xr:uid="{00000000-0002-0000-0000-000003000000}">
      <formula1>"elettrico,"</formula1>
    </dataValidation>
    <dataValidation type="list" allowBlank="1" showInputMessage="1" showErrorMessage="1" sqref="J123:J142" xr:uid="{00000000-0002-0000-0000-000004000000}">
      <formula1>"idrogeno"</formula1>
    </dataValidation>
    <dataValidation type="date" operator="greaterThanOrEqual" allowBlank="1" showInputMessage="1" showErrorMessage="1" prompt="data successiva al 06/05/2021" sqref="H123:H142 H85:H104 H41:H67" xr:uid="{00000000-0002-0000-0000-000005000000}">
      <formula1>44322</formula1>
    </dataValidation>
    <dataValidation type="list" allowBlank="1" showInputMessage="1" showErrorMessage="1" sqref="F123:F142 F85:F104 F41:F67" xr:uid="{00000000-0002-0000-0000-000006000000}">
      <formula1>$G$8:$G$31</formula1>
    </dataValidation>
    <dataValidation operator="greaterThanOrEqual" allowBlank="1" showInputMessage="1" showErrorMessage="1" sqref="Q41:Q67 Q85:Q104 Q123:Q142" xr:uid="{CA7B2D96-8132-451C-8982-842000C970C6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268" yWindow="468" count="2">
        <x14:dataValidation type="list" allowBlank="1" showInputMessage="1" showErrorMessage="1" xr:uid="{00000000-0002-0000-0000-000007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H68 H105 H143</xm:sqref>
        </x14:dataValidation>
        <x14:dataValidation type="list" allowBlank="1" showInputMessage="1" showErrorMessage="1" prompt="Scegliere la regione beneficiaria/PA dal menù a tendina_x000a_" xr:uid="{00000000-0002-0000-0000-000008000000}">
          <x14:formula1>
            <xm:f>'DATI EROGAZIONI'!$A$2:$A$22</xm:f>
          </x14:formula1>
          <xm:sqref>G6:J6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9FFCC"/>
  </sheetPr>
  <dimension ref="A1:X223"/>
  <sheetViews>
    <sheetView topLeftCell="I21" workbookViewId="0">
      <selection activeCell="O22" sqref="O22"/>
    </sheetView>
  </sheetViews>
  <sheetFormatPr defaultColWidth="8.7265625" defaultRowHeight="14.5" x14ac:dyDescent="0.35"/>
  <cols>
    <col min="1" max="1" width="18.26953125" style="119" customWidth="1"/>
    <col min="2" max="2" width="8" style="631" customWidth="1"/>
    <col min="3" max="3" width="10.26953125" style="108" customWidth="1"/>
    <col min="4" max="4" width="11.453125" style="108" customWidth="1"/>
    <col min="5" max="5" width="17.54296875" style="108" customWidth="1"/>
    <col min="6" max="6" width="9" style="631" bestFit="1" customWidth="1"/>
    <col min="7" max="7" width="17.54296875" style="108" customWidth="1"/>
    <col min="8" max="8" width="11.81640625" style="108" customWidth="1"/>
    <col min="9" max="9" width="11.7265625" style="631" bestFit="1" customWidth="1"/>
    <col min="10" max="10" width="20.81640625" style="631" customWidth="1"/>
    <col min="11" max="11" width="12.26953125" style="108" customWidth="1"/>
    <col min="12" max="12" width="15.81640625" style="108" customWidth="1"/>
    <col min="13" max="13" width="16.26953125" style="108" customWidth="1"/>
    <col min="14" max="14" width="15.81640625" style="108" customWidth="1"/>
    <col min="15" max="15" width="24.54296875" style="108" customWidth="1"/>
    <col min="16" max="16" width="17.81640625" style="108" customWidth="1"/>
    <col min="17" max="17" width="21.1796875" style="108" bestFit="1" customWidth="1"/>
    <col min="18" max="18" width="15.7265625" style="108" customWidth="1"/>
    <col min="19" max="19" width="13.453125" style="108" customWidth="1"/>
    <col min="20" max="20" width="18.7265625" style="108" customWidth="1"/>
    <col min="21" max="21" width="8" style="108" customWidth="1"/>
    <col min="22" max="22" width="18.7265625" style="108" customWidth="1"/>
    <col min="23" max="23" width="12.81640625" style="108" bestFit="1" customWidth="1"/>
    <col min="24" max="24" width="15.1796875" style="108" bestFit="1" customWidth="1"/>
    <col min="25" max="25" width="15.1796875" style="108" customWidth="1"/>
    <col min="26" max="26" width="15.7265625" style="108" customWidth="1"/>
    <col min="27" max="16384" width="8.7265625" style="108"/>
  </cols>
  <sheetData>
    <row r="1" spans="1:24" ht="20.5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13.5" customHeight="1" thickBot="1" x14ac:dyDescent="0.4">
      <c r="A2" s="630"/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</row>
    <row r="3" spans="1:24" ht="18" thickBot="1" x14ac:dyDescent="0.4">
      <c r="A3" s="860" t="s">
        <v>433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110"/>
      <c r="V3" s="110"/>
      <c r="W3" s="110"/>
      <c r="X3" s="110"/>
    </row>
    <row r="4" spans="1:24" ht="10.5" customHeight="1" x14ac:dyDescent="0.35">
      <c r="A4" s="108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6" customHeight="1" thickBot="1" x14ac:dyDescent="0.4">
      <c r="A5" s="10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426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4"/>
      <c r="V6" s="384"/>
      <c r="W6" s="384"/>
      <c r="X6" s="384"/>
    </row>
    <row r="7" spans="1:24" ht="15" thickBot="1" x14ac:dyDescent="0.4"/>
    <row r="8" spans="1:24" ht="26.25" customHeight="1" thickBot="1" x14ac:dyDescent="0.4">
      <c r="A8" s="848" t="s">
        <v>438</v>
      </c>
      <c r="B8" s="1123"/>
      <c r="C8" s="1123"/>
      <c r="D8" s="1123"/>
      <c r="E8" s="1123"/>
      <c r="F8" s="1123"/>
      <c r="G8" s="1123"/>
      <c r="H8" s="1123"/>
      <c r="I8" s="1123"/>
      <c r="J8" s="1123"/>
      <c r="K8" s="1123"/>
      <c r="L8" s="1123"/>
      <c r="M8" s="1123"/>
      <c r="N8" s="1123"/>
      <c r="O8" s="1123"/>
      <c r="P8" s="1123"/>
      <c r="Q8" s="1123"/>
      <c r="R8" s="1123"/>
      <c r="S8" s="1123"/>
      <c r="T8" s="849"/>
      <c r="U8" s="292"/>
    </row>
    <row r="9" spans="1:24" ht="15" thickBot="1" x14ac:dyDescent="0.4"/>
    <row r="10" spans="1:24" x14ac:dyDescent="0.35">
      <c r="A10" s="1111" t="s">
        <v>439</v>
      </c>
      <c r="B10" s="1112"/>
      <c r="C10" s="1112"/>
      <c r="D10" s="1113"/>
      <c r="E10" s="1076">
        <f>N32+N51+N70+N89+N108+N127+N146+N165+N184+N203+N222</f>
        <v>0</v>
      </c>
      <c r="F10" s="1060"/>
      <c r="G10" s="1060"/>
      <c r="H10" s="1061"/>
      <c r="I10" s="108"/>
      <c r="J10" s="1096" t="s">
        <v>383</v>
      </c>
      <c r="K10" s="1098"/>
      <c r="L10" s="1098"/>
      <c r="M10" s="1098"/>
      <c r="N10" s="1127"/>
      <c r="O10" s="1060">
        <f>O32+O51+O70+O89+O108+O127+O146+O165+O184+O203+O222</f>
        <v>0</v>
      </c>
      <c r="P10" s="1061"/>
      <c r="R10" s="119"/>
      <c r="S10" s="120"/>
      <c r="T10" s="120"/>
      <c r="U10" s="119"/>
      <c r="V10" s="608"/>
    </row>
    <row r="11" spans="1:24" ht="15" thickBot="1" x14ac:dyDescent="0.4">
      <c r="A11" s="1114"/>
      <c r="B11" s="1115"/>
      <c r="C11" s="1115"/>
      <c r="D11" s="1116"/>
      <c r="E11" s="1077"/>
      <c r="F11" s="1062"/>
      <c r="G11" s="1062"/>
      <c r="H11" s="1063"/>
      <c r="I11" s="108"/>
      <c r="J11" s="1102" t="s">
        <v>384</v>
      </c>
      <c r="K11" s="1103"/>
      <c r="L11" s="1103"/>
      <c r="M11" s="1103"/>
      <c r="N11" s="1128"/>
      <c r="O11" s="1062"/>
      <c r="P11" s="1063"/>
      <c r="R11" s="119"/>
      <c r="S11" s="120"/>
      <c r="T11" s="120"/>
      <c r="U11" s="119"/>
      <c r="V11" s="608"/>
    </row>
    <row r="12" spans="1:24" ht="15" customHeight="1" thickBot="1" x14ac:dyDescent="0.4"/>
    <row r="13" spans="1:24" ht="15" customHeight="1" thickBot="1" x14ac:dyDescent="0.4">
      <c r="A13" s="1124" t="s">
        <v>428</v>
      </c>
      <c r="B13" s="1125"/>
      <c r="C13" s="1125"/>
      <c r="D13" s="1126"/>
      <c r="E13" s="1091">
        <f>F32+F51+F70+F89+F108+F127+F146+F165+F184+F203+F222</f>
        <v>0</v>
      </c>
      <c r="F13" s="1092"/>
      <c r="G13" s="1092"/>
      <c r="H13" s="1093"/>
      <c r="J13" s="1124" t="s">
        <v>622</v>
      </c>
      <c r="K13" s="1125"/>
      <c r="L13" s="1125"/>
      <c r="M13" s="1126"/>
      <c r="N13" s="659">
        <f>K51+K70+K89+K108+K127+K146+K165+K184+K203+K222+K32</f>
        <v>0</v>
      </c>
    </row>
    <row r="14" spans="1:24" ht="15" customHeight="1" thickBot="1" x14ac:dyDescent="0.4"/>
    <row r="15" spans="1:24" ht="15" thickBot="1" x14ac:dyDescent="0.4">
      <c r="A15" s="632"/>
      <c r="B15" s="633"/>
      <c r="C15" s="634"/>
      <c r="D15" s="634"/>
      <c r="E15" s="634"/>
      <c r="F15" s="633"/>
      <c r="G15" s="634"/>
      <c r="H15" s="634"/>
      <c r="I15" s="633"/>
      <c r="J15" s="633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5"/>
    </row>
    <row r="16" spans="1:24" ht="27.5" thickBot="1" x14ac:dyDescent="0.4">
      <c r="A16" s="184" t="s">
        <v>9</v>
      </c>
      <c r="B16" s="1053" t="s">
        <v>125</v>
      </c>
      <c r="C16" s="1054"/>
      <c r="E16" s="1104" t="s">
        <v>386</v>
      </c>
      <c r="F16" s="1105"/>
      <c r="G16" s="1035">
        <f>VLOOKUP(B16,'EXTRAUrbano.Piano inv. forn '!$D$87:$AB$106,3,FALSE)</f>
        <v>0</v>
      </c>
      <c r="H16" s="1036"/>
      <c r="I16" s="108"/>
      <c r="J16" s="1104" t="s">
        <v>387</v>
      </c>
      <c r="K16" s="1105"/>
      <c r="L16" s="1035">
        <f>VLOOKUP(B16,'EXTRAUrbano.Piano inv. forn '!$D$87:$AB$106,4,FALSE)</f>
        <v>0</v>
      </c>
      <c r="M16" s="1036"/>
      <c r="O16" s="189" t="s">
        <v>388</v>
      </c>
      <c r="P16" s="636"/>
      <c r="R16" s="190" t="s">
        <v>389</v>
      </c>
      <c r="S16" s="1039"/>
      <c r="T16" s="1040"/>
      <c r="U16" s="637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08"/>
      <c r="J17" s="121"/>
      <c r="K17" s="121"/>
      <c r="L17" s="122"/>
      <c r="M17" s="122"/>
      <c r="O17" s="123"/>
      <c r="R17" s="119"/>
      <c r="S17" s="608"/>
      <c r="U17" s="164"/>
      <c r="V17" s="608"/>
    </row>
    <row r="18" spans="1:22" ht="33.75" customHeight="1" thickBot="1" x14ac:dyDescent="0.4">
      <c r="A18" s="1106" t="s">
        <v>390</v>
      </c>
      <c r="B18" s="1107"/>
      <c r="C18" s="1107"/>
      <c r="D18" s="1108"/>
      <c r="E18" s="1041">
        <f>VLOOKUP(B16,'EXTRAUrbano.Piano inv. forn '!$D$87:$AB$106,17,FALSE)</f>
        <v>0</v>
      </c>
      <c r="F18" s="1042"/>
      <c r="G18" s="1042"/>
      <c r="H18" s="1043"/>
      <c r="I18" s="108"/>
      <c r="J18" s="1109" t="s">
        <v>391</v>
      </c>
      <c r="K18" s="1110"/>
      <c r="L18" s="1041">
        <f>VLOOKUP(B16,'EXTRAUrbano.Piano inv. forn '!$D$87:$AB$106,19,FALSE)</f>
        <v>0</v>
      </c>
      <c r="M18" s="1043"/>
      <c r="N18" s="147"/>
      <c r="O18" s="519" t="s">
        <v>392</v>
      </c>
      <c r="P18" s="169">
        <f>L18+E18</f>
        <v>0</v>
      </c>
      <c r="R18" s="190" t="s">
        <v>393</v>
      </c>
      <c r="S18" s="1039"/>
      <c r="T18" s="1040"/>
      <c r="U18" s="164"/>
      <c r="V18" s="608"/>
    </row>
    <row r="19" spans="1:22" ht="33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08"/>
      <c r="J19" s="121"/>
      <c r="K19" s="121"/>
      <c r="L19" s="172"/>
      <c r="M19" s="172"/>
      <c r="N19" s="147"/>
      <c r="O19" s="119"/>
      <c r="P19" s="147"/>
      <c r="R19" s="119"/>
      <c r="S19" s="120"/>
      <c r="T19" s="120"/>
      <c r="U19" s="164"/>
      <c r="V19" s="608"/>
    </row>
    <row r="20" spans="1:22" s="201" customFormat="1" ht="72" customHeight="1" x14ac:dyDescent="0.35">
      <c r="A20" s="1096" t="s">
        <v>394</v>
      </c>
      <c r="B20" s="1098" t="s">
        <v>395</v>
      </c>
      <c r="C20" s="1098" t="s">
        <v>396</v>
      </c>
      <c r="D20" s="186" t="s">
        <v>397</v>
      </c>
      <c r="E20" s="629" t="s">
        <v>398</v>
      </c>
      <c r="F20" s="186" t="s">
        <v>399</v>
      </c>
      <c r="G20" s="186" t="s">
        <v>400</v>
      </c>
      <c r="H20" s="187" t="s">
        <v>346</v>
      </c>
      <c r="I20" s="187" t="s">
        <v>401</v>
      </c>
      <c r="J20" s="187" t="s">
        <v>402</v>
      </c>
      <c r="K20" s="187" t="s">
        <v>403</v>
      </c>
      <c r="L20" s="187" t="s">
        <v>404</v>
      </c>
      <c r="M20" s="187" t="s">
        <v>405</v>
      </c>
      <c r="N20" s="187" t="s">
        <v>406</v>
      </c>
      <c r="O20" s="187" t="s">
        <v>407</v>
      </c>
      <c r="P20" s="187" t="s">
        <v>408</v>
      </c>
      <c r="Q20" s="187" t="s">
        <v>409</v>
      </c>
      <c r="R20" s="187" t="s">
        <v>410</v>
      </c>
      <c r="S20" s="187" t="s">
        <v>411</v>
      </c>
      <c r="T20" s="518" t="s">
        <v>412</v>
      </c>
      <c r="U20" s="638"/>
    </row>
    <row r="21" spans="1:22" s="201" customFormat="1" ht="28.5" customHeight="1" thickBot="1" x14ac:dyDescent="0.4">
      <c r="A21" s="1097"/>
      <c r="B21" s="1099"/>
      <c r="C21" s="1099"/>
      <c r="D21" s="188" t="s">
        <v>413</v>
      </c>
      <c r="E21" s="188" t="s">
        <v>429</v>
      </c>
      <c r="F21" s="188" t="s">
        <v>415</v>
      </c>
      <c r="G21" s="188" t="s">
        <v>415</v>
      </c>
      <c r="H21" s="188" t="s">
        <v>57</v>
      </c>
      <c r="I21" s="188" t="s">
        <v>430</v>
      </c>
      <c r="J21" s="188" t="s">
        <v>417</v>
      </c>
      <c r="K21" s="188" t="s">
        <v>418</v>
      </c>
      <c r="L21" s="188" t="s">
        <v>419</v>
      </c>
      <c r="M21" s="188" t="s">
        <v>418</v>
      </c>
      <c r="N21" s="188" t="s">
        <v>420</v>
      </c>
      <c r="O21" s="188" t="s">
        <v>384</v>
      </c>
      <c r="P21" s="188" t="s">
        <v>421</v>
      </c>
      <c r="Q21" s="188" t="s">
        <v>422</v>
      </c>
      <c r="R21" s="188" t="s">
        <v>423</v>
      </c>
      <c r="S21" s="188" t="s">
        <v>423</v>
      </c>
      <c r="T21" s="673"/>
      <c r="U21" s="638"/>
    </row>
    <row r="22" spans="1:22" ht="15" customHeight="1" x14ac:dyDescent="0.35">
      <c r="A22" s="1100" t="str">
        <f>B16</f>
        <v>EXTRA-urb.elettr1</v>
      </c>
      <c r="B22" s="178">
        <v>1</v>
      </c>
      <c r="C22" s="218"/>
      <c r="D22" s="131"/>
      <c r="E22" s="131"/>
      <c r="F22" s="218"/>
      <c r="G22" s="640"/>
      <c r="H22" s="133"/>
      <c r="I22" s="497"/>
      <c r="J22" s="641"/>
      <c r="K22" s="642"/>
      <c r="L22" s="497"/>
      <c r="M22" s="642"/>
      <c r="N22" s="185"/>
      <c r="O22" s="185"/>
      <c r="P22" s="497"/>
      <c r="Q22" s="497"/>
      <c r="R22" s="497"/>
      <c r="S22" s="497"/>
      <c r="T22" s="643"/>
      <c r="U22" s="637"/>
    </row>
    <row r="23" spans="1:22" x14ac:dyDescent="0.35">
      <c r="A23" s="1100"/>
      <c r="B23" s="179">
        <v>2</v>
      </c>
      <c r="C23" s="128"/>
      <c r="D23" s="118"/>
      <c r="E23" s="118"/>
      <c r="F23" s="128"/>
      <c r="G23" s="644"/>
      <c r="H23" s="128"/>
      <c r="I23" s="498"/>
      <c r="J23" s="645"/>
      <c r="K23" s="646"/>
      <c r="L23" s="498"/>
      <c r="M23" s="646"/>
      <c r="N23" s="176"/>
      <c r="O23" s="176"/>
      <c r="P23" s="498"/>
      <c r="Q23" s="498" t="s">
        <v>424</v>
      </c>
      <c r="R23" s="498"/>
      <c r="S23" s="498"/>
      <c r="T23" s="647"/>
      <c r="U23" s="637"/>
    </row>
    <row r="24" spans="1:22" x14ac:dyDescent="0.35">
      <c r="A24" s="1100"/>
      <c r="B24" s="179">
        <v>3</v>
      </c>
      <c r="C24" s="128"/>
      <c r="D24" s="118"/>
      <c r="E24" s="118"/>
      <c r="F24" s="128"/>
      <c r="G24" s="644"/>
      <c r="H24" s="128"/>
      <c r="I24" s="498"/>
      <c r="J24" s="645"/>
      <c r="K24" s="646"/>
      <c r="L24" s="498"/>
      <c r="M24" s="646"/>
      <c r="N24" s="176"/>
      <c r="O24" s="176"/>
      <c r="P24" s="498"/>
      <c r="Q24" s="498"/>
      <c r="R24" s="498"/>
      <c r="S24" s="498"/>
      <c r="T24" s="647"/>
      <c r="U24" s="637"/>
    </row>
    <row r="25" spans="1:22" x14ac:dyDescent="0.35">
      <c r="A25" s="1100"/>
      <c r="B25" s="179">
        <v>4</v>
      </c>
      <c r="C25" s="128"/>
      <c r="D25" s="118"/>
      <c r="E25" s="118"/>
      <c r="F25" s="128"/>
      <c r="G25" s="644"/>
      <c r="H25" s="128"/>
      <c r="I25" s="498"/>
      <c r="J25" s="645"/>
      <c r="K25" s="646"/>
      <c r="L25" s="498"/>
      <c r="M25" s="646"/>
      <c r="N25" s="176"/>
      <c r="O25" s="176"/>
      <c r="P25" s="498"/>
      <c r="Q25" s="498"/>
      <c r="R25" s="498"/>
      <c r="S25" s="498"/>
      <c r="T25" s="647"/>
      <c r="U25" s="637"/>
    </row>
    <row r="26" spans="1:22" x14ac:dyDescent="0.35">
      <c r="A26" s="1100"/>
      <c r="B26" s="179">
        <v>5</v>
      </c>
      <c r="C26" s="128"/>
      <c r="D26" s="118"/>
      <c r="E26" s="118"/>
      <c r="F26" s="128"/>
      <c r="G26" s="644"/>
      <c r="H26" s="128"/>
      <c r="I26" s="498"/>
      <c r="J26" s="645"/>
      <c r="K26" s="646"/>
      <c r="L26" s="498"/>
      <c r="M26" s="646"/>
      <c r="N26" s="176"/>
      <c r="O26" s="176"/>
      <c r="P26" s="498"/>
      <c r="Q26" s="498"/>
      <c r="R26" s="498"/>
      <c r="S26" s="498"/>
      <c r="T26" s="647"/>
      <c r="U26" s="637"/>
    </row>
    <row r="27" spans="1:22" x14ac:dyDescent="0.35">
      <c r="A27" s="1100"/>
      <c r="B27" s="179">
        <v>6</v>
      </c>
      <c r="C27" s="128"/>
      <c r="D27" s="118"/>
      <c r="E27" s="118"/>
      <c r="F27" s="128"/>
      <c r="G27" s="644"/>
      <c r="H27" s="128"/>
      <c r="I27" s="498"/>
      <c r="J27" s="645"/>
      <c r="K27" s="646"/>
      <c r="L27" s="498"/>
      <c r="M27" s="646"/>
      <c r="N27" s="176"/>
      <c r="O27" s="176"/>
      <c r="P27" s="498"/>
      <c r="Q27" s="498"/>
      <c r="R27" s="498"/>
      <c r="S27" s="498"/>
      <c r="T27" s="647"/>
      <c r="U27" s="637"/>
    </row>
    <row r="28" spans="1:22" x14ac:dyDescent="0.35">
      <c r="A28" s="1100"/>
      <c r="B28" s="179">
        <v>7</v>
      </c>
      <c r="C28" s="128"/>
      <c r="D28" s="118"/>
      <c r="E28" s="118"/>
      <c r="F28" s="128"/>
      <c r="G28" s="644"/>
      <c r="H28" s="128"/>
      <c r="I28" s="498"/>
      <c r="J28" s="645"/>
      <c r="K28" s="646"/>
      <c r="L28" s="498"/>
      <c r="M28" s="646"/>
      <c r="N28" s="176"/>
      <c r="O28" s="176"/>
      <c r="P28" s="498"/>
      <c r="Q28" s="498"/>
      <c r="R28" s="498"/>
      <c r="S28" s="498"/>
      <c r="T28" s="647"/>
      <c r="U28" s="637"/>
    </row>
    <row r="29" spans="1:22" x14ac:dyDescent="0.35">
      <c r="A29" s="1100"/>
      <c r="B29" s="179">
        <v>8</v>
      </c>
      <c r="C29" s="128"/>
      <c r="D29" s="118"/>
      <c r="E29" s="118"/>
      <c r="F29" s="128"/>
      <c r="G29" s="644"/>
      <c r="H29" s="128"/>
      <c r="I29" s="498"/>
      <c r="J29" s="645"/>
      <c r="K29" s="646"/>
      <c r="L29" s="498"/>
      <c r="M29" s="646"/>
      <c r="N29" s="176"/>
      <c r="O29" s="176"/>
      <c r="P29" s="498"/>
      <c r="Q29" s="498"/>
      <c r="R29" s="498"/>
      <c r="S29" s="498"/>
      <c r="T29" s="647"/>
      <c r="U29" s="637"/>
    </row>
    <row r="30" spans="1:22" x14ac:dyDescent="0.35">
      <c r="A30" s="1100"/>
      <c r="B30" s="179">
        <v>9</v>
      </c>
      <c r="C30" s="128"/>
      <c r="D30" s="118"/>
      <c r="E30" s="118"/>
      <c r="F30" s="128"/>
      <c r="G30" s="644"/>
      <c r="H30" s="128"/>
      <c r="I30" s="498"/>
      <c r="J30" s="645"/>
      <c r="K30" s="646"/>
      <c r="L30" s="498"/>
      <c r="M30" s="646"/>
      <c r="N30" s="176"/>
      <c r="O30" s="176"/>
      <c r="P30" s="498"/>
      <c r="Q30" s="498"/>
      <c r="R30" s="498"/>
      <c r="S30" s="498"/>
      <c r="T30" s="647"/>
      <c r="U30" s="637"/>
    </row>
    <row r="31" spans="1:22" ht="15" thickBot="1" x14ac:dyDescent="0.4">
      <c r="A31" s="1101"/>
      <c r="B31" s="180">
        <v>10</v>
      </c>
      <c r="C31" s="157"/>
      <c r="D31" s="155"/>
      <c r="E31" s="155"/>
      <c r="F31" s="157"/>
      <c r="G31" s="648"/>
      <c r="H31" s="157"/>
      <c r="I31" s="499"/>
      <c r="J31" s="649"/>
      <c r="K31" s="650"/>
      <c r="L31" s="499"/>
      <c r="M31" s="650"/>
      <c r="N31" s="177"/>
      <c r="O31" s="177"/>
      <c r="P31" s="499"/>
      <c r="Q31" s="499"/>
      <c r="R31" s="499"/>
      <c r="S31" s="499"/>
      <c r="T31" s="651"/>
      <c r="U31" s="637"/>
    </row>
    <row r="32" spans="1:22" ht="29.5" thickBot="1" x14ac:dyDescent="0.4">
      <c r="A32" s="163"/>
      <c r="B32" s="119"/>
      <c r="C32" s="119"/>
      <c r="D32" s="119"/>
      <c r="E32" s="555" t="s">
        <v>385</v>
      </c>
      <c r="F32" s="556">
        <f>COUNTA(F22:F31)</f>
        <v>0</v>
      </c>
      <c r="G32" s="557">
        <f>COUNTA(G22:G31)</f>
        <v>0</v>
      </c>
      <c r="H32" s="652"/>
      <c r="I32" s="652"/>
      <c r="J32" s="600" t="s">
        <v>623</v>
      </c>
      <c r="K32" s="602">
        <f>COUNTIF(K22:K31,"&lt;=31/12/2024")</f>
        <v>0</v>
      </c>
      <c r="L32" s="652"/>
      <c r="M32" s="161" t="s">
        <v>425</v>
      </c>
      <c r="N32" s="174">
        <f>SUM(N22:N31)</f>
        <v>0</v>
      </c>
      <c r="O32" s="175">
        <f>SUM(O22:O31)</f>
        <v>0</v>
      </c>
      <c r="P32" s="119"/>
      <c r="R32" s="119"/>
      <c r="S32" s="119"/>
      <c r="T32" s="653"/>
      <c r="U32" s="654"/>
      <c r="V32" s="653"/>
    </row>
    <row r="33" spans="1:21" ht="15" thickBot="1" x14ac:dyDescent="0.4">
      <c r="A33" s="655"/>
      <c r="B33" s="656"/>
      <c r="C33" s="464"/>
      <c r="D33" s="464"/>
      <c r="E33" s="464"/>
      <c r="F33" s="656"/>
      <c r="G33" s="464"/>
      <c r="H33" s="464"/>
      <c r="I33" s="656"/>
      <c r="J33" s="656"/>
      <c r="K33" s="464"/>
      <c r="L33" s="464"/>
      <c r="M33" s="464"/>
      <c r="N33" s="464"/>
      <c r="O33" s="464"/>
      <c r="P33" s="464"/>
      <c r="Q33" s="464"/>
      <c r="R33" s="464"/>
      <c r="S33" s="657"/>
      <c r="T33" s="464"/>
      <c r="U33" s="658"/>
    </row>
    <row r="34" spans="1:21" ht="15" thickBot="1" x14ac:dyDescent="0.4">
      <c r="A34" s="632"/>
      <c r="B34" s="633"/>
      <c r="C34" s="634"/>
      <c r="D34" s="634"/>
      <c r="E34" s="634"/>
      <c r="F34" s="633"/>
      <c r="G34" s="634"/>
      <c r="H34" s="634"/>
      <c r="I34" s="633"/>
      <c r="J34" s="633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5"/>
    </row>
    <row r="35" spans="1:21" ht="27.5" thickBot="1" x14ac:dyDescent="0.4">
      <c r="A35" s="184" t="s">
        <v>9</v>
      </c>
      <c r="B35" s="1053" t="s">
        <v>125</v>
      </c>
      <c r="C35" s="1054"/>
      <c r="E35" s="1104" t="s">
        <v>386</v>
      </c>
      <c r="F35" s="1105"/>
      <c r="G35" s="1035">
        <f>VLOOKUP(B35,'EXTRAUrbano.Piano inv. forn '!$D$87:$AB$106,3,FALSE)</f>
        <v>0</v>
      </c>
      <c r="H35" s="1036"/>
      <c r="I35" s="108"/>
      <c r="J35" s="1104" t="s">
        <v>387</v>
      </c>
      <c r="K35" s="1105"/>
      <c r="L35" s="1035">
        <f>VLOOKUP(B35,'EXTRAUrbano.Piano inv. forn '!$D$87:$AB$106,4,FALSE)</f>
        <v>0</v>
      </c>
      <c r="M35" s="1036"/>
      <c r="O35" s="189" t="s">
        <v>388</v>
      </c>
      <c r="P35" s="636"/>
      <c r="R35" s="190" t="s">
        <v>389</v>
      </c>
      <c r="S35" s="1039"/>
      <c r="T35" s="1040"/>
      <c r="U35" s="637"/>
    </row>
    <row r="36" spans="1:21" ht="15" thickBot="1" x14ac:dyDescent="0.4">
      <c r="A36" s="163"/>
      <c r="B36" s="120"/>
      <c r="C36" s="120"/>
      <c r="E36" s="121"/>
      <c r="F36" s="121"/>
      <c r="G36" s="122"/>
      <c r="H36" s="122"/>
      <c r="I36" s="108"/>
      <c r="J36" s="121"/>
      <c r="K36" s="121"/>
      <c r="L36" s="122"/>
      <c r="M36" s="122"/>
      <c r="O36" s="123"/>
      <c r="R36" s="119"/>
      <c r="S36" s="608"/>
      <c r="U36" s="164"/>
    </row>
    <row r="37" spans="1:21" ht="28.5" customHeight="1" thickBot="1" x14ac:dyDescent="0.4">
      <c r="A37" s="1106" t="s">
        <v>390</v>
      </c>
      <c r="B37" s="1107"/>
      <c r="C37" s="1107"/>
      <c r="D37" s="1108"/>
      <c r="E37" s="1041">
        <f>VLOOKUP(B35,'EXTRAUrbano.Piano inv. forn '!$D$87:$AB$106,17,FALSE)</f>
        <v>0</v>
      </c>
      <c r="F37" s="1042"/>
      <c r="G37" s="1042"/>
      <c r="H37" s="1043"/>
      <c r="I37" s="108"/>
      <c r="J37" s="1109" t="s">
        <v>391</v>
      </c>
      <c r="K37" s="1110"/>
      <c r="L37" s="1041">
        <f>VLOOKUP(B35,'EXTRAUrbano.Piano inv. forn '!$D$87:$AB$106,19,FALSE)</f>
        <v>0</v>
      </c>
      <c r="M37" s="1043"/>
      <c r="N37" s="147"/>
      <c r="O37" s="519" t="s">
        <v>392</v>
      </c>
      <c r="P37" s="169">
        <f>L37+E37</f>
        <v>0</v>
      </c>
      <c r="R37" s="190" t="s">
        <v>393</v>
      </c>
      <c r="S37" s="1039"/>
      <c r="T37" s="1040"/>
      <c r="U37" s="164"/>
    </row>
    <row r="38" spans="1:21" ht="15" thickBot="1" x14ac:dyDescent="0.4">
      <c r="A38" s="170"/>
      <c r="B38" s="171"/>
      <c r="C38" s="171"/>
      <c r="D38" s="171"/>
      <c r="E38" s="172"/>
      <c r="F38" s="172"/>
      <c r="G38" s="172"/>
      <c r="H38" s="172"/>
      <c r="I38" s="108"/>
      <c r="J38" s="121"/>
      <c r="K38" s="121"/>
      <c r="L38" s="172"/>
      <c r="M38" s="172"/>
      <c r="N38" s="147"/>
      <c r="O38" s="119"/>
      <c r="P38" s="147"/>
      <c r="R38" s="119"/>
      <c r="S38" s="120"/>
      <c r="T38" s="120"/>
      <c r="U38" s="164"/>
    </row>
    <row r="39" spans="1:21" ht="79.5" customHeight="1" x14ac:dyDescent="0.35">
      <c r="A39" s="1096" t="s">
        <v>394</v>
      </c>
      <c r="B39" s="1098" t="s">
        <v>395</v>
      </c>
      <c r="C39" s="1098" t="s">
        <v>396</v>
      </c>
      <c r="D39" s="186" t="s">
        <v>397</v>
      </c>
      <c r="E39" s="629" t="s">
        <v>398</v>
      </c>
      <c r="F39" s="186" t="s">
        <v>399</v>
      </c>
      <c r="G39" s="186" t="s">
        <v>400</v>
      </c>
      <c r="H39" s="187" t="s">
        <v>346</v>
      </c>
      <c r="I39" s="187" t="s">
        <v>401</v>
      </c>
      <c r="J39" s="187" t="s">
        <v>402</v>
      </c>
      <c r="K39" s="187" t="s">
        <v>403</v>
      </c>
      <c r="L39" s="187" t="s">
        <v>404</v>
      </c>
      <c r="M39" s="187" t="s">
        <v>405</v>
      </c>
      <c r="N39" s="187" t="s">
        <v>406</v>
      </c>
      <c r="O39" s="187" t="s">
        <v>407</v>
      </c>
      <c r="P39" s="187" t="s">
        <v>408</v>
      </c>
      <c r="Q39" s="187" t="s">
        <v>409</v>
      </c>
      <c r="R39" s="187" t="s">
        <v>410</v>
      </c>
      <c r="S39" s="187" t="s">
        <v>411</v>
      </c>
      <c r="T39" s="518" t="s">
        <v>412</v>
      </c>
      <c r="U39" s="638"/>
    </row>
    <row r="40" spans="1:21" ht="24.5" thickBot="1" x14ac:dyDescent="0.4">
      <c r="A40" s="1097"/>
      <c r="B40" s="1099"/>
      <c r="C40" s="1099"/>
      <c r="D40" s="188" t="s">
        <v>413</v>
      </c>
      <c r="E40" s="188" t="s">
        <v>429</v>
      </c>
      <c r="F40" s="188" t="s">
        <v>415</v>
      </c>
      <c r="G40" s="188" t="s">
        <v>415</v>
      </c>
      <c r="H40" s="188" t="s">
        <v>57</v>
      </c>
      <c r="I40" s="188" t="s">
        <v>430</v>
      </c>
      <c r="J40" s="188" t="s">
        <v>417</v>
      </c>
      <c r="K40" s="188" t="s">
        <v>418</v>
      </c>
      <c r="L40" s="188" t="s">
        <v>419</v>
      </c>
      <c r="M40" s="188" t="s">
        <v>418</v>
      </c>
      <c r="N40" s="188" t="s">
        <v>420</v>
      </c>
      <c r="O40" s="188" t="s">
        <v>384</v>
      </c>
      <c r="P40" s="188" t="s">
        <v>421</v>
      </c>
      <c r="Q40" s="188" t="s">
        <v>422</v>
      </c>
      <c r="R40" s="188" t="s">
        <v>423</v>
      </c>
      <c r="S40" s="188" t="s">
        <v>423</v>
      </c>
      <c r="T40" s="673"/>
      <c r="U40" s="638"/>
    </row>
    <row r="41" spans="1:21" x14ac:dyDescent="0.35">
      <c r="A41" s="1100" t="str">
        <f>B35</f>
        <v>EXTRA-urb.elettr1</v>
      </c>
      <c r="B41" s="178">
        <v>1</v>
      </c>
      <c r="C41" s="218"/>
      <c r="D41" s="131"/>
      <c r="E41" s="131"/>
      <c r="F41" s="218"/>
      <c r="G41" s="640"/>
      <c r="H41" s="133"/>
      <c r="I41" s="497"/>
      <c r="J41" s="641"/>
      <c r="K41" s="642"/>
      <c r="L41" s="497"/>
      <c r="M41" s="642"/>
      <c r="N41" s="185"/>
      <c r="O41" s="185"/>
      <c r="P41" s="497"/>
      <c r="Q41" s="497"/>
      <c r="R41" s="497"/>
      <c r="S41" s="497"/>
      <c r="T41" s="643"/>
      <c r="U41" s="637"/>
    </row>
    <row r="42" spans="1:21" x14ac:dyDescent="0.35">
      <c r="A42" s="1100"/>
      <c r="B42" s="179">
        <v>2</v>
      </c>
      <c r="C42" s="128"/>
      <c r="D42" s="118"/>
      <c r="E42" s="118"/>
      <c r="F42" s="128"/>
      <c r="G42" s="644"/>
      <c r="H42" s="128"/>
      <c r="I42" s="498"/>
      <c r="J42" s="645"/>
      <c r="K42" s="646"/>
      <c r="L42" s="498"/>
      <c r="M42" s="646"/>
      <c r="N42" s="176"/>
      <c r="O42" s="176"/>
      <c r="P42" s="498"/>
      <c r="Q42" s="498" t="s">
        <v>424</v>
      </c>
      <c r="R42" s="498"/>
      <c r="S42" s="498"/>
      <c r="T42" s="647"/>
      <c r="U42" s="637"/>
    </row>
    <row r="43" spans="1:21" x14ac:dyDescent="0.35">
      <c r="A43" s="1100"/>
      <c r="B43" s="179">
        <v>3</v>
      </c>
      <c r="C43" s="128"/>
      <c r="D43" s="118"/>
      <c r="E43" s="118"/>
      <c r="F43" s="128"/>
      <c r="G43" s="644"/>
      <c r="H43" s="128"/>
      <c r="I43" s="498"/>
      <c r="J43" s="645"/>
      <c r="K43" s="646"/>
      <c r="L43" s="498"/>
      <c r="M43" s="646"/>
      <c r="N43" s="176"/>
      <c r="O43" s="176"/>
      <c r="P43" s="498"/>
      <c r="Q43" s="498"/>
      <c r="R43" s="498"/>
      <c r="S43" s="498"/>
      <c r="T43" s="647"/>
      <c r="U43" s="637"/>
    </row>
    <row r="44" spans="1:21" x14ac:dyDescent="0.35">
      <c r="A44" s="1100"/>
      <c r="B44" s="179">
        <v>4</v>
      </c>
      <c r="C44" s="128"/>
      <c r="D44" s="118"/>
      <c r="E44" s="118"/>
      <c r="F44" s="128"/>
      <c r="G44" s="644"/>
      <c r="H44" s="128"/>
      <c r="I44" s="498"/>
      <c r="J44" s="645"/>
      <c r="K44" s="646"/>
      <c r="L44" s="498"/>
      <c r="M44" s="646"/>
      <c r="N44" s="176"/>
      <c r="O44" s="176"/>
      <c r="P44" s="498"/>
      <c r="Q44" s="498"/>
      <c r="R44" s="498"/>
      <c r="S44" s="498"/>
      <c r="T44" s="647"/>
      <c r="U44" s="637"/>
    </row>
    <row r="45" spans="1:21" x14ac:dyDescent="0.35">
      <c r="A45" s="1100"/>
      <c r="B45" s="179">
        <v>5</v>
      </c>
      <c r="C45" s="128"/>
      <c r="D45" s="118"/>
      <c r="E45" s="118"/>
      <c r="F45" s="128"/>
      <c r="G45" s="644"/>
      <c r="H45" s="128"/>
      <c r="I45" s="498"/>
      <c r="J45" s="645"/>
      <c r="K45" s="646"/>
      <c r="L45" s="498"/>
      <c r="M45" s="646"/>
      <c r="N45" s="176"/>
      <c r="O45" s="176"/>
      <c r="P45" s="498"/>
      <c r="Q45" s="498"/>
      <c r="R45" s="498"/>
      <c r="S45" s="498"/>
      <c r="T45" s="647"/>
      <c r="U45" s="637"/>
    </row>
    <row r="46" spans="1:21" x14ac:dyDescent="0.35">
      <c r="A46" s="1100"/>
      <c r="B46" s="179">
        <v>6</v>
      </c>
      <c r="C46" s="128"/>
      <c r="D46" s="118"/>
      <c r="E46" s="118"/>
      <c r="F46" s="128"/>
      <c r="G46" s="644"/>
      <c r="H46" s="128"/>
      <c r="I46" s="498"/>
      <c r="J46" s="645"/>
      <c r="K46" s="646"/>
      <c r="L46" s="498"/>
      <c r="M46" s="646"/>
      <c r="N46" s="176"/>
      <c r="O46" s="176"/>
      <c r="P46" s="498"/>
      <c r="Q46" s="498"/>
      <c r="R46" s="498"/>
      <c r="S46" s="498"/>
      <c r="T46" s="647"/>
      <c r="U46" s="637"/>
    </row>
    <row r="47" spans="1:21" x14ac:dyDescent="0.35">
      <c r="A47" s="1100"/>
      <c r="B47" s="179">
        <v>7</v>
      </c>
      <c r="C47" s="128"/>
      <c r="D47" s="118"/>
      <c r="E47" s="118"/>
      <c r="F47" s="128"/>
      <c r="G47" s="644"/>
      <c r="H47" s="128"/>
      <c r="I47" s="498"/>
      <c r="J47" s="645"/>
      <c r="K47" s="646"/>
      <c r="L47" s="498"/>
      <c r="M47" s="646"/>
      <c r="N47" s="176"/>
      <c r="O47" s="176"/>
      <c r="P47" s="498"/>
      <c r="Q47" s="498"/>
      <c r="R47" s="498"/>
      <c r="S47" s="498"/>
      <c r="T47" s="647"/>
      <c r="U47" s="637"/>
    </row>
    <row r="48" spans="1:21" x14ac:dyDescent="0.35">
      <c r="A48" s="1100"/>
      <c r="B48" s="179">
        <v>8</v>
      </c>
      <c r="C48" s="128"/>
      <c r="D48" s="118"/>
      <c r="E48" s="118"/>
      <c r="F48" s="128"/>
      <c r="G48" s="644"/>
      <c r="H48" s="128"/>
      <c r="I48" s="498"/>
      <c r="J48" s="645"/>
      <c r="K48" s="646"/>
      <c r="L48" s="498"/>
      <c r="M48" s="646"/>
      <c r="N48" s="176"/>
      <c r="O48" s="176"/>
      <c r="P48" s="498"/>
      <c r="Q48" s="498"/>
      <c r="R48" s="498"/>
      <c r="S48" s="498"/>
      <c r="T48" s="647"/>
      <c r="U48" s="637"/>
    </row>
    <row r="49" spans="1:21" x14ac:dyDescent="0.35">
      <c r="A49" s="1100"/>
      <c r="B49" s="179">
        <v>9</v>
      </c>
      <c r="C49" s="128"/>
      <c r="D49" s="118"/>
      <c r="E49" s="118"/>
      <c r="F49" s="128"/>
      <c r="G49" s="644"/>
      <c r="H49" s="128"/>
      <c r="I49" s="498"/>
      <c r="J49" s="645"/>
      <c r="K49" s="646"/>
      <c r="L49" s="498"/>
      <c r="M49" s="646"/>
      <c r="N49" s="176"/>
      <c r="O49" s="176"/>
      <c r="P49" s="498"/>
      <c r="Q49" s="498"/>
      <c r="R49" s="498"/>
      <c r="S49" s="498"/>
      <c r="T49" s="647"/>
      <c r="U49" s="637"/>
    </row>
    <row r="50" spans="1:21" ht="15" thickBot="1" x14ac:dyDescent="0.4">
      <c r="A50" s="1101"/>
      <c r="B50" s="180">
        <v>10</v>
      </c>
      <c r="C50" s="157"/>
      <c r="D50" s="155"/>
      <c r="E50" s="155"/>
      <c r="F50" s="157"/>
      <c r="G50" s="648"/>
      <c r="H50" s="157"/>
      <c r="I50" s="499"/>
      <c r="J50" s="649"/>
      <c r="K50" s="650"/>
      <c r="L50" s="499"/>
      <c r="M50" s="650"/>
      <c r="N50" s="177"/>
      <c r="O50" s="177"/>
      <c r="P50" s="499"/>
      <c r="Q50" s="499"/>
      <c r="R50" s="499"/>
      <c r="S50" s="499"/>
      <c r="T50" s="651"/>
      <c r="U50" s="637"/>
    </row>
    <row r="51" spans="1:21" ht="29.5" thickBot="1" x14ac:dyDescent="0.4">
      <c r="A51" s="163"/>
      <c r="B51" s="119"/>
      <c r="C51" s="119"/>
      <c r="D51" s="119"/>
      <c r="E51" s="548" t="s">
        <v>385</v>
      </c>
      <c r="F51" s="549">
        <f>COUNTA(F41:F50)</f>
        <v>0</v>
      </c>
      <c r="G51" s="550">
        <f>COUNTA(G41:G50)</f>
        <v>0</v>
      </c>
      <c r="H51" s="652"/>
      <c r="I51" s="652"/>
      <c r="J51" s="600" t="s">
        <v>623</v>
      </c>
      <c r="K51" s="602">
        <f>COUNTIF(K41:K50,"&lt;=31/12/2024")</f>
        <v>0</v>
      </c>
      <c r="L51" s="652"/>
      <c r="M51" s="161" t="s">
        <v>425</v>
      </c>
      <c r="N51" s="174">
        <f>SUM(N41:N50)</f>
        <v>0</v>
      </c>
      <c r="O51" s="175">
        <f>SUM(O41:O50)</f>
        <v>0</v>
      </c>
      <c r="P51" s="119"/>
      <c r="R51" s="119"/>
      <c r="S51" s="119"/>
      <c r="T51" s="653"/>
      <c r="U51" s="654"/>
    </row>
    <row r="52" spans="1:21" ht="15" thickBot="1" x14ac:dyDescent="0.4">
      <c r="A52" s="655"/>
      <c r="B52" s="656"/>
      <c r="C52" s="464"/>
      <c r="D52" s="464"/>
      <c r="E52" s="464"/>
      <c r="F52" s="656"/>
      <c r="G52" s="464"/>
      <c r="H52" s="464"/>
      <c r="I52" s="656"/>
      <c r="J52" s="656"/>
      <c r="K52" s="464"/>
      <c r="L52" s="464"/>
      <c r="M52" s="464"/>
      <c r="N52" s="464"/>
      <c r="O52" s="464"/>
      <c r="P52" s="464"/>
      <c r="Q52" s="464"/>
      <c r="R52" s="464"/>
      <c r="S52" s="657"/>
      <c r="T52" s="464"/>
      <c r="U52" s="658"/>
    </row>
    <row r="53" spans="1:21" ht="15" thickBot="1" x14ac:dyDescent="0.4">
      <c r="A53" s="632"/>
      <c r="B53" s="633"/>
      <c r="C53" s="634"/>
      <c r="D53" s="634"/>
      <c r="E53" s="634"/>
      <c r="F53" s="633"/>
      <c r="G53" s="634"/>
      <c r="H53" s="634"/>
      <c r="I53" s="633"/>
      <c r="J53" s="633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5"/>
    </row>
    <row r="54" spans="1:21" ht="27.5" thickBot="1" x14ac:dyDescent="0.4">
      <c r="A54" s="184" t="s">
        <v>9</v>
      </c>
      <c r="B54" s="1053" t="s">
        <v>125</v>
      </c>
      <c r="C54" s="1054"/>
      <c r="E54" s="1104" t="s">
        <v>386</v>
      </c>
      <c r="F54" s="1105"/>
      <c r="G54" s="1035">
        <f>VLOOKUP(B54,'EXTRAUrbano.Piano inv. forn '!$D$87:$AB$106,3,FALSE)</f>
        <v>0</v>
      </c>
      <c r="H54" s="1036"/>
      <c r="I54" s="108"/>
      <c r="J54" s="1104" t="s">
        <v>387</v>
      </c>
      <c r="K54" s="1105"/>
      <c r="L54" s="1035">
        <f>VLOOKUP(B54,'EXTRAUrbano.Piano inv. forn '!$D$87:$AB$106,4,FALSE)</f>
        <v>0</v>
      </c>
      <c r="M54" s="1036"/>
      <c r="O54" s="189" t="s">
        <v>388</v>
      </c>
      <c r="P54" s="636"/>
      <c r="R54" s="190" t="s">
        <v>389</v>
      </c>
      <c r="S54" s="1039"/>
      <c r="T54" s="1040"/>
      <c r="U54" s="637"/>
    </row>
    <row r="55" spans="1:21" ht="15" thickBot="1" x14ac:dyDescent="0.4">
      <c r="A55" s="163"/>
      <c r="B55" s="120"/>
      <c r="C55" s="120"/>
      <c r="E55" s="121"/>
      <c r="F55" s="121"/>
      <c r="G55" s="122"/>
      <c r="H55" s="122"/>
      <c r="I55" s="108"/>
      <c r="J55" s="121"/>
      <c r="K55" s="121"/>
      <c r="L55" s="122"/>
      <c r="M55" s="122"/>
      <c r="O55" s="123"/>
      <c r="R55" s="119"/>
      <c r="S55" s="608"/>
      <c r="U55" s="164"/>
    </row>
    <row r="56" spans="1:21" ht="28.5" customHeight="1" thickBot="1" x14ac:dyDescent="0.4">
      <c r="A56" s="1106" t="s">
        <v>390</v>
      </c>
      <c r="B56" s="1107"/>
      <c r="C56" s="1107"/>
      <c r="D56" s="1108"/>
      <c r="E56" s="1041">
        <f>VLOOKUP(B54,'EXTRAUrbano.Piano inv. forn '!$D$87:$AB$106,17,FALSE)</f>
        <v>0</v>
      </c>
      <c r="F56" s="1042"/>
      <c r="G56" s="1042"/>
      <c r="H56" s="1043"/>
      <c r="I56" s="108"/>
      <c r="J56" s="1109" t="s">
        <v>391</v>
      </c>
      <c r="K56" s="1110"/>
      <c r="L56" s="1041">
        <f>VLOOKUP(B54,'EXTRAUrbano.Piano inv. forn '!$D$87:$AB$106,19,FALSE)</f>
        <v>0</v>
      </c>
      <c r="M56" s="1043"/>
      <c r="N56" s="147"/>
      <c r="O56" s="519" t="s">
        <v>392</v>
      </c>
      <c r="P56" s="169">
        <f>L56+E56</f>
        <v>0</v>
      </c>
      <c r="R56" s="190" t="s">
        <v>393</v>
      </c>
      <c r="S56" s="1039"/>
      <c r="T56" s="1040"/>
      <c r="U56" s="164"/>
    </row>
    <row r="57" spans="1:21" ht="15" thickBot="1" x14ac:dyDescent="0.4">
      <c r="A57" s="170"/>
      <c r="B57" s="171"/>
      <c r="C57" s="171"/>
      <c r="D57" s="171"/>
      <c r="E57" s="172"/>
      <c r="F57" s="172"/>
      <c r="G57" s="172"/>
      <c r="H57" s="172"/>
      <c r="I57" s="108"/>
      <c r="J57" s="121"/>
      <c r="K57" s="121"/>
      <c r="L57" s="172"/>
      <c r="M57" s="172"/>
      <c r="N57" s="147"/>
      <c r="O57" s="119"/>
      <c r="P57" s="147"/>
      <c r="R57" s="119"/>
      <c r="S57" s="120"/>
      <c r="T57" s="120"/>
      <c r="U57" s="164"/>
    </row>
    <row r="58" spans="1:21" ht="58" x14ac:dyDescent="0.35">
      <c r="A58" s="1096" t="s">
        <v>394</v>
      </c>
      <c r="B58" s="1098" t="s">
        <v>395</v>
      </c>
      <c r="C58" s="1098" t="s">
        <v>396</v>
      </c>
      <c r="D58" s="186" t="s">
        <v>397</v>
      </c>
      <c r="E58" s="629" t="s">
        <v>398</v>
      </c>
      <c r="F58" s="186" t="s">
        <v>399</v>
      </c>
      <c r="G58" s="186" t="s">
        <v>400</v>
      </c>
      <c r="H58" s="187" t="s">
        <v>346</v>
      </c>
      <c r="I58" s="187" t="s">
        <v>401</v>
      </c>
      <c r="J58" s="187" t="s">
        <v>402</v>
      </c>
      <c r="K58" s="187" t="s">
        <v>403</v>
      </c>
      <c r="L58" s="187" t="s">
        <v>404</v>
      </c>
      <c r="M58" s="187" t="s">
        <v>405</v>
      </c>
      <c r="N58" s="187" t="s">
        <v>406</v>
      </c>
      <c r="O58" s="187" t="s">
        <v>407</v>
      </c>
      <c r="P58" s="187" t="s">
        <v>408</v>
      </c>
      <c r="Q58" s="187" t="s">
        <v>409</v>
      </c>
      <c r="R58" s="187" t="s">
        <v>410</v>
      </c>
      <c r="S58" s="187" t="s">
        <v>411</v>
      </c>
      <c r="T58" s="518" t="s">
        <v>412</v>
      </c>
      <c r="U58" s="638"/>
    </row>
    <row r="59" spans="1:21" ht="24.5" thickBot="1" x14ac:dyDescent="0.4">
      <c r="A59" s="1097"/>
      <c r="B59" s="1099"/>
      <c r="C59" s="1099"/>
      <c r="D59" s="188" t="s">
        <v>413</v>
      </c>
      <c r="E59" s="188" t="s">
        <v>429</v>
      </c>
      <c r="F59" s="188" t="s">
        <v>415</v>
      </c>
      <c r="G59" s="188" t="s">
        <v>415</v>
      </c>
      <c r="H59" s="188" t="s">
        <v>57</v>
      </c>
      <c r="I59" s="188" t="s">
        <v>430</v>
      </c>
      <c r="J59" s="188" t="s">
        <v>417</v>
      </c>
      <c r="K59" s="188" t="s">
        <v>418</v>
      </c>
      <c r="L59" s="188" t="s">
        <v>419</v>
      </c>
      <c r="M59" s="188" t="s">
        <v>418</v>
      </c>
      <c r="N59" s="188" t="s">
        <v>420</v>
      </c>
      <c r="O59" s="188" t="s">
        <v>384</v>
      </c>
      <c r="P59" s="188" t="s">
        <v>421</v>
      </c>
      <c r="Q59" s="188" t="s">
        <v>422</v>
      </c>
      <c r="R59" s="188" t="s">
        <v>423</v>
      </c>
      <c r="S59" s="188" t="s">
        <v>423</v>
      </c>
      <c r="T59" s="673"/>
      <c r="U59" s="638"/>
    </row>
    <row r="60" spans="1:21" x14ac:dyDescent="0.35">
      <c r="A60" s="1100" t="str">
        <f>B54</f>
        <v>EXTRA-urb.elettr1</v>
      </c>
      <c r="B60" s="178">
        <v>1</v>
      </c>
      <c r="C60" s="218"/>
      <c r="D60" s="131"/>
      <c r="E60" s="131"/>
      <c r="F60" s="218"/>
      <c r="G60" s="640"/>
      <c r="H60" s="133"/>
      <c r="I60" s="497"/>
      <c r="J60" s="641"/>
      <c r="K60" s="642"/>
      <c r="L60" s="497"/>
      <c r="M60" s="642"/>
      <c r="N60" s="185"/>
      <c r="O60" s="185"/>
      <c r="P60" s="497"/>
      <c r="Q60" s="497"/>
      <c r="R60" s="497"/>
      <c r="S60" s="497"/>
      <c r="T60" s="643"/>
      <c r="U60" s="637"/>
    </row>
    <row r="61" spans="1:21" x14ac:dyDescent="0.35">
      <c r="A61" s="1100"/>
      <c r="B61" s="179">
        <v>2</v>
      </c>
      <c r="C61" s="128"/>
      <c r="D61" s="118"/>
      <c r="E61" s="118"/>
      <c r="F61" s="128"/>
      <c r="G61" s="644"/>
      <c r="H61" s="128"/>
      <c r="I61" s="498"/>
      <c r="J61" s="645"/>
      <c r="K61" s="646"/>
      <c r="L61" s="498"/>
      <c r="M61" s="646"/>
      <c r="N61" s="176"/>
      <c r="O61" s="176"/>
      <c r="P61" s="498"/>
      <c r="Q61" s="498" t="s">
        <v>424</v>
      </c>
      <c r="R61" s="498"/>
      <c r="S61" s="498"/>
      <c r="T61" s="647"/>
      <c r="U61" s="637"/>
    </row>
    <row r="62" spans="1:21" x14ac:dyDescent="0.35">
      <c r="A62" s="1100"/>
      <c r="B62" s="179">
        <v>3</v>
      </c>
      <c r="C62" s="128"/>
      <c r="D62" s="118"/>
      <c r="E62" s="118"/>
      <c r="F62" s="128"/>
      <c r="G62" s="644"/>
      <c r="H62" s="128"/>
      <c r="I62" s="498"/>
      <c r="J62" s="645"/>
      <c r="K62" s="646"/>
      <c r="L62" s="498"/>
      <c r="M62" s="646"/>
      <c r="N62" s="176"/>
      <c r="O62" s="176"/>
      <c r="P62" s="498"/>
      <c r="Q62" s="498"/>
      <c r="R62" s="498"/>
      <c r="S62" s="498"/>
      <c r="T62" s="647"/>
      <c r="U62" s="637"/>
    </row>
    <row r="63" spans="1:21" x14ac:dyDescent="0.35">
      <c r="A63" s="1100"/>
      <c r="B63" s="179">
        <v>4</v>
      </c>
      <c r="C63" s="128"/>
      <c r="D63" s="118"/>
      <c r="E63" s="118"/>
      <c r="F63" s="128"/>
      <c r="G63" s="644"/>
      <c r="H63" s="128"/>
      <c r="I63" s="498"/>
      <c r="J63" s="645"/>
      <c r="K63" s="646"/>
      <c r="L63" s="498"/>
      <c r="M63" s="646"/>
      <c r="N63" s="176"/>
      <c r="O63" s="176"/>
      <c r="P63" s="498"/>
      <c r="Q63" s="498"/>
      <c r="R63" s="498"/>
      <c r="S63" s="498"/>
      <c r="T63" s="647"/>
      <c r="U63" s="637"/>
    </row>
    <row r="64" spans="1:21" x14ac:dyDescent="0.35">
      <c r="A64" s="1100"/>
      <c r="B64" s="179">
        <v>5</v>
      </c>
      <c r="C64" s="128"/>
      <c r="D64" s="118"/>
      <c r="E64" s="118"/>
      <c r="F64" s="128"/>
      <c r="G64" s="644"/>
      <c r="H64" s="128"/>
      <c r="I64" s="498"/>
      <c r="J64" s="645"/>
      <c r="K64" s="646"/>
      <c r="L64" s="498"/>
      <c r="M64" s="646"/>
      <c r="N64" s="176"/>
      <c r="O64" s="176"/>
      <c r="P64" s="498"/>
      <c r="Q64" s="498"/>
      <c r="R64" s="498"/>
      <c r="S64" s="498"/>
      <c r="T64" s="647"/>
      <c r="U64" s="637"/>
    </row>
    <row r="65" spans="1:21" x14ac:dyDescent="0.35">
      <c r="A65" s="1100"/>
      <c r="B65" s="179">
        <v>6</v>
      </c>
      <c r="C65" s="128"/>
      <c r="D65" s="118"/>
      <c r="E65" s="118"/>
      <c r="F65" s="128"/>
      <c r="G65" s="644"/>
      <c r="H65" s="128"/>
      <c r="I65" s="498"/>
      <c r="J65" s="645"/>
      <c r="K65" s="646"/>
      <c r="L65" s="498"/>
      <c r="M65" s="646"/>
      <c r="N65" s="176"/>
      <c r="O65" s="176"/>
      <c r="P65" s="498"/>
      <c r="Q65" s="498"/>
      <c r="R65" s="498"/>
      <c r="S65" s="498"/>
      <c r="T65" s="647"/>
      <c r="U65" s="637"/>
    </row>
    <row r="66" spans="1:21" x14ac:dyDescent="0.35">
      <c r="A66" s="1100"/>
      <c r="B66" s="179">
        <v>7</v>
      </c>
      <c r="C66" s="128"/>
      <c r="D66" s="118"/>
      <c r="E66" s="118"/>
      <c r="F66" s="128"/>
      <c r="G66" s="644"/>
      <c r="H66" s="128"/>
      <c r="I66" s="498"/>
      <c r="J66" s="645"/>
      <c r="K66" s="646"/>
      <c r="L66" s="498"/>
      <c r="M66" s="646"/>
      <c r="N66" s="176"/>
      <c r="O66" s="176"/>
      <c r="P66" s="498"/>
      <c r="Q66" s="498"/>
      <c r="R66" s="498"/>
      <c r="S66" s="498"/>
      <c r="T66" s="647"/>
      <c r="U66" s="637"/>
    </row>
    <row r="67" spans="1:21" x14ac:dyDescent="0.35">
      <c r="A67" s="1100"/>
      <c r="B67" s="179">
        <v>8</v>
      </c>
      <c r="C67" s="128"/>
      <c r="D67" s="118"/>
      <c r="E67" s="118"/>
      <c r="F67" s="128"/>
      <c r="G67" s="644"/>
      <c r="H67" s="128"/>
      <c r="I67" s="498"/>
      <c r="J67" s="645"/>
      <c r="K67" s="646"/>
      <c r="L67" s="498"/>
      <c r="M67" s="646"/>
      <c r="N67" s="176"/>
      <c r="O67" s="176"/>
      <c r="P67" s="498"/>
      <c r="Q67" s="498"/>
      <c r="R67" s="498"/>
      <c r="S67" s="498"/>
      <c r="T67" s="647"/>
      <c r="U67" s="637"/>
    </row>
    <row r="68" spans="1:21" x14ac:dyDescent="0.35">
      <c r="A68" s="1100"/>
      <c r="B68" s="179">
        <v>9</v>
      </c>
      <c r="C68" s="128"/>
      <c r="D68" s="118"/>
      <c r="E68" s="118"/>
      <c r="F68" s="128"/>
      <c r="G68" s="644"/>
      <c r="H68" s="128"/>
      <c r="I68" s="498"/>
      <c r="J68" s="645"/>
      <c r="K68" s="646"/>
      <c r="L68" s="498"/>
      <c r="M68" s="646"/>
      <c r="N68" s="176"/>
      <c r="O68" s="176"/>
      <c r="P68" s="498"/>
      <c r="Q68" s="498"/>
      <c r="R68" s="498"/>
      <c r="S68" s="498"/>
      <c r="T68" s="647"/>
      <c r="U68" s="637"/>
    </row>
    <row r="69" spans="1:21" ht="15" thickBot="1" x14ac:dyDescent="0.4">
      <c r="A69" s="1101"/>
      <c r="B69" s="180">
        <v>10</v>
      </c>
      <c r="C69" s="157"/>
      <c r="D69" s="155"/>
      <c r="E69" s="155"/>
      <c r="F69" s="157"/>
      <c r="G69" s="648"/>
      <c r="H69" s="157"/>
      <c r="I69" s="499"/>
      <c r="J69" s="649"/>
      <c r="K69" s="650"/>
      <c r="L69" s="499"/>
      <c r="M69" s="650"/>
      <c r="N69" s="177"/>
      <c r="O69" s="177"/>
      <c r="P69" s="499"/>
      <c r="Q69" s="499"/>
      <c r="R69" s="499"/>
      <c r="S69" s="499"/>
      <c r="T69" s="651"/>
      <c r="U69" s="637"/>
    </row>
    <row r="70" spans="1:21" ht="29.5" thickBot="1" x14ac:dyDescent="0.4">
      <c r="A70" s="163"/>
      <c r="B70" s="119"/>
      <c r="C70" s="119"/>
      <c r="D70" s="119"/>
      <c r="E70" s="548" t="s">
        <v>385</v>
      </c>
      <c r="F70" s="549">
        <f>COUNTA(F60:F69)</f>
        <v>0</v>
      </c>
      <c r="G70" s="550">
        <f>COUNTA(G60:G69)</f>
        <v>0</v>
      </c>
      <c r="H70" s="652"/>
      <c r="I70" s="652"/>
      <c r="J70" s="600" t="s">
        <v>623</v>
      </c>
      <c r="K70" s="602">
        <f>COUNTIF(K60:K69,"&lt;=31/12/2024")</f>
        <v>0</v>
      </c>
      <c r="L70" s="652"/>
      <c r="M70" s="161" t="s">
        <v>425</v>
      </c>
      <c r="N70" s="174">
        <f>SUM(N60:N69)</f>
        <v>0</v>
      </c>
      <c r="O70" s="175">
        <f>SUM(O60:O69)</f>
        <v>0</v>
      </c>
      <c r="P70" s="119"/>
      <c r="R70" s="119"/>
      <c r="S70" s="119"/>
      <c r="T70" s="653"/>
      <c r="U70" s="654"/>
    </row>
    <row r="71" spans="1:21" ht="15" thickBot="1" x14ac:dyDescent="0.4">
      <c r="A71" s="655"/>
      <c r="B71" s="656"/>
      <c r="C71" s="464"/>
      <c r="D71" s="464"/>
      <c r="E71" s="464"/>
      <c r="F71" s="656"/>
      <c r="G71" s="464"/>
      <c r="H71" s="464"/>
      <c r="I71" s="656"/>
      <c r="J71" s="656"/>
      <c r="K71" s="464"/>
      <c r="L71" s="464"/>
      <c r="M71" s="464"/>
      <c r="N71" s="464"/>
      <c r="O71" s="464"/>
      <c r="P71" s="464"/>
      <c r="Q71" s="464"/>
      <c r="R71" s="464"/>
      <c r="S71" s="657"/>
      <c r="T71" s="464"/>
      <c r="U71" s="658"/>
    </row>
    <row r="72" spans="1:21" ht="15" thickBot="1" x14ac:dyDescent="0.4">
      <c r="A72" s="632"/>
      <c r="B72" s="633"/>
      <c r="C72" s="634"/>
      <c r="D72" s="634"/>
      <c r="E72" s="634"/>
      <c r="F72" s="633"/>
      <c r="G72" s="634"/>
      <c r="H72" s="634"/>
      <c r="I72" s="633"/>
      <c r="J72" s="633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5"/>
    </row>
    <row r="73" spans="1:21" ht="27.5" thickBot="1" x14ac:dyDescent="0.4">
      <c r="A73" s="184" t="s">
        <v>9</v>
      </c>
      <c r="B73" s="1053" t="s">
        <v>125</v>
      </c>
      <c r="C73" s="1054"/>
      <c r="E73" s="1104" t="s">
        <v>386</v>
      </c>
      <c r="F73" s="1105"/>
      <c r="G73" s="1035">
        <f>VLOOKUP(B73,'EXTRAUrbano.Piano inv. forn '!$D$87:$AB$106,3,FALSE)</f>
        <v>0</v>
      </c>
      <c r="H73" s="1036"/>
      <c r="I73" s="108"/>
      <c r="J73" s="1104" t="s">
        <v>387</v>
      </c>
      <c r="K73" s="1105"/>
      <c r="L73" s="1035">
        <f>VLOOKUP(B73,'EXTRAUrbano.Piano inv. forn '!$D$87:$AB$106,4,FALSE)</f>
        <v>0</v>
      </c>
      <c r="M73" s="1036"/>
      <c r="O73" s="189" t="s">
        <v>388</v>
      </c>
      <c r="P73" s="636"/>
      <c r="R73" s="190" t="s">
        <v>389</v>
      </c>
      <c r="S73" s="1039"/>
      <c r="T73" s="1040"/>
      <c r="U73" s="637"/>
    </row>
    <row r="74" spans="1:21" ht="15" thickBot="1" x14ac:dyDescent="0.4">
      <c r="A74" s="163"/>
      <c r="B74" s="120"/>
      <c r="C74" s="120"/>
      <c r="E74" s="121"/>
      <c r="F74" s="121"/>
      <c r="G74" s="122"/>
      <c r="H74" s="122"/>
      <c r="I74" s="108"/>
      <c r="J74" s="121"/>
      <c r="K74" s="121"/>
      <c r="L74" s="122"/>
      <c r="M74" s="122"/>
      <c r="O74" s="123"/>
      <c r="R74" s="119"/>
      <c r="S74" s="608"/>
      <c r="U74" s="164"/>
    </row>
    <row r="75" spans="1:21" ht="28.5" customHeight="1" thickBot="1" x14ac:dyDescent="0.4">
      <c r="A75" s="1106" t="s">
        <v>390</v>
      </c>
      <c r="B75" s="1107"/>
      <c r="C75" s="1107"/>
      <c r="D75" s="1108"/>
      <c r="E75" s="1041">
        <f>VLOOKUP(B73,'EXTRAUrbano.Piano inv. forn '!$D$87:$AB$106,17,FALSE)</f>
        <v>0</v>
      </c>
      <c r="F75" s="1042"/>
      <c r="G75" s="1042"/>
      <c r="H75" s="1043"/>
      <c r="I75" s="108"/>
      <c r="J75" s="1109" t="s">
        <v>391</v>
      </c>
      <c r="K75" s="1110"/>
      <c r="L75" s="1041">
        <f>VLOOKUP(B73,'EXTRAUrbano.Piano inv. forn '!$D$87:$AB$106,19,FALSE)</f>
        <v>0</v>
      </c>
      <c r="M75" s="1043"/>
      <c r="N75" s="147"/>
      <c r="O75" s="519" t="s">
        <v>392</v>
      </c>
      <c r="P75" s="169">
        <f>L75+E75</f>
        <v>0</v>
      </c>
      <c r="R75" s="190" t="s">
        <v>393</v>
      </c>
      <c r="S75" s="1039"/>
      <c r="T75" s="1040"/>
      <c r="U75" s="164"/>
    </row>
    <row r="76" spans="1:21" ht="15" thickBot="1" x14ac:dyDescent="0.4">
      <c r="A76" s="170"/>
      <c r="B76" s="171"/>
      <c r="C76" s="171"/>
      <c r="D76" s="171"/>
      <c r="E76" s="172"/>
      <c r="F76" s="172"/>
      <c r="G76" s="172"/>
      <c r="H76" s="172"/>
      <c r="I76" s="108"/>
      <c r="J76" s="121"/>
      <c r="K76" s="121"/>
      <c r="L76" s="172"/>
      <c r="M76" s="172"/>
      <c r="N76" s="147"/>
      <c r="O76" s="119"/>
      <c r="P76" s="147"/>
      <c r="R76" s="119"/>
      <c r="S76" s="120"/>
      <c r="T76" s="120"/>
      <c r="U76" s="164"/>
    </row>
    <row r="77" spans="1:21" ht="58" x14ac:dyDescent="0.35">
      <c r="A77" s="1096" t="s">
        <v>394</v>
      </c>
      <c r="B77" s="1098" t="s">
        <v>395</v>
      </c>
      <c r="C77" s="1098" t="s">
        <v>396</v>
      </c>
      <c r="D77" s="186" t="s">
        <v>397</v>
      </c>
      <c r="E77" s="629" t="s">
        <v>398</v>
      </c>
      <c r="F77" s="186" t="s">
        <v>399</v>
      </c>
      <c r="G77" s="186" t="s">
        <v>400</v>
      </c>
      <c r="H77" s="187" t="s">
        <v>346</v>
      </c>
      <c r="I77" s="187" t="s">
        <v>401</v>
      </c>
      <c r="J77" s="187" t="s">
        <v>402</v>
      </c>
      <c r="K77" s="187" t="s">
        <v>403</v>
      </c>
      <c r="L77" s="187" t="s">
        <v>404</v>
      </c>
      <c r="M77" s="187" t="s">
        <v>405</v>
      </c>
      <c r="N77" s="187" t="s">
        <v>406</v>
      </c>
      <c r="O77" s="187" t="s">
        <v>407</v>
      </c>
      <c r="P77" s="187" t="s">
        <v>408</v>
      </c>
      <c r="Q77" s="187" t="s">
        <v>409</v>
      </c>
      <c r="R77" s="187" t="s">
        <v>410</v>
      </c>
      <c r="S77" s="187" t="s">
        <v>411</v>
      </c>
      <c r="T77" s="518" t="s">
        <v>412</v>
      </c>
      <c r="U77" s="638"/>
    </row>
    <row r="78" spans="1:21" ht="24.5" thickBot="1" x14ac:dyDescent="0.4">
      <c r="A78" s="1097"/>
      <c r="B78" s="1099"/>
      <c r="C78" s="1099"/>
      <c r="D78" s="188" t="s">
        <v>413</v>
      </c>
      <c r="E78" s="188" t="s">
        <v>429</v>
      </c>
      <c r="F78" s="188" t="s">
        <v>415</v>
      </c>
      <c r="G78" s="188" t="s">
        <v>415</v>
      </c>
      <c r="H78" s="188" t="s">
        <v>57</v>
      </c>
      <c r="I78" s="188" t="s">
        <v>430</v>
      </c>
      <c r="J78" s="188" t="s">
        <v>417</v>
      </c>
      <c r="K78" s="188" t="s">
        <v>418</v>
      </c>
      <c r="L78" s="188" t="s">
        <v>419</v>
      </c>
      <c r="M78" s="188" t="s">
        <v>418</v>
      </c>
      <c r="N78" s="188" t="s">
        <v>420</v>
      </c>
      <c r="O78" s="188" t="s">
        <v>384</v>
      </c>
      <c r="P78" s="188" t="s">
        <v>421</v>
      </c>
      <c r="Q78" s="188" t="s">
        <v>422</v>
      </c>
      <c r="R78" s="188" t="s">
        <v>423</v>
      </c>
      <c r="S78" s="188" t="s">
        <v>423</v>
      </c>
      <c r="T78" s="673"/>
      <c r="U78" s="638"/>
    </row>
    <row r="79" spans="1:21" x14ac:dyDescent="0.35">
      <c r="A79" s="1100" t="str">
        <f>B73</f>
        <v>EXTRA-urb.elettr1</v>
      </c>
      <c r="B79" s="178">
        <v>1</v>
      </c>
      <c r="C79" s="218"/>
      <c r="D79" s="131"/>
      <c r="E79" s="131"/>
      <c r="F79" s="218"/>
      <c r="G79" s="640"/>
      <c r="H79" s="133"/>
      <c r="I79" s="497"/>
      <c r="J79" s="641"/>
      <c r="K79" s="642"/>
      <c r="L79" s="497"/>
      <c r="M79" s="642"/>
      <c r="N79" s="185"/>
      <c r="O79" s="185"/>
      <c r="P79" s="497"/>
      <c r="Q79" s="497"/>
      <c r="R79" s="497"/>
      <c r="S79" s="497"/>
      <c r="T79" s="643"/>
      <c r="U79" s="637"/>
    </row>
    <row r="80" spans="1:21" x14ac:dyDescent="0.35">
      <c r="A80" s="1100"/>
      <c r="B80" s="179">
        <v>2</v>
      </c>
      <c r="C80" s="128"/>
      <c r="D80" s="118"/>
      <c r="E80" s="118"/>
      <c r="F80" s="128"/>
      <c r="G80" s="644"/>
      <c r="H80" s="128"/>
      <c r="I80" s="498"/>
      <c r="J80" s="645"/>
      <c r="K80" s="646"/>
      <c r="L80" s="498"/>
      <c r="M80" s="646"/>
      <c r="N80" s="176"/>
      <c r="O80" s="176"/>
      <c r="P80" s="498"/>
      <c r="Q80" s="498" t="s">
        <v>424</v>
      </c>
      <c r="R80" s="498"/>
      <c r="S80" s="498"/>
      <c r="T80" s="647"/>
      <c r="U80" s="637"/>
    </row>
    <row r="81" spans="1:21" x14ac:dyDescent="0.35">
      <c r="A81" s="1100"/>
      <c r="B81" s="179">
        <v>3</v>
      </c>
      <c r="C81" s="128"/>
      <c r="D81" s="118"/>
      <c r="E81" s="118"/>
      <c r="F81" s="128"/>
      <c r="G81" s="644"/>
      <c r="H81" s="128"/>
      <c r="I81" s="498"/>
      <c r="J81" s="645"/>
      <c r="K81" s="646"/>
      <c r="L81" s="498"/>
      <c r="M81" s="646"/>
      <c r="N81" s="176"/>
      <c r="O81" s="176"/>
      <c r="P81" s="498"/>
      <c r="Q81" s="498"/>
      <c r="R81" s="498"/>
      <c r="S81" s="498"/>
      <c r="T81" s="647"/>
      <c r="U81" s="637"/>
    </row>
    <row r="82" spans="1:21" x14ac:dyDescent="0.35">
      <c r="A82" s="1100"/>
      <c r="B82" s="179">
        <v>4</v>
      </c>
      <c r="C82" s="128"/>
      <c r="D82" s="118"/>
      <c r="E82" s="118"/>
      <c r="F82" s="128"/>
      <c r="G82" s="644"/>
      <c r="H82" s="128"/>
      <c r="I82" s="498"/>
      <c r="J82" s="645"/>
      <c r="K82" s="646"/>
      <c r="L82" s="498"/>
      <c r="M82" s="646"/>
      <c r="N82" s="176"/>
      <c r="O82" s="176"/>
      <c r="P82" s="498"/>
      <c r="Q82" s="498"/>
      <c r="R82" s="498"/>
      <c r="S82" s="498"/>
      <c r="T82" s="647"/>
      <c r="U82" s="637"/>
    </row>
    <row r="83" spans="1:21" x14ac:dyDescent="0.35">
      <c r="A83" s="1100"/>
      <c r="B83" s="179">
        <v>5</v>
      </c>
      <c r="C83" s="128"/>
      <c r="D83" s="118"/>
      <c r="E83" s="118"/>
      <c r="F83" s="128"/>
      <c r="G83" s="644"/>
      <c r="H83" s="128"/>
      <c r="I83" s="498"/>
      <c r="J83" s="645"/>
      <c r="K83" s="646"/>
      <c r="L83" s="498"/>
      <c r="M83" s="646"/>
      <c r="N83" s="176"/>
      <c r="O83" s="176"/>
      <c r="P83" s="498"/>
      <c r="Q83" s="498"/>
      <c r="R83" s="498"/>
      <c r="S83" s="498"/>
      <c r="T83" s="647"/>
      <c r="U83" s="637"/>
    </row>
    <row r="84" spans="1:21" x14ac:dyDescent="0.35">
      <c r="A84" s="1100"/>
      <c r="B84" s="179">
        <v>6</v>
      </c>
      <c r="C84" s="128"/>
      <c r="D84" s="118"/>
      <c r="E84" s="118"/>
      <c r="F84" s="128"/>
      <c r="G84" s="644"/>
      <c r="H84" s="128"/>
      <c r="I84" s="498"/>
      <c r="J84" s="645"/>
      <c r="K84" s="646"/>
      <c r="L84" s="498"/>
      <c r="M84" s="646"/>
      <c r="N84" s="176"/>
      <c r="O84" s="176"/>
      <c r="P84" s="498"/>
      <c r="Q84" s="498"/>
      <c r="R84" s="498"/>
      <c r="S84" s="498"/>
      <c r="T84" s="647"/>
      <c r="U84" s="637"/>
    </row>
    <row r="85" spans="1:21" x14ac:dyDescent="0.35">
      <c r="A85" s="1100"/>
      <c r="B85" s="179">
        <v>7</v>
      </c>
      <c r="C85" s="128"/>
      <c r="D85" s="118"/>
      <c r="E85" s="118"/>
      <c r="F85" s="128"/>
      <c r="G85" s="644"/>
      <c r="H85" s="128"/>
      <c r="I85" s="498"/>
      <c r="J85" s="645"/>
      <c r="K85" s="646"/>
      <c r="L85" s="498"/>
      <c r="M85" s="646"/>
      <c r="N85" s="176"/>
      <c r="O85" s="176"/>
      <c r="P85" s="498"/>
      <c r="Q85" s="498"/>
      <c r="R85" s="498"/>
      <c r="S85" s="498"/>
      <c r="T85" s="647"/>
      <c r="U85" s="637"/>
    </row>
    <row r="86" spans="1:21" x14ac:dyDescent="0.35">
      <c r="A86" s="1100"/>
      <c r="B86" s="179">
        <v>8</v>
      </c>
      <c r="C86" s="128"/>
      <c r="D86" s="118"/>
      <c r="E86" s="118"/>
      <c r="F86" s="128"/>
      <c r="G86" s="644"/>
      <c r="H86" s="128"/>
      <c r="I86" s="498"/>
      <c r="J86" s="645"/>
      <c r="K86" s="646"/>
      <c r="L86" s="498"/>
      <c r="M86" s="646"/>
      <c r="N86" s="176"/>
      <c r="O86" s="176"/>
      <c r="P86" s="498"/>
      <c r="Q86" s="498"/>
      <c r="R86" s="498"/>
      <c r="S86" s="498"/>
      <c r="T86" s="647"/>
      <c r="U86" s="637"/>
    </row>
    <row r="87" spans="1:21" x14ac:dyDescent="0.35">
      <c r="A87" s="1100"/>
      <c r="B87" s="179">
        <v>9</v>
      </c>
      <c r="C87" s="128"/>
      <c r="D87" s="118"/>
      <c r="E87" s="118"/>
      <c r="F87" s="128"/>
      <c r="G87" s="644"/>
      <c r="H87" s="128"/>
      <c r="I87" s="498"/>
      <c r="J87" s="645"/>
      <c r="K87" s="646"/>
      <c r="L87" s="498"/>
      <c r="M87" s="646"/>
      <c r="N87" s="176"/>
      <c r="O87" s="176"/>
      <c r="P87" s="498"/>
      <c r="Q87" s="498"/>
      <c r="R87" s="498"/>
      <c r="S87" s="498"/>
      <c r="T87" s="647"/>
      <c r="U87" s="637"/>
    </row>
    <row r="88" spans="1:21" ht="15" thickBot="1" x14ac:dyDescent="0.4">
      <c r="A88" s="1101"/>
      <c r="B88" s="180">
        <v>10</v>
      </c>
      <c r="C88" s="157"/>
      <c r="D88" s="155"/>
      <c r="E88" s="155"/>
      <c r="F88" s="157"/>
      <c r="G88" s="648"/>
      <c r="H88" s="157"/>
      <c r="I88" s="499"/>
      <c r="J88" s="649"/>
      <c r="K88" s="650"/>
      <c r="L88" s="499"/>
      <c r="M88" s="650"/>
      <c r="N88" s="177"/>
      <c r="O88" s="177"/>
      <c r="P88" s="499"/>
      <c r="Q88" s="499"/>
      <c r="R88" s="499"/>
      <c r="S88" s="499"/>
      <c r="T88" s="651"/>
      <c r="U88" s="637"/>
    </row>
    <row r="89" spans="1:21" ht="29.5" thickBot="1" x14ac:dyDescent="0.4">
      <c r="A89" s="163"/>
      <c r="B89" s="119"/>
      <c r="C89" s="119"/>
      <c r="D89" s="119"/>
      <c r="E89" s="555" t="s">
        <v>385</v>
      </c>
      <c r="F89" s="556">
        <f>COUNTA(F79:F88)</f>
        <v>0</v>
      </c>
      <c r="G89" s="557">
        <f>COUNTA(G79:G88)</f>
        <v>0</v>
      </c>
      <c r="H89" s="652"/>
      <c r="I89" s="652"/>
      <c r="J89" s="600" t="s">
        <v>623</v>
      </c>
      <c r="K89" s="602">
        <f>COUNTIF(K79:K88,"&lt;=31/12/2024")</f>
        <v>0</v>
      </c>
      <c r="L89" s="652"/>
      <c r="M89" s="161" t="s">
        <v>425</v>
      </c>
      <c r="N89" s="174">
        <f>SUM(N79:N88)</f>
        <v>0</v>
      </c>
      <c r="O89" s="175">
        <f>SUM(O79:O88)</f>
        <v>0</v>
      </c>
      <c r="P89" s="119"/>
      <c r="R89" s="119"/>
      <c r="S89" s="119"/>
      <c r="T89" s="653"/>
      <c r="U89" s="654"/>
    </row>
    <row r="90" spans="1:21" ht="15" thickBot="1" x14ac:dyDescent="0.4">
      <c r="A90" s="655"/>
      <c r="B90" s="656"/>
      <c r="C90" s="464"/>
      <c r="D90" s="464"/>
      <c r="E90" s="464"/>
      <c r="F90" s="656"/>
      <c r="G90" s="464"/>
      <c r="H90" s="464"/>
      <c r="I90" s="656"/>
      <c r="J90" s="656"/>
      <c r="K90" s="464"/>
      <c r="L90" s="464"/>
      <c r="M90" s="464"/>
      <c r="N90" s="464"/>
      <c r="O90" s="464"/>
      <c r="P90" s="464"/>
      <c r="Q90" s="464"/>
      <c r="R90" s="464"/>
      <c r="S90" s="657"/>
      <c r="T90" s="464"/>
      <c r="U90" s="658"/>
    </row>
    <row r="91" spans="1:21" ht="15" thickBot="1" x14ac:dyDescent="0.4">
      <c r="A91" s="632"/>
      <c r="B91" s="633"/>
      <c r="C91" s="634"/>
      <c r="D91" s="634"/>
      <c r="E91" s="634"/>
      <c r="F91" s="633"/>
      <c r="G91" s="634"/>
      <c r="H91" s="634"/>
      <c r="I91" s="633"/>
      <c r="J91" s="633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5"/>
    </row>
    <row r="92" spans="1:21" ht="27.5" thickBot="1" x14ac:dyDescent="0.4">
      <c r="A92" s="184" t="s">
        <v>9</v>
      </c>
      <c r="B92" s="1053" t="s">
        <v>125</v>
      </c>
      <c r="C92" s="1054"/>
      <c r="E92" s="1104" t="s">
        <v>386</v>
      </c>
      <c r="F92" s="1105"/>
      <c r="G92" s="1035">
        <f>VLOOKUP(B92,'EXTRAUrbano.Piano inv. forn '!$D$87:$AB$106,3,FALSE)</f>
        <v>0</v>
      </c>
      <c r="H92" s="1036"/>
      <c r="I92" s="108"/>
      <c r="J92" s="1104" t="s">
        <v>387</v>
      </c>
      <c r="K92" s="1105"/>
      <c r="L92" s="1035">
        <f>VLOOKUP(B92,'EXTRAUrbano.Piano inv. forn '!$D$87:$AB$106,4,FALSE)</f>
        <v>0</v>
      </c>
      <c r="M92" s="1036"/>
      <c r="O92" s="189" t="s">
        <v>388</v>
      </c>
      <c r="P92" s="636"/>
      <c r="R92" s="190" t="s">
        <v>389</v>
      </c>
      <c r="S92" s="1039"/>
      <c r="T92" s="1040"/>
      <c r="U92" s="637"/>
    </row>
    <row r="93" spans="1:21" ht="15" thickBot="1" x14ac:dyDescent="0.4">
      <c r="A93" s="163"/>
      <c r="B93" s="120"/>
      <c r="C93" s="120"/>
      <c r="E93" s="121"/>
      <c r="F93" s="121"/>
      <c r="G93" s="122"/>
      <c r="H93" s="122"/>
      <c r="I93" s="108"/>
      <c r="J93" s="121"/>
      <c r="K93" s="121"/>
      <c r="L93" s="122"/>
      <c r="M93" s="122"/>
      <c r="O93" s="123"/>
      <c r="R93" s="119"/>
      <c r="S93" s="608"/>
      <c r="U93" s="164"/>
    </row>
    <row r="94" spans="1:21" ht="28.5" customHeight="1" thickBot="1" x14ac:dyDescent="0.4">
      <c r="A94" s="1106" t="s">
        <v>390</v>
      </c>
      <c r="B94" s="1107"/>
      <c r="C94" s="1107"/>
      <c r="D94" s="1108"/>
      <c r="E94" s="1041">
        <f>VLOOKUP(B92,'EXTRAUrbano.Piano inv. forn '!$D$87:$AB$106,17,FALSE)</f>
        <v>0</v>
      </c>
      <c r="F94" s="1042"/>
      <c r="G94" s="1042"/>
      <c r="H94" s="1043"/>
      <c r="I94" s="108"/>
      <c r="J94" s="1109" t="s">
        <v>391</v>
      </c>
      <c r="K94" s="1110"/>
      <c r="L94" s="1041">
        <f>VLOOKUP(B92,'EXTRAUrbano.Piano inv. forn '!$D$87:$AB$106,19,FALSE)</f>
        <v>0</v>
      </c>
      <c r="M94" s="1043"/>
      <c r="N94" s="147"/>
      <c r="O94" s="519" t="s">
        <v>392</v>
      </c>
      <c r="P94" s="169">
        <f>L94+E94</f>
        <v>0</v>
      </c>
      <c r="R94" s="190" t="s">
        <v>393</v>
      </c>
      <c r="S94" s="1039"/>
      <c r="T94" s="1040"/>
      <c r="U94" s="164"/>
    </row>
    <row r="95" spans="1:21" ht="15" thickBot="1" x14ac:dyDescent="0.4">
      <c r="A95" s="170"/>
      <c r="B95" s="171"/>
      <c r="C95" s="171"/>
      <c r="D95" s="171"/>
      <c r="E95" s="172"/>
      <c r="F95" s="172"/>
      <c r="G95" s="172"/>
      <c r="H95" s="172"/>
      <c r="I95" s="108"/>
      <c r="J95" s="121"/>
      <c r="K95" s="121"/>
      <c r="L95" s="172"/>
      <c r="M95" s="172"/>
      <c r="N95" s="147"/>
      <c r="O95" s="119"/>
      <c r="P95" s="147"/>
      <c r="R95" s="119"/>
      <c r="S95" s="120"/>
      <c r="T95" s="120"/>
      <c r="U95" s="164"/>
    </row>
    <row r="96" spans="1:21" ht="58" x14ac:dyDescent="0.35">
      <c r="A96" s="1096" t="s">
        <v>394</v>
      </c>
      <c r="B96" s="1098" t="s">
        <v>395</v>
      </c>
      <c r="C96" s="1098" t="s">
        <v>396</v>
      </c>
      <c r="D96" s="186" t="s">
        <v>397</v>
      </c>
      <c r="E96" s="629" t="s">
        <v>398</v>
      </c>
      <c r="F96" s="186" t="s">
        <v>399</v>
      </c>
      <c r="G96" s="186" t="s">
        <v>400</v>
      </c>
      <c r="H96" s="187" t="s">
        <v>346</v>
      </c>
      <c r="I96" s="187" t="s">
        <v>401</v>
      </c>
      <c r="J96" s="187" t="s">
        <v>402</v>
      </c>
      <c r="K96" s="187" t="s">
        <v>403</v>
      </c>
      <c r="L96" s="187" t="s">
        <v>404</v>
      </c>
      <c r="M96" s="187" t="s">
        <v>405</v>
      </c>
      <c r="N96" s="187" t="s">
        <v>406</v>
      </c>
      <c r="O96" s="187" t="s">
        <v>407</v>
      </c>
      <c r="P96" s="187" t="s">
        <v>408</v>
      </c>
      <c r="Q96" s="187" t="s">
        <v>409</v>
      </c>
      <c r="R96" s="187" t="s">
        <v>410</v>
      </c>
      <c r="S96" s="187" t="s">
        <v>411</v>
      </c>
      <c r="T96" s="518" t="s">
        <v>412</v>
      </c>
      <c r="U96" s="638"/>
    </row>
    <row r="97" spans="1:21" ht="24.5" thickBot="1" x14ac:dyDescent="0.4">
      <c r="A97" s="1097"/>
      <c r="B97" s="1099"/>
      <c r="C97" s="1099"/>
      <c r="D97" s="188" t="s">
        <v>413</v>
      </c>
      <c r="E97" s="188" t="s">
        <v>429</v>
      </c>
      <c r="F97" s="188" t="s">
        <v>415</v>
      </c>
      <c r="G97" s="188" t="s">
        <v>415</v>
      </c>
      <c r="H97" s="188" t="s">
        <v>57</v>
      </c>
      <c r="I97" s="188" t="s">
        <v>430</v>
      </c>
      <c r="J97" s="188" t="s">
        <v>417</v>
      </c>
      <c r="K97" s="188" t="s">
        <v>418</v>
      </c>
      <c r="L97" s="188" t="s">
        <v>419</v>
      </c>
      <c r="M97" s="188" t="s">
        <v>418</v>
      </c>
      <c r="N97" s="188" t="s">
        <v>420</v>
      </c>
      <c r="O97" s="188" t="s">
        <v>384</v>
      </c>
      <c r="P97" s="188" t="s">
        <v>421</v>
      </c>
      <c r="Q97" s="188" t="s">
        <v>422</v>
      </c>
      <c r="R97" s="188" t="s">
        <v>423</v>
      </c>
      <c r="S97" s="188" t="s">
        <v>423</v>
      </c>
      <c r="T97" s="673"/>
      <c r="U97" s="638"/>
    </row>
    <row r="98" spans="1:21" x14ac:dyDescent="0.35">
      <c r="A98" s="1100" t="str">
        <f>B92</f>
        <v>EXTRA-urb.elettr1</v>
      </c>
      <c r="B98" s="178">
        <v>1</v>
      </c>
      <c r="C98" s="218"/>
      <c r="D98" s="131"/>
      <c r="E98" s="131"/>
      <c r="F98" s="218"/>
      <c r="G98" s="640"/>
      <c r="H98" s="133"/>
      <c r="I98" s="497"/>
      <c r="J98" s="641"/>
      <c r="K98" s="642"/>
      <c r="L98" s="497"/>
      <c r="M98" s="642"/>
      <c r="N98" s="185"/>
      <c r="O98" s="185"/>
      <c r="P98" s="497"/>
      <c r="Q98" s="497"/>
      <c r="R98" s="497"/>
      <c r="S98" s="497"/>
      <c r="T98" s="643"/>
      <c r="U98" s="637"/>
    </row>
    <row r="99" spans="1:21" x14ac:dyDescent="0.35">
      <c r="A99" s="1100"/>
      <c r="B99" s="179">
        <v>2</v>
      </c>
      <c r="C99" s="128"/>
      <c r="D99" s="118"/>
      <c r="E99" s="118"/>
      <c r="F99" s="128"/>
      <c r="G99" s="644"/>
      <c r="H99" s="128"/>
      <c r="I99" s="498"/>
      <c r="J99" s="645"/>
      <c r="K99" s="646"/>
      <c r="L99" s="498"/>
      <c r="M99" s="646"/>
      <c r="N99" s="176"/>
      <c r="O99" s="176"/>
      <c r="P99" s="498"/>
      <c r="Q99" s="498" t="s">
        <v>424</v>
      </c>
      <c r="R99" s="498"/>
      <c r="S99" s="498"/>
      <c r="T99" s="647"/>
      <c r="U99" s="637"/>
    </row>
    <row r="100" spans="1:21" x14ac:dyDescent="0.35">
      <c r="A100" s="1100"/>
      <c r="B100" s="179">
        <v>3</v>
      </c>
      <c r="C100" s="128"/>
      <c r="D100" s="118"/>
      <c r="E100" s="118"/>
      <c r="F100" s="128"/>
      <c r="G100" s="644"/>
      <c r="H100" s="128"/>
      <c r="I100" s="498"/>
      <c r="J100" s="645"/>
      <c r="K100" s="646"/>
      <c r="L100" s="498"/>
      <c r="M100" s="646"/>
      <c r="N100" s="176"/>
      <c r="O100" s="176"/>
      <c r="P100" s="498"/>
      <c r="Q100" s="498"/>
      <c r="R100" s="498"/>
      <c r="S100" s="498"/>
      <c r="T100" s="647"/>
      <c r="U100" s="637"/>
    </row>
    <row r="101" spans="1:21" x14ac:dyDescent="0.35">
      <c r="A101" s="1100"/>
      <c r="B101" s="179">
        <v>4</v>
      </c>
      <c r="C101" s="128"/>
      <c r="D101" s="118"/>
      <c r="E101" s="118"/>
      <c r="F101" s="128"/>
      <c r="G101" s="644"/>
      <c r="H101" s="128"/>
      <c r="I101" s="498"/>
      <c r="J101" s="645"/>
      <c r="K101" s="646"/>
      <c r="L101" s="498"/>
      <c r="M101" s="646"/>
      <c r="N101" s="176"/>
      <c r="O101" s="176"/>
      <c r="P101" s="498"/>
      <c r="Q101" s="498"/>
      <c r="R101" s="498"/>
      <c r="S101" s="498"/>
      <c r="T101" s="647"/>
      <c r="U101" s="637"/>
    </row>
    <row r="102" spans="1:21" x14ac:dyDescent="0.35">
      <c r="A102" s="1100"/>
      <c r="B102" s="179">
        <v>5</v>
      </c>
      <c r="C102" s="128"/>
      <c r="D102" s="118"/>
      <c r="E102" s="118"/>
      <c r="F102" s="128"/>
      <c r="G102" s="644"/>
      <c r="H102" s="128"/>
      <c r="I102" s="498"/>
      <c r="J102" s="645"/>
      <c r="K102" s="646"/>
      <c r="L102" s="498"/>
      <c r="M102" s="646"/>
      <c r="N102" s="176"/>
      <c r="O102" s="176"/>
      <c r="P102" s="498"/>
      <c r="Q102" s="498"/>
      <c r="R102" s="498"/>
      <c r="S102" s="498"/>
      <c r="T102" s="647"/>
      <c r="U102" s="637"/>
    </row>
    <row r="103" spans="1:21" x14ac:dyDescent="0.35">
      <c r="A103" s="1100"/>
      <c r="B103" s="179">
        <v>6</v>
      </c>
      <c r="C103" s="128"/>
      <c r="D103" s="118"/>
      <c r="E103" s="118"/>
      <c r="F103" s="128"/>
      <c r="G103" s="644"/>
      <c r="H103" s="128"/>
      <c r="I103" s="498"/>
      <c r="J103" s="645"/>
      <c r="K103" s="646"/>
      <c r="L103" s="498"/>
      <c r="M103" s="646"/>
      <c r="N103" s="176"/>
      <c r="O103" s="176"/>
      <c r="P103" s="498"/>
      <c r="Q103" s="498"/>
      <c r="R103" s="498"/>
      <c r="S103" s="498"/>
      <c r="T103" s="647"/>
      <c r="U103" s="637"/>
    </row>
    <row r="104" spans="1:21" x14ac:dyDescent="0.35">
      <c r="A104" s="1100"/>
      <c r="B104" s="179">
        <v>7</v>
      </c>
      <c r="C104" s="128"/>
      <c r="D104" s="118"/>
      <c r="E104" s="118"/>
      <c r="F104" s="128"/>
      <c r="G104" s="644"/>
      <c r="H104" s="128"/>
      <c r="I104" s="498"/>
      <c r="J104" s="645"/>
      <c r="K104" s="646"/>
      <c r="L104" s="498"/>
      <c r="M104" s="646"/>
      <c r="N104" s="176"/>
      <c r="O104" s="176"/>
      <c r="P104" s="498"/>
      <c r="Q104" s="498"/>
      <c r="R104" s="498"/>
      <c r="S104" s="498"/>
      <c r="T104" s="647"/>
      <c r="U104" s="637"/>
    </row>
    <row r="105" spans="1:21" x14ac:dyDescent="0.35">
      <c r="A105" s="1100"/>
      <c r="B105" s="179">
        <v>8</v>
      </c>
      <c r="C105" s="128"/>
      <c r="D105" s="118"/>
      <c r="E105" s="118"/>
      <c r="F105" s="128"/>
      <c r="G105" s="644"/>
      <c r="H105" s="128"/>
      <c r="I105" s="498"/>
      <c r="J105" s="645"/>
      <c r="K105" s="646"/>
      <c r="L105" s="498"/>
      <c r="M105" s="646"/>
      <c r="N105" s="176"/>
      <c r="O105" s="176"/>
      <c r="P105" s="498"/>
      <c r="Q105" s="498"/>
      <c r="R105" s="498"/>
      <c r="S105" s="498"/>
      <c r="T105" s="647"/>
      <c r="U105" s="637"/>
    </row>
    <row r="106" spans="1:21" x14ac:dyDescent="0.35">
      <c r="A106" s="1100"/>
      <c r="B106" s="179">
        <v>9</v>
      </c>
      <c r="C106" s="128"/>
      <c r="D106" s="118"/>
      <c r="E106" s="118"/>
      <c r="F106" s="128"/>
      <c r="G106" s="644"/>
      <c r="H106" s="128"/>
      <c r="I106" s="498"/>
      <c r="J106" s="645"/>
      <c r="K106" s="646"/>
      <c r="L106" s="498"/>
      <c r="M106" s="646"/>
      <c r="N106" s="176"/>
      <c r="O106" s="176"/>
      <c r="P106" s="498"/>
      <c r="Q106" s="498"/>
      <c r="R106" s="498"/>
      <c r="S106" s="498"/>
      <c r="T106" s="647"/>
      <c r="U106" s="637"/>
    </row>
    <row r="107" spans="1:21" ht="15" thickBot="1" x14ac:dyDescent="0.4">
      <c r="A107" s="1101"/>
      <c r="B107" s="180">
        <v>10</v>
      </c>
      <c r="C107" s="157"/>
      <c r="D107" s="155"/>
      <c r="E107" s="155"/>
      <c r="F107" s="157"/>
      <c r="G107" s="648"/>
      <c r="H107" s="157"/>
      <c r="I107" s="499"/>
      <c r="J107" s="649"/>
      <c r="K107" s="650"/>
      <c r="L107" s="499"/>
      <c r="M107" s="650"/>
      <c r="N107" s="177"/>
      <c r="O107" s="177"/>
      <c r="P107" s="499"/>
      <c r="Q107" s="499"/>
      <c r="R107" s="499"/>
      <c r="S107" s="499"/>
      <c r="T107" s="651"/>
      <c r="U107" s="637"/>
    </row>
    <row r="108" spans="1:21" ht="29.5" thickBot="1" x14ac:dyDescent="0.4">
      <c r="A108" s="163"/>
      <c r="B108" s="119"/>
      <c r="C108" s="119"/>
      <c r="D108" s="119"/>
      <c r="E108" s="555" t="s">
        <v>385</v>
      </c>
      <c r="F108" s="556">
        <f>COUNTA(F98:F107)</f>
        <v>0</v>
      </c>
      <c r="G108" s="557">
        <f>COUNTA(G98:G107)</f>
        <v>0</v>
      </c>
      <c r="H108" s="652"/>
      <c r="I108" s="652"/>
      <c r="J108" s="600" t="s">
        <v>623</v>
      </c>
      <c r="K108" s="602">
        <f>COUNTIF(K98:K107,"&lt;=31/12/2024")</f>
        <v>0</v>
      </c>
      <c r="L108" s="652"/>
      <c r="M108" s="161" t="s">
        <v>425</v>
      </c>
      <c r="N108" s="174">
        <f>SUM(N98:N107)</f>
        <v>0</v>
      </c>
      <c r="O108" s="175">
        <f>SUM(O98:O107)</f>
        <v>0</v>
      </c>
      <c r="P108" s="119"/>
      <c r="R108" s="119"/>
      <c r="S108" s="119"/>
      <c r="T108" s="653"/>
      <c r="U108" s="654"/>
    </row>
    <row r="109" spans="1:21" ht="15" thickBot="1" x14ac:dyDescent="0.4">
      <c r="A109" s="655"/>
      <c r="B109" s="656"/>
      <c r="C109" s="464"/>
      <c r="D109" s="464"/>
      <c r="E109" s="464"/>
      <c r="F109" s="656"/>
      <c r="G109" s="464"/>
      <c r="H109" s="464"/>
      <c r="I109" s="656"/>
      <c r="J109" s="656"/>
      <c r="K109" s="464"/>
      <c r="L109" s="464"/>
      <c r="M109" s="464"/>
      <c r="N109" s="464"/>
      <c r="O109" s="464"/>
      <c r="P109" s="464"/>
      <c r="Q109" s="464"/>
      <c r="R109" s="464"/>
      <c r="S109" s="657"/>
      <c r="T109" s="464"/>
      <c r="U109" s="658"/>
    </row>
    <row r="110" spans="1:21" ht="15" thickBot="1" x14ac:dyDescent="0.4">
      <c r="A110" s="632"/>
      <c r="B110" s="633"/>
      <c r="C110" s="634"/>
      <c r="D110" s="634"/>
      <c r="E110" s="634"/>
      <c r="F110" s="633"/>
      <c r="G110" s="634"/>
      <c r="H110" s="634"/>
      <c r="I110" s="633"/>
      <c r="J110" s="633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5"/>
    </row>
    <row r="111" spans="1:21" ht="27.5" thickBot="1" x14ac:dyDescent="0.4">
      <c r="A111" s="184" t="s">
        <v>9</v>
      </c>
      <c r="B111" s="1053" t="s">
        <v>125</v>
      </c>
      <c r="C111" s="1054"/>
      <c r="E111" s="1104" t="s">
        <v>386</v>
      </c>
      <c r="F111" s="1105"/>
      <c r="G111" s="1035">
        <f>VLOOKUP(B111,'EXTRAUrbano.Piano inv. forn '!$D$87:$AB$106,3,FALSE)</f>
        <v>0</v>
      </c>
      <c r="H111" s="1036"/>
      <c r="I111" s="108"/>
      <c r="J111" s="1104" t="s">
        <v>387</v>
      </c>
      <c r="K111" s="1105"/>
      <c r="L111" s="1035">
        <f>VLOOKUP(B111,'EXTRAUrbano.Piano inv. forn '!$D$87:$AB$106,4,FALSE)</f>
        <v>0</v>
      </c>
      <c r="M111" s="1036"/>
      <c r="O111" s="189" t="s">
        <v>388</v>
      </c>
      <c r="P111" s="636"/>
      <c r="R111" s="190" t="s">
        <v>389</v>
      </c>
      <c r="S111" s="1039"/>
      <c r="T111" s="1040"/>
      <c r="U111" s="637"/>
    </row>
    <row r="112" spans="1:21" ht="15" thickBot="1" x14ac:dyDescent="0.4">
      <c r="A112" s="163"/>
      <c r="B112" s="120"/>
      <c r="C112" s="120"/>
      <c r="E112" s="121"/>
      <c r="F112" s="121"/>
      <c r="G112" s="122"/>
      <c r="H112" s="122"/>
      <c r="I112" s="108"/>
      <c r="J112" s="121"/>
      <c r="K112" s="121"/>
      <c r="L112" s="122"/>
      <c r="M112" s="122"/>
      <c r="O112" s="123"/>
      <c r="R112" s="119"/>
      <c r="S112" s="608"/>
      <c r="U112" s="164"/>
    </row>
    <row r="113" spans="1:21" ht="28.5" customHeight="1" thickBot="1" x14ac:dyDescent="0.4">
      <c r="A113" s="1106" t="s">
        <v>390</v>
      </c>
      <c r="B113" s="1107"/>
      <c r="C113" s="1107"/>
      <c r="D113" s="1108"/>
      <c r="E113" s="1041">
        <f>VLOOKUP(B111,'EXTRAUrbano.Piano inv. forn '!$D$87:$AB$106,17,FALSE)</f>
        <v>0</v>
      </c>
      <c r="F113" s="1042"/>
      <c r="G113" s="1042"/>
      <c r="H113" s="1043"/>
      <c r="I113" s="108"/>
      <c r="J113" s="1109" t="s">
        <v>391</v>
      </c>
      <c r="K113" s="1110"/>
      <c r="L113" s="1041">
        <f>VLOOKUP(B111,'EXTRAUrbano.Piano inv. forn '!$D$87:$AB$106,19,FALSE)</f>
        <v>0</v>
      </c>
      <c r="M113" s="1043"/>
      <c r="N113" s="147"/>
      <c r="O113" s="519" t="s">
        <v>392</v>
      </c>
      <c r="P113" s="169">
        <f>L113+E113</f>
        <v>0</v>
      </c>
      <c r="R113" s="190" t="s">
        <v>393</v>
      </c>
      <c r="S113" s="1039"/>
      <c r="T113" s="1040"/>
      <c r="U113" s="164"/>
    </row>
    <row r="114" spans="1:21" ht="15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08"/>
      <c r="J114" s="121"/>
      <c r="K114" s="121"/>
      <c r="L114" s="172"/>
      <c r="M114" s="172"/>
      <c r="N114" s="147"/>
      <c r="O114" s="119"/>
      <c r="P114" s="147"/>
      <c r="R114" s="119"/>
      <c r="S114" s="120"/>
      <c r="T114" s="120"/>
      <c r="U114" s="164"/>
    </row>
    <row r="115" spans="1:21" ht="58" x14ac:dyDescent="0.35">
      <c r="A115" s="1096" t="s">
        <v>394</v>
      </c>
      <c r="B115" s="1098" t="s">
        <v>395</v>
      </c>
      <c r="C115" s="1098" t="s">
        <v>396</v>
      </c>
      <c r="D115" s="186" t="s">
        <v>397</v>
      </c>
      <c r="E115" s="629" t="s">
        <v>398</v>
      </c>
      <c r="F115" s="186" t="s">
        <v>399</v>
      </c>
      <c r="G115" s="186" t="s">
        <v>400</v>
      </c>
      <c r="H115" s="187" t="s">
        <v>346</v>
      </c>
      <c r="I115" s="187" t="s">
        <v>401</v>
      </c>
      <c r="J115" s="187" t="s">
        <v>402</v>
      </c>
      <c r="K115" s="187" t="s">
        <v>403</v>
      </c>
      <c r="L115" s="187" t="s">
        <v>404</v>
      </c>
      <c r="M115" s="187" t="s">
        <v>405</v>
      </c>
      <c r="N115" s="187" t="s">
        <v>406</v>
      </c>
      <c r="O115" s="187" t="s">
        <v>407</v>
      </c>
      <c r="P115" s="187" t="s">
        <v>408</v>
      </c>
      <c r="Q115" s="187" t="s">
        <v>409</v>
      </c>
      <c r="R115" s="187" t="s">
        <v>410</v>
      </c>
      <c r="S115" s="187" t="s">
        <v>411</v>
      </c>
      <c r="T115" s="518" t="s">
        <v>412</v>
      </c>
      <c r="U115" s="638"/>
    </row>
    <row r="116" spans="1:21" ht="24.5" thickBot="1" x14ac:dyDescent="0.4">
      <c r="A116" s="1097"/>
      <c r="B116" s="1099"/>
      <c r="C116" s="1099"/>
      <c r="D116" s="188" t="s">
        <v>413</v>
      </c>
      <c r="E116" s="188" t="s">
        <v>429</v>
      </c>
      <c r="F116" s="188" t="s">
        <v>415</v>
      </c>
      <c r="G116" s="188" t="s">
        <v>415</v>
      </c>
      <c r="H116" s="188" t="s">
        <v>57</v>
      </c>
      <c r="I116" s="188" t="s">
        <v>430</v>
      </c>
      <c r="J116" s="188" t="s">
        <v>417</v>
      </c>
      <c r="K116" s="188" t="s">
        <v>418</v>
      </c>
      <c r="L116" s="188" t="s">
        <v>419</v>
      </c>
      <c r="M116" s="188" t="s">
        <v>418</v>
      </c>
      <c r="N116" s="188" t="s">
        <v>420</v>
      </c>
      <c r="O116" s="188" t="s">
        <v>384</v>
      </c>
      <c r="P116" s="188" t="s">
        <v>421</v>
      </c>
      <c r="Q116" s="188" t="s">
        <v>422</v>
      </c>
      <c r="R116" s="188" t="s">
        <v>423</v>
      </c>
      <c r="S116" s="188" t="s">
        <v>423</v>
      </c>
      <c r="T116" s="673"/>
      <c r="U116" s="638"/>
    </row>
    <row r="117" spans="1:21" x14ac:dyDescent="0.35">
      <c r="A117" s="1100" t="str">
        <f>B111</f>
        <v>EXTRA-urb.elettr1</v>
      </c>
      <c r="B117" s="178">
        <v>1</v>
      </c>
      <c r="C117" s="218"/>
      <c r="D117" s="131"/>
      <c r="E117" s="131"/>
      <c r="F117" s="218"/>
      <c r="G117" s="640"/>
      <c r="H117" s="133"/>
      <c r="I117" s="497"/>
      <c r="J117" s="641"/>
      <c r="K117" s="642"/>
      <c r="L117" s="497"/>
      <c r="M117" s="642"/>
      <c r="N117" s="185"/>
      <c r="O117" s="185"/>
      <c r="P117" s="497"/>
      <c r="Q117" s="497"/>
      <c r="R117" s="497"/>
      <c r="S117" s="497"/>
      <c r="T117" s="643"/>
      <c r="U117" s="637"/>
    </row>
    <row r="118" spans="1:21" x14ac:dyDescent="0.35">
      <c r="A118" s="1100"/>
      <c r="B118" s="179">
        <v>2</v>
      </c>
      <c r="C118" s="128"/>
      <c r="D118" s="118"/>
      <c r="E118" s="118"/>
      <c r="F118" s="128"/>
      <c r="G118" s="644"/>
      <c r="H118" s="128"/>
      <c r="I118" s="498"/>
      <c r="J118" s="645"/>
      <c r="K118" s="646"/>
      <c r="L118" s="498"/>
      <c r="M118" s="646"/>
      <c r="N118" s="176"/>
      <c r="O118" s="176"/>
      <c r="P118" s="498"/>
      <c r="Q118" s="498" t="s">
        <v>424</v>
      </c>
      <c r="R118" s="498"/>
      <c r="S118" s="498"/>
      <c r="T118" s="647"/>
      <c r="U118" s="637"/>
    </row>
    <row r="119" spans="1:21" x14ac:dyDescent="0.35">
      <c r="A119" s="1100"/>
      <c r="B119" s="179">
        <v>3</v>
      </c>
      <c r="C119" s="128"/>
      <c r="D119" s="118"/>
      <c r="E119" s="118"/>
      <c r="F119" s="128"/>
      <c r="G119" s="644"/>
      <c r="H119" s="128"/>
      <c r="I119" s="498"/>
      <c r="J119" s="645"/>
      <c r="K119" s="646"/>
      <c r="L119" s="498"/>
      <c r="M119" s="646"/>
      <c r="N119" s="176"/>
      <c r="O119" s="176"/>
      <c r="P119" s="498"/>
      <c r="Q119" s="498"/>
      <c r="R119" s="498"/>
      <c r="S119" s="498"/>
      <c r="T119" s="647"/>
      <c r="U119" s="637"/>
    </row>
    <row r="120" spans="1:21" x14ac:dyDescent="0.35">
      <c r="A120" s="1100"/>
      <c r="B120" s="179">
        <v>4</v>
      </c>
      <c r="C120" s="128"/>
      <c r="D120" s="118"/>
      <c r="E120" s="118"/>
      <c r="F120" s="128"/>
      <c r="G120" s="644"/>
      <c r="H120" s="128"/>
      <c r="I120" s="498"/>
      <c r="J120" s="645"/>
      <c r="K120" s="646"/>
      <c r="L120" s="498"/>
      <c r="M120" s="646"/>
      <c r="N120" s="176"/>
      <c r="O120" s="176"/>
      <c r="P120" s="498"/>
      <c r="Q120" s="498"/>
      <c r="R120" s="498"/>
      <c r="S120" s="498"/>
      <c r="T120" s="647"/>
      <c r="U120" s="637"/>
    </row>
    <row r="121" spans="1:21" x14ac:dyDescent="0.35">
      <c r="A121" s="1100"/>
      <c r="B121" s="179">
        <v>5</v>
      </c>
      <c r="C121" s="128"/>
      <c r="D121" s="118"/>
      <c r="E121" s="118"/>
      <c r="F121" s="128"/>
      <c r="G121" s="644"/>
      <c r="H121" s="128"/>
      <c r="I121" s="498"/>
      <c r="J121" s="645"/>
      <c r="K121" s="646"/>
      <c r="L121" s="498"/>
      <c r="M121" s="646"/>
      <c r="N121" s="176"/>
      <c r="O121" s="176"/>
      <c r="P121" s="498"/>
      <c r="Q121" s="498"/>
      <c r="R121" s="498"/>
      <c r="S121" s="498"/>
      <c r="T121" s="647"/>
      <c r="U121" s="637"/>
    </row>
    <row r="122" spans="1:21" x14ac:dyDescent="0.35">
      <c r="A122" s="1100"/>
      <c r="B122" s="179">
        <v>6</v>
      </c>
      <c r="C122" s="128"/>
      <c r="D122" s="118"/>
      <c r="E122" s="118"/>
      <c r="F122" s="128"/>
      <c r="G122" s="644"/>
      <c r="H122" s="128"/>
      <c r="I122" s="498"/>
      <c r="J122" s="645"/>
      <c r="K122" s="646"/>
      <c r="L122" s="498"/>
      <c r="M122" s="646"/>
      <c r="N122" s="176"/>
      <c r="O122" s="176"/>
      <c r="P122" s="498"/>
      <c r="Q122" s="498"/>
      <c r="R122" s="498"/>
      <c r="S122" s="498"/>
      <c r="T122" s="647"/>
      <c r="U122" s="637"/>
    </row>
    <row r="123" spans="1:21" x14ac:dyDescent="0.35">
      <c r="A123" s="1100"/>
      <c r="B123" s="179">
        <v>7</v>
      </c>
      <c r="C123" s="128"/>
      <c r="D123" s="118"/>
      <c r="E123" s="118"/>
      <c r="F123" s="128"/>
      <c r="G123" s="644"/>
      <c r="H123" s="128"/>
      <c r="I123" s="498"/>
      <c r="J123" s="645"/>
      <c r="K123" s="646"/>
      <c r="L123" s="498"/>
      <c r="M123" s="646"/>
      <c r="N123" s="176"/>
      <c r="O123" s="176"/>
      <c r="P123" s="498"/>
      <c r="Q123" s="498"/>
      <c r="R123" s="498"/>
      <c r="S123" s="498"/>
      <c r="T123" s="647"/>
      <c r="U123" s="637"/>
    </row>
    <row r="124" spans="1:21" x14ac:dyDescent="0.35">
      <c r="A124" s="1100"/>
      <c r="B124" s="179">
        <v>8</v>
      </c>
      <c r="C124" s="128"/>
      <c r="D124" s="118"/>
      <c r="E124" s="118"/>
      <c r="F124" s="128"/>
      <c r="G124" s="644"/>
      <c r="H124" s="128"/>
      <c r="I124" s="498"/>
      <c r="J124" s="645"/>
      <c r="K124" s="646"/>
      <c r="L124" s="498"/>
      <c r="M124" s="646"/>
      <c r="N124" s="176"/>
      <c r="O124" s="176"/>
      <c r="P124" s="498"/>
      <c r="Q124" s="498"/>
      <c r="R124" s="498"/>
      <c r="S124" s="498"/>
      <c r="T124" s="647"/>
      <c r="U124" s="637"/>
    </row>
    <row r="125" spans="1:21" x14ac:dyDescent="0.35">
      <c r="A125" s="1100"/>
      <c r="B125" s="179">
        <v>9</v>
      </c>
      <c r="C125" s="128"/>
      <c r="D125" s="118"/>
      <c r="E125" s="118"/>
      <c r="F125" s="128"/>
      <c r="G125" s="644"/>
      <c r="H125" s="128"/>
      <c r="I125" s="498"/>
      <c r="J125" s="645"/>
      <c r="K125" s="646"/>
      <c r="L125" s="498"/>
      <c r="M125" s="646"/>
      <c r="N125" s="176"/>
      <c r="O125" s="176"/>
      <c r="P125" s="498"/>
      <c r="Q125" s="498"/>
      <c r="R125" s="498"/>
      <c r="S125" s="498"/>
      <c r="T125" s="647"/>
      <c r="U125" s="637"/>
    </row>
    <row r="126" spans="1:21" ht="15" thickBot="1" x14ac:dyDescent="0.4">
      <c r="A126" s="1101"/>
      <c r="B126" s="180">
        <v>10</v>
      </c>
      <c r="C126" s="157"/>
      <c r="D126" s="155"/>
      <c r="E126" s="155"/>
      <c r="F126" s="157"/>
      <c r="G126" s="648"/>
      <c r="H126" s="157"/>
      <c r="I126" s="499"/>
      <c r="J126" s="649"/>
      <c r="K126" s="650"/>
      <c r="L126" s="499"/>
      <c r="M126" s="650"/>
      <c r="N126" s="177"/>
      <c r="O126" s="177"/>
      <c r="P126" s="499"/>
      <c r="Q126" s="499"/>
      <c r="R126" s="499"/>
      <c r="S126" s="499"/>
      <c r="T126" s="651"/>
      <c r="U126" s="637"/>
    </row>
    <row r="127" spans="1:21" ht="29.5" thickBot="1" x14ac:dyDescent="0.4">
      <c r="A127" s="163"/>
      <c r="B127" s="119"/>
      <c r="C127" s="119"/>
      <c r="D127" s="119"/>
      <c r="E127" s="555" t="s">
        <v>385</v>
      </c>
      <c r="F127" s="556">
        <f>COUNTA(F117:F126)</f>
        <v>0</v>
      </c>
      <c r="G127" s="557">
        <f>COUNTA(G117:G126)</f>
        <v>0</v>
      </c>
      <c r="H127" s="652"/>
      <c r="I127" s="652"/>
      <c r="J127" s="600" t="s">
        <v>623</v>
      </c>
      <c r="K127" s="602">
        <f>COUNTIF(K117:K126,"&lt;=31/12/2024")</f>
        <v>0</v>
      </c>
      <c r="L127" s="652"/>
      <c r="M127" s="161" t="s">
        <v>425</v>
      </c>
      <c r="N127" s="174">
        <f>SUM(N117:N126)</f>
        <v>0</v>
      </c>
      <c r="O127" s="175">
        <f>SUM(O117:O126)</f>
        <v>0</v>
      </c>
      <c r="P127" s="119"/>
      <c r="R127" s="119"/>
      <c r="S127" s="119"/>
      <c r="T127" s="653"/>
      <c r="U127" s="654"/>
    </row>
    <row r="128" spans="1:21" ht="15" thickBot="1" x14ac:dyDescent="0.4">
      <c r="A128" s="655"/>
      <c r="B128" s="656"/>
      <c r="C128" s="464"/>
      <c r="D128" s="464"/>
      <c r="E128" s="464"/>
      <c r="F128" s="656"/>
      <c r="G128" s="464"/>
      <c r="H128" s="464"/>
      <c r="I128" s="656"/>
      <c r="J128" s="656"/>
      <c r="K128" s="464"/>
      <c r="L128" s="464"/>
      <c r="M128" s="464"/>
      <c r="N128" s="464"/>
      <c r="O128" s="464"/>
      <c r="P128" s="464"/>
      <c r="Q128" s="464"/>
      <c r="R128" s="464"/>
      <c r="S128" s="657"/>
      <c r="T128" s="464"/>
      <c r="U128" s="658"/>
    </row>
    <row r="129" spans="1:21" ht="15" thickBot="1" x14ac:dyDescent="0.4">
      <c r="A129" s="632"/>
      <c r="B129" s="633"/>
      <c r="C129" s="634"/>
      <c r="D129" s="634"/>
      <c r="E129" s="634"/>
      <c r="F129" s="633"/>
      <c r="G129" s="634"/>
      <c r="H129" s="634"/>
      <c r="I129" s="633"/>
      <c r="J129" s="633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5"/>
    </row>
    <row r="130" spans="1:21" ht="27.5" thickBot="1" x14ac:dyDescent="0.4">
      <c r="A130" s="184" t="s">
        <v>9</v>
      </c>
      <c r="B130" s="1053" t="s">
        <v>125</v>
      </c>
      <c r="C130" s="1054"/>
      <c r="E130" s="1104" t="s">
        <v>386</v>
      </c>
      <c r="F130" s="1105"/>
      <c r="G130" s="1035">
        <f>VLOOKUP(B130,'EXTRAUrbano.Piano inv. forn '!$D$87:$AB$106,3,FALSE)</f>
        <v>0</v>
      </c>
      <c r="H130" s="1036"/>
      <c r="I130" s="108"/>
      <c r="J130" s="1104" t="s">
        <v>387</v>
      </c>
      <c r="K130" s="1105"/>
      <c r="L130" s="1035">
        <f>VLOOKUP(B130,'EXTRAUrbano.Piano inv. forn '!$D$87:$AB$106,4,FALSE)</f>
        <v>0</v>
      </c>
      <c r="M130" s="1036"/>
      <c r="O130" s="189" t="s">
        <v>388</v>
      </c>
      <c r="P130" s="636"/>
      <c r="R130" s="190" t="s">
        <v>389</v>
      </c>
      <c r="S130" s="1039"/>
      <c r="T130" s="1040"/>
      <c r="U130" s="637"/>
    </row>
    <row r="131" spans="1:21" ht="15" thickBot="1" x14ac:dyDescent="0.4">
      <c r="A131" s="163"/>
      <c r="B131" s="120"/>
      <c r="C131" s="120"/>
      <c r="E131" s="121"/>
      <c r="F131" s="121"/>
      <c r="G131" s="122"/>
      <c r="H131" s="122"/>
      <c r="I131" s="108"/>
      <c r="J131" s="121"/>
      <c r="K131" s="121"/>
      <c r="L131" s="122"/>
      <c r="M131" s="122"/>
      <c r="O131" s="123"/>
      <c r="R131" s="119"/>
      <c r="S131" s="608"/>
      <c r="U131" s="164"/>
    </row>
    <row r="132" spans="1:21" ht="28.5" customHeight="1" thickBot="1" x14ac:dyDescent="0.4">
      <c r="A132" s="1106" t="s">
        <v>390</v>
      </c>
      <c r="B132" s="1107"/>
      <c r="C132" s="1107"/>
      <c r="D132" s="1108"/>
      <c r="E132" s="1041">
        <f>VLOOKUP(B130,'EXTRAUrbano.Piano inv. forn '!$D$87:$AB$106,17,FALSE)</f>
        <v>0</v>
      </c>
      <c r="F132" s="1042"/>
      <c r="G132" s="1042"/>
      <c r="H132" s="1043"/>
      <c r="I132" s="108"/>
      <c r="J132" s="1109" t="s">
        <v>391</v>
      </c>
      <c r="K132" s="1110"/>
      <c r="L132" s="1041">
        <f>VLOOKUP(B130,'EXTRAUrbano.Piano inv. forn '!$D$87:$AB$106,19,FALSE)</f>
        <v>0</v>
      </c>
      <c r="M132" s="1043"/>
      <c r="N132" s="147"/>
      <c r="O132" s="519" t="s">
        <v>392</v>
      </c>
      <c r="P132" s="169">
        <f>L132+E132</f>
        <v>0</v>
      </c>
      <c r="R132" s="190" t="s">
        <v>393</v>
      </c>
      <c r="S132" s="1039"/>
      <c r="T132" s="1040"/>
      <c r="U132" s="164"/>
    </row>
    <row r="133" spans="1:21" ht="15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08"/>
      <c r="J133" s="121"/>
      <c r="K133" s="121"/>
      <c r="L133" s="172"/>
      <c r="M133" s="172"/>
      <c r="N133" s="147"/>
      <c r="O133" s="119"/>
      <c r="P133" s="147"/>
      <c r="R133" s="119"/>
      <c r="S133" s="120"/>
      <c r="T133" s="120"/>
      <c r="U133" s="164"/>
    </row>
    <row r="134" spans="1:21" ht="58" x14ac:dyDescent="0.35">
      <c r="A134" s="1096" t="s">
        <v>394</v>
      </c>
      <c r="B134" s="1098" t="s">
        <v>395</v>
      </c>
      <c r="C134" s="1098" t="s">
        <v>396</v>
      </c>
      <c r="D134" s="186" t="s">
        <v>397</v>
      </c>
      <c r="E134" s="629" t="s">
        <v>398</v>
      </c>
      <c r="F134" s="186" t="s">
        <v>399</v>
      </c>
      <c r="G134" s="186" t="s">
        <v>400</v>
      </c>
      <c r="H134" s="187" t="s">
        <v>346</v>
      </c>
      <c r="I134" s="187" t="s">
        <v>401</v>
      </c>
      <c r="J134" s="187" t="s">
        <v>402</v>
      </c>
      <c r="K134" s="187" t="s">
        <v>403</v>
      </c>
      <c r="L134" s="187" t="s">
        <v>404</v>
      </c>
      <c r="M134" s="187" t="s">
        <v>405</v>
      </c>
      <c r="N134" s="187" t="s">
        <v>406</v>
      </c>
      <c r="O134" s="187" t="s">
        <v>407</v>
      </c>
      <c r="P134" s="187" t="s">
        <v>408</v>
      </c>
      <c r="Q134" s="187" t="s">
        <v>409</v>
      </c>
      <c r="R134" s="187" t="s">
        <v>410</v>
      </c>
      <c r="S134" s="187" t="s">
        <v>411</v>
      </c>
      <c r="T134" s="518" t="s">
        <v>412</v>
      </c>
      <c r="U134" s="638"/>
    </row>
    <row r="135" spans="1:21" ht="24.5" thickBot="1" x14ac:dyDescent="0.4">
      <c r="A135" s="1097"/>
      <c r="B135" s="1099"/>
      <c r="C135" s="1099"/>
      <c r="D135" s="188" t="s">
        <v>413</v>
      </c>
      <c r="E135" s="188" t="s">
        <v>429</v>
      </c>
      <c r="F135" s="188" t="s">
        <v>415</v>
      </c>
      <c r="G135" s="188" t="s">
        <v>415</v>
      </c>
      <c r="H135" s="188" t="s">
        <v>57</v>
      </c>
      <c r="I135" s="188" t="s">
        <v>430</v>
      </c>
      <c r="J135" s="188" t="s">
        <v>417</v>
      </c>
      <c r="K135" s="188" t="s">
        <v>418</v>
      </c>
      <c r="L135" s="188" t="s">
        <v>419</v>
      </c>
      <c r="M135" s="188" t="s">
        <v>418</v>
      </c>
      <c r="N135" s="188" t="s">
        <v>420</v>
      </c>
      <c r="O135" s="188" t="s">
        <v>384</v>
      </c>
      <c r="P135" s="188" t="s">
        <v>421</v>
      </c>
      <c r="Q135" s="188" t="s">
        <v>422</v>
      </c>
      <c r="R135" s="188" t="s">
        <v>423</v>
      </c>
      <c r="S135" s="188" t="s">
        <v>423</v>
      </c>
      <c r="T135" s="673"/>
      <c r="U135" s="638"/>
    </row>
    <row r="136" spans="1:21" x14ac:dyDescent="0.35">
      <c r="A136" s="1100" t="str">
        <f>B130</f>
        <v>EXTRA-urb.elettr1</v>
      </c>
      <c r="B136" s="178">
        <v>1</v>
      </c>
      <c r="C136" s="218"/>
      <c r="D136" s="131"/>
      <c r="E136" s="131" t="s">
        <v>429</v>
      </c>
      <c r="F136" s="218"/>
      <c r="G136" s="640"/>
      <c r="H136" s="133" t="s">
        <v>57</v>
      </c>
      <c r="I136" s="497"/>
      <c r="J136" s="641"/>
      <c r="K136" s="642"/>
      <c r="L136" s="497"/>
      <c r="M136" s="642"/>
      <c r="N136" s="185"/>
      <c r="O136" s="185"/>
      <c r="P136" s="497"/>
      <c r="Q136" s="497"/>
      <c r="R136" s="497"/>
      <c r="S136" s="497"/>
      <c r="T136" s="643"/>
      <c r="U136" s="637"/>
    </row>
    <row r="137" spans="1:21" x14ac:dyDescent="0.35">
      <c r="A137" s="1100"/>
      <c r="B137" s="179">
        <v>2</v>
      </c>
      <c r="C137" s="128"/>
      <c r="D137" s="118"/>
      <c r="E137" s="118"/>
      <c r="F137" s="128"/>
      <c r="G137" s="644"/>
      <c r="H137" s="128"/>
      <c r="I137" s="498"/>
      <c r="J137" s="645"/>
      <c r="K137" s="646"/>
      <c r="L137" s="498"/>
      <c r="M137" s="646"/>
      <c r="N137" s="176"/>
      <c r="O137" s="176"/>
      <c r="P137" s="498"/>
      <c r="Q137" s="498" t="s">
        <v>424</v>
      </c>
      <c r="R137" s="498"/>
      <c r="S137" s="498"/>
      <c r="T137" s="647"/>
      <c r="U137" s="637"/>
    </row>
    <row r="138" spans="1:21" x14ac:dyDescent="0.35">
      <c r="A138" s="1100"/>
      <c r="B138" s="179">
        <v>3</v>
      </c>
      <c r="C138" s="128"/>
      <c r="D138" s="118"/>
      <c r="E138" s="118" t="s">
        <v>429</v>
      </c>
      <c r="F138" s="128"/>
      <c r="G138" s="644"/>
      <c r="H138" s="128"/>
      <c r="I138" s="498"/>
      <c r="J138" s="645"/>
      <c r="K138" s="646"/>
      <c r="L138" s="498"/>
      <c r="M138" s="646"/>
      <c r="N138" s="176"/>
      <c r="O138" s="176"/>
      <c r="P138" s="498"/>
      <c r="Q138" s="498"/>
      <c r="R138" s="498"/>
      <c r="S138" s="498"/>
      <c r="T138" s="647"/>
      <c r="U138" s="637"/>
    </row>
    <row r="139" spans="1:21" x14ac:dyDescent="0.35">
      <c r="A139" s="1100"/>
      <c r="B139" s="179">
        <v>4</v>
      </c>
      <c r="C139" s="128"/>
      <c r="D139" s="118"/>
      <c r="E139" s="118"/>
      <c r="F139" s="128"/>
      <c r="G139" s="644"/>
      <c r="H139" s="128"/>
      <c r="I139" s="498"/>
      <c r="J139" s="645"/>
      <c r="K139" s="646"/>
      <c r="L139" s="498"/>
      <c r="M139" s="646"/>
      <c r="N139" s="176"/>
      <c r="O139" s="176"/>
      <c r="P139" s="498"/>
      <c r="Q139" s="498"/>
      <c r="R139" s="498"/>
      <c r="S139" s="498"/>
      <c r="T139" s="647"/>
      <c r="U139" s="637"/>
    </row>
    <row r="140" spans="1:21" x14ac:dyDescent="0.35">
      <c r="A140" s="1100"/>
      <c r="B140" s="179">
        <v>5</v>
      </c>
      <c r="C140" s="128"/>
      <c r="D140" s="118"/>
      <c r="E140" s="118"/>
      <c r="F140" s="128"/>
      <c r="G140" s="644"/>
      <c r="H140" s="128"/>
      <c r="I140" s="498"/>
      <c r="J140" s="645"/>
      <c r="K140" s="646"/>
      <c r="L140" s="498"/>
      <c r="M140" s="646"/>
      <c r="N140" s="176"/>
      <c r="O140" s="176"/>
      <c r="P140" s="498"/>
      <c r="Q140" s="498"/>
      <c r="R140" s="498"/>
      <c r="S140" s="498"/>
      <c r="T140" s="647"/>
      <c r="U140" s="637"/>
    </row>
    <row r="141" spans="1:21" x14ac:dyDescent="0.35">
      <c r="A141" s="1100"/>
      <c r="B141" s="179">
        <v>6</v>
      </c>
      <c r="C141" s="128"/>
      <c r="D141" s="118"/>
      <c r="E141" s="118"/>
      <c r="F141" s="128"/>
      <c r="G141" s="644"/>
      <c r="H141" s="128"/>
      <c r="I141" s="498"/>
      <c r="J141" s="645"/>
      <c r="K141" s="646"/>
      <c r="L141" s="498"/>
      <c r="M141" s="646"/>
      <c r="N141" s="176"/>
      <c r="O141" s="176"/>
      <c r="P141" s="498"/>
      <c r="Q141" s="498"/>
      <c r="R141" s="498"/>
      <c r="S141" s="498"/>
      <c r="T141" s="647"/>
      <c r="U141" s="637"/>
    </row>
    <row r="142" spans="1:21" x14ac:dyDescent="0.35">
      <c r="A142" s="1100"/>
      <c r="B142" s="179">
        <v>7</v>
      </c>
      <c r="C142" s="128"/>
      <c r="D142" s="118"/>
      <c r="E142" s="118"/>
      <c r="F142" s="128"/>
      <c r="G142" s="644"/>
      <c r="H142" s="128"/>
      <c r="I142" s="498"/>
      <c r="J142" s="645"/>
      <c r="K142" s="646"/>
      <c r="L142" s="498"/>
      <c r="M142" s="646"/>
      <c r="N142" s="176"/>
      <c r="O142" s="176"/>
      <c r="P142" s="498"/>
      <c r="Q142" s="498"/>
      <c r="R142" s="498"/>
      <c r="S142" s="498"/>
      <c r="T142" s="647"/>
      <c r="U142" s="637"/>
    </row>
    <row r="143" spans="1:21" x14ac:dyDescent="0.35">
      <c r="A143" s="1100"/>
      <c r="B143" s="179">
        <v>8</v>
      </c>
      <c r="C143" s="128"/>
      <c r="D143" s="118"/>
      <c r="E143" s="118"/>
      <c r="F143" s="128"/>
      <c r="G143" s="644"/>
      <c r="H143" s="128"/>
      <c r="I143" s="498"/>
      <c r="J143" s="645"/>
      <c r="K143" s="646"/>
      <c r="L143" s="498"/>
      <c r="M143" s="646"/>
      <c r="N143" s="176"/>
      <c r="O143" s="176"/>
      <c r="P143" s="498"/>
      <c r="Q143" s="498"/>
      <c r="R143" s="498"/>
      <c r="S143" s="498"/>
      <c r="T143" s="647"/>
      <c r="U143" s="637"/>
    </row>
    <row r="144" spans="1:21" x14ac:dyDescent="0.35">
      <c r="A144" s="1100"/>
      <c r="B144" s="179">
        <v>9</v>
      </c>
      <c r="C144" s="128"/>
      <c r="D144" s="118"/>
      <c r="E144" s="118"/>
      <c r="F144" s="128"/>
      <c r="G144" s="644"/>
      <c r="H144" s="128"/>
      <c r="I144" s="498"/>
      <c r="J144" s="645"/>
      <c r="K144" s="646"/>
      <c r="L144" s="498"/>
      <c r="M144" s="646"/>
      <c r="N144" s="176"/>
      <c r="O144" s="176"/>
      <c r="P144" s="498"/>
      <c r="Q144" s="498"/>
      <c r="R144" s="498"/>
      <c r="S144" s="498"/>
      <c r="T144" s="647"/>
      <c r="U144" s="637"/>
    </row>
    <row r="145" spans="1:21" ht="15" thickBot="1" x14ac:dyDescent="0.4">
      <c r="A145" s="1101"/>
      <c r="B145" s="180">
        <v>10</v>
      </c>
      <c r="C145" s="157"/>
      <c r="D145" s="155"/>
      <c r="E145" s="155"/>
      <c r="F145" s="157"/>
      <c r="G145" s="648"/>
      <c r="H145" s="157"/>
      <c r="I145" s="499"/>
      <c r="J145" s="649"/>
      <c r="K145" s="650"/>
      <c r="L145" s="499"/>
      <c r="M145" s="650"/>
      <c r="N145" s="177"/>
      <c r="O145" s="177"/>
      <c r="P145" s="499"/>
      <c r="Q145" s="499"/>
      <c r="R145" s="499"/>
      <c r="S145" s="499"/>
      <c r="T145" s="651"/>
      <c r="U145" s="637"/>
    </row>
    <row r="146" spans="1:21" ht="29.5" thickBot="1" x14ac:dyDescent="0.4">
      <c r="A146" s="163"/>
      <c r="B146" s="119"/>
      <c r="C146" s="119"/>
      <c r="D146" s="119"/>
      <c r="E146" s="555" t="s">
        <v>385</v>
      </c>
      <c r="F146" s="556">
        <f>COUNTA(F136:F145)</f>
        <v>0</v>
      </c>
      <c r="G146" s="557">
        <f>COUNTA(G136:G145)</f>
        <v>0</v>
      </c>
      <c r="H146" s="652"/>
      <c r="I146" s="652"/>
      <c r="J146" s="600" t="s">
        <v>623</v>
      </c>
      <c r="K146" s="602">
        <f>COUNTIF(K136:K145,"&lt;=31/12/2024")</f>
        <v>0</v>
      </c>
      <c r="L146" s="652"/>
      <c r="M146" s="161" t="s">
        <v>425</v>
      </c>
      <c r="N146" s="174">
        <f>SUM(N136:N145)</f>
        <v>0</v>
      </c>
      <c r="O146" s="175">
        <f>SUM(O136:O145)</f>
        <v>0</v>
      </c>
      <c r="P146" s="119"/>
      <c r="R146" s="119"/>
      <c r="S146" s="119"/>
      <c r="T146" s="653"/>
      <c r="U146" s="654"/>
    </row>
    <row r="147" spans="1:21" ht="15" thickBot="1" x14ac:dyDescent="0.4">
      <c r="A147" s="655"/>
      <c r="B147" s="656"/>
      <c r="C147" s="464"/>
      <c r="D147" s="464"/>
      <c r="E147" s="464"/>
      <c r="F147" s="656"/>
      <c r="G147" s="464"/>
      <c r="H147" s="464"/>
      <c r="I147" s="656"/>
      <c r="J147" s="656"/>
      <c r="K147" s="464"/>
      <c r="L147" s="464"/>
      <c r="M147" s="464"/>
      <c r="N147" s="464"/>
      <c r="O147" s="464"/>
      <c r="P147" s="464"/>
      <c r="Q147" s="464"/>
      <c r="R147" s="464"/>
      <c r="S147" s="657"/>
      <c r="T147" s="464"/>
      <c r="U147" s="658"/>
    </row>
    <row r="148" spans="1:21" ht="15" thickBot="1" x14ac:dyDescent="0.4">
      <c r="A148" s="632"/>
      <c r="B148" s="633"/>
      <c r="C148" s="634"/>
      <c r="D148" s="634"/>
      <c r="E148" s="634"/>
      <c r="F148" s="633"/>
      <c r="G148" s="634"/>
      <c r="H148" s="634"/>
      <c r="I148" s="633"/>
      <c r="J148" s="633"/>
      <c r="K148" s="634"/>
      <c r="L148" s="634"/>
      <c r="M148" s="634"/>
      <c r="N148" s="634"/>
      <c r="O148" s="634"/>
      <c r="P148" s="634"/>
      <c r="Q148" s="634"/>
      <c r="R148" s="634"/>
      <c r="S148" s="634"/>
      <c r="T148" s="634"/>
      <c r="U148" s="635"/>
    </row>
    <row r="149" spans="1:21" ht="27.5" thickBot="1" x14ac:dyDescent="0.4">
      <c r="A149" s="184" t="s">
        <v>9</v>
      </c>
      <c r="B149" s="1053" t="s">
        <v>125</v>
      </c>
      <c r="C149" s="1054"/>
      <c r="E149" s="1104" t="s">
        <v>386</v>
      </c>
      <c r="F149" s="1105"/>
      <c r="G149" s="1035">
        <f>VLOOKUP(B149,'EXTRAUrbano.Piano inv. forn '!$D$87:$AB$106,3,FALSE)</f>
        <v>0</v>
      </c>
      <c r="H149" s="1036"/>
      <c r="I149" s="108"/>
      <c r="J149" s="1104" t="s">
        <v>387</v>
      </c>
      <c r="K149" s="1105"/>
      <c r="L149" s="1035">
        <f>VLOOKUP(B149,'EXTRAUrbano.Piano inv. forn '!$D$87:$AB$106,4,FALSE)</f>
        <v>0</v>
      </c>
      <c r="M149" s="1036"/>
      <c r="O149" s="189" t="s">
        <v>388</v>
      </c>
      <c r="P149" s="636"/>
      <c r="R149" s="190" t="s">
        <v>389</v>
      </c>
      <c r="S149" s="1039"/>
      <c r="T149" s="1040"/>
      <c r="U149" s="637"/>
    </row>
    <row r="150" spans="1:21" ht="15" thickBot="1" x14ac:dyDescent="0.4">
      <c r="A150" s="163"/>
      <c r="B150" s="120"/>
      <c r="C150" s="120"/>
      <c r="E150" s="121"/>
      <c r="F150" s="121"/>
      <c r="G150" s="122"/>
      <c r="H150" s="122"/>
      <c r="I150" s="108"/>
      <c r="J150" s="121"/>
      <c r="K150" s="121"/>
      <c r="L150" s="122"/>
      <c r="M150" s="122"/>
      <c r="O150" s="123"/>
      <c r="R150" s="119"/>
      <c r="S150" s="608"/>
      <c r="U150" s="164"/>
    </row>
    <row r="151" spans="1:21" ht="28.5" customHeight="1" thickBot="1" x14ac:dyDescent="0.4">
      <c r="A151" s="1106" t="s">
        <v>390</v>
      </c>
      <c r="B151" s="1107"/>
      <c r="C151" s="1107"/>
      <c r="D151" s="1108"/>
      <c r="E151" s="1041">
        <f>VLOOKUP(B149,'EXTRAUrbano.Piano inv. forn '!$D$87:$AB$106,17,FALSE)</f>
        <v>0</v>
      </c>
      <c r="F151" s="1042"/>
      <c r="G151" s="1042"/>
      <c r="H151" s="1043"/>
      <c r="I151" s="108"/>
      <c r="J151" s="1109" t="s">
        <v>391</v>
      </c>
      <c r="K151" s="1110"/>
      <c r="L151" s="1041">
        <f>VLOOKUP(B149,'EXTRAUrbano.Piano inv. forn '!$D$87:$AB$106,19,FALSE)</f>
        <v>0</v>
      </c>
      <c r="M151" s="1043"/>
      <c r="N151" s="147"/>
      <c r="O151" s="519" t="s">
        <v>392</v>
      </c>
      <c r="P151" s="169">
        <f>L151+E151</f>
        <v>0</v>
      </c>
      <c r="R151" s="190" t="s">
        <v>393</v>
      </c>
      <c r="S151" s="1039"/>
      <c r="T151" s="1040"/>
      <c r="U151" s="164"/>
    </row>
    <row r="152" spans="1:21" ht="15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08"/>
      <c r="J152" s="121"/>
      <c r="K152" s="121"/>
      <c r="L152" s="172"/>
      <c r="M152" s="172"/>
      <c r="N152" s="147"/>
      <c r="O152" s="119"/>
      <c r="P152" s="147"/>
      <c r="R152" s="119"/>
      <c r="S152" s="120"/>
      <c r="T152" s="120"/>
      <c r="U152" s="164"/>
    </row>
    <row r="153" spans="1:21" ht="58" x14ac:dyDescent="0.35">
      <c r="A153" s="1096" t="s">
        <v>394</v>
      </c>
      <c r="B153" s="1098" t="s">
        <v>395</v>
      </c>
      <c r="C153" s="1098" t="s">
        <v>396</v>
      </c>
      <c r="D153" s="186" t="s">
        <v>397</v>
      </c>
      <c r="E153" s="629" t="s">
        <v>398</v>
      </c>
      <c r="F153" s="186" t="s">
        <v>399</v>
      </c>
      <c r="G153" s="186" t="s">
        <v>400</v>
      </c>
      <c r="H153" s="187" t="s">
        <v>346</v>
      </c>
      <c r="I153" s="187" t="s">
        <v>401</v>
      </c>
      <c r="J153" s="187" t="s">
        <v>402</v>
      </c>
      <c r="K153" s="187" t="s">
        <v>403</v>
      </c>
      <c r="L153" s="187" t="s">
        <v>404</v>
      </c>
      <c r="M153" s="187" t="s">
        <v>405</v>
      </c>
      <c r="N153" s="187" t="s">
        <v>406</v>
      </c>
      <c r="O153" s="187" t="s">
        <v>407</v>
      </c>
      <c r="P153" s="187" t="s">
        <v>408</v>
      </c>
      <c r="Q153" s="187" t="s">
        <v>409</v>
      </c>
      <c r="R153" s="187" t="s">
        <v>410</v>
      </c>
      <c r="S153" s="187" t="s">
        <v>411</v>
      </c>
      <c r="T153" s="518" t="s">
        <v>412</v>
      </c>
      <c r="U153" s="638"/>
    </row>
    <row r="154" spans="1:21" ht="24.5" thickBot="1" x14ac:dyDescent="0.4">
      <c r="A154" s="1097"/>
      <c r="B154" s="1099"/>
      <c r="C154" s="1099"/>
      <c r="D154" s="188" t="s">
        <v>413</v>
      </c>
      <c r="E154" s="188" t="s">
        <v>429</v>
      </c>
      <c r="F154" s="188" t="s">
        <v>415</v>
      </c>
      <c r="G154" s="188" t="s">
        <v>415</v>
      </c>
      <c r="H154" s="188" t="s">
        <v>57</v>
      </c>
      <c r="I154" s="188" t="s">
        <v>430</v>
      </c>
      <c r="J154" s="188" t="s">
        <v>417</v>
      </c>
      <c r="K154" s="188" t="s">
        <v>418</v>
      </c>
      <c r="L154" s="188" t="s">
        <v>419</v>
      </c>
      <c r="M154" s="188" t="s">
        <v>418</v>
      </c>
      <c r="N154" s="188" t="s">
        <v>420</v>
      </c>
      <c r="O154" s="188" t="s">
        <v>384</v>
      </c>
      <c r="P154" s="188" t="s">
        <v>421</v>
      </c>
      <c r="Q154" s="188" t="s">
        <v>422</v>
      </c>
      <c r="R154" s="188" t="s">
        <v>423</v>
      </c>
      <c r="S154" s="188" t="s">
        <v>423</v>
      </c>
      <c r="T154" s="673"/>
      <c r="U154" s="638"/>
    </row>
    <row r="155" spans="1:21" x14ac:dyDescent="0.35">
      <c r="A155" s="1100" t="str">
        <f>B149</f>
        <v>EXTRA-urb.elettr1</v>
      </c>
      <c r="B155" s="178">
        <v>1</v>
      </c>
      <c r="C155" s="218"/>
      <c r="D155" s="131"/>
      <c r="E155" s="131"/>
      <c r="F155" s="218"/>
      <c r="G155" s="640"/>
      <c r="H155" s="133"/>
      <c r="I155" s="497"/>
      <c r="J155" s="641"/>
      <c r="K155" s="642"/>
      <c r="L155" s="497"/>
      <c r="M155" s="642"/>
      <c r="N155" s="185"/>
      <c r="O155" s="185"/>
      <c r="P155" s="497"/>
      <c r="Q155" s="497"/>
      <c r="R155" s="497"/>
      <c r="S155" s="497"/>
      <c r="T155" s="643"/>
      <c r="U155" s="637"/>
    </row>
    <row r="156" spans="1:21" x14ac:dyDescent="0.35">
      <c r="A156" s="1100"/>
      <c r="B156" s="179">
        <v>2</v>
      </c>
      <c r="C156" s="128"/>
      <c r="D156" s="118"/>
      <c r="E156" s="118"/>
      <c r="F156" s="128"/>
      <c r="G156" s="644"/>
      <c r="H156" s="128"/>
      <c r="I156" s="498"/>
      <c r="J156" s="645"/>
      <c r="K156" s="646"/>
      <c r="L156" s="498"/>
      <c r="M156" s="646"/>
      <c r="N156" s="176"/>
      <c r="O156" s="176"/>
      <c r="P156" s="498"/>
      <c r="Q156" s="498" t="s">
        <v>424</v>
      </c>
      <c r="R156" s="498"/>
      <c r="S156" s="498"/>
      <c r="T156" s="647"/>
      <c r="U156" s="637"/>
    </row>
    <row r="157" spans="1:21" x14ac:dyDescent="0.35">
      <c r="A157" s="1100"/>
      <c r="B157" s="179">
        <v>3</v>
      </c>
      <c r="C157" s="128"/>
      <c r="D157" s="118"/>
      <c r="E157" s="118"/>
      <c r="F157" s="128"/>
      <c r="G157" s="644"/>
      <c r="H157" s="128"/>
      <c r="I157" s="498"/>
      <c r="J157" s="645"/>
      <c r="K157" s="646"/>
      <c r="L157" s="498"/>
      <c r="M157" s="646"/>
      <c r="N157" s="176"/>
      <c r="O157" s="176"/>
      <c r="P157" s="498"/>
      <c r="Q157" s="498"/>
      <c r="R157" s="498"/>
      <c r="S157" s="498"/>
      <c r="T157" s="647"/>
      <c r="U157" s="637"/>
    </row>
    <row r="158" spans="1:21" x14ac:dyDescent="0.35">
      <c r="A158" s="1100"/>
      <c r="B158" s="179">
        <v>4</v>
      </c>
      <c r="C158" s="128"/>
      <c r="D158" s="118"/>
      <c r="E158" s="118"/>
      <c r="F158" s="128"/>
      <c r="G158" s="644"/>
      <c r="H158" s="128"/>
      <c r="I158" s="498"/>
      <c r="J158" s="645"/>
      <c r="K158" s="646"/>
      <c r="L158" s="498"/>
      <c r="M158" s="646"/>
      <c r="N158" s="176"/>
      <c r="O158" s="176"/>
      <c r="P158" s="498"/>
      <c r="Q158" s="498"/>
      <c r="R158" s="498"/>
      <c r="S158" s="498"/>
      <c r="T158" s="647"/>
      <c r="U158" s="637"/>
    </row>
    <row r="159" spans="1:21" x14ac:dyDescent="0.35">
      <c r="A159" s="1100"/>
      <c r="B159" s="179">
        <v>5</v>
      </c>
      <c r="C159" s="128"/>
      <c r="D159" s="118"/>
      <c r="E159" s="118"/>
      <c r="F159" s="128"/>
      <c r="G159" s="644"/>
      <c r="H159" s="128"/>
      <c r="I159" s="498"/>
      <c r="J159" s="645"/>
      <c r="K159" s="646"/>
      <c r="L159" s="498"/>
      <c r="M159" s="646"/>
      <c r="N159" s="176"/>
      <c r="O159" s="176"/>
      <c r="P159" s="498"/>
      <c r="Q159" s="498"/>
      <c r="R159" s="498"/>
      <c r="S159" s="498"/>
      <c r="T159" s="647"/>
      <c r="U159" s="637"/>
    </row>
    <row r="160" spans="1:21" x14ac:dyDescent="0.35">
      <c r="A160" s="1100"/>
      <c r="B160" s="179">
        <v>6</v>
      </c>
      <c r="C160" s="128"/>
      <c r="D160" s="118"/>
      <c r="E160" s="118"/>
      <c r="F160" s="128"/>
      <c r="G160" s="644"/>
      <c r="H160" s="128"/>
      <c r="I160" s="498"/>
      <c r="J160" s="645"/>
      <c r="K160" s="646"/>
      <c r="L160" s="498"/>
      <c r="M160" s="646"/>
      <c r="N160" s="176"/>
      <c r="O160" s="176"/>
      <c r="P160" s="498"/>
      <c r="Q160" s="498"/>
      <c r="R160" s="498"/>
      <c r="S160" s="498"/>
      <c r="T160" s="647"/>
      <c r="U160" s="637"/>
    </row>
    <row r="161" spans="1:21" x14ac:dyDescent="0.35">
      <c r="A161" s="1100"/>
      <c r="B161" s="179">
        <v>7</v>
      </c>
      <c r="C161" s="128"/>
      <c r="D161" s="118"/>
      <c r="E161" s="118"/>
      <c r="F161" s="128"/>
      <c r="G161" s="644"/>
      <c r="H161" s="128"/>
      <c r="I161" s="498"/>
      <c r="J161" s="645"/>
      <c r="K161" s="646"/>
      <c r="L161" s="498"/>
      <c r="M161" s="646"/>
      <c r="N161" s="176"/>
      <c r="O161" s="176"/>
      <c r="P161" s="498"/>
      <c r="Q161" s="498"/>
      <c r="R161" s="498"/>
      <c r="S161" s="498"/>
      <c r="T161" s="647"/>
      <c r="U161" s="637"/>
    </row>
    <row r="162" spans="1:21" x14ac:dyDescent="0.35">
      <c r="A162" s="1100"/>
      <c r="B162" s="179">
        <v>8</v>
      </c>
      <c r="C162" s="128"/>
      <c r="D162" s="118"/>
      <c r="E162" s="118"/>
      <c r="F162" s="128"/>
      <c r="G162" s="644"/>
      <c r="H162" s="128"/>
      <c r="I162" s="498"/>
      <c r="J162" s="645"/>
      <c r="K162" s="646"/>
      <c r="L162" s="498"/>
      <c r="M162" s="646"/>
      <c r="N162" s="176"/>
      <c r="O162" s="176"/>
      <c r="P162" s="498"/>
      <c r="Q162" s="498"/>
      <c r="R162" s="498"/>
      <c r="S162" s="498"/>
      <c r="T162" s="647"/>
      <c r="U162" s="637"/>
    </row>
    <row r="163" spans="1:21" x14ac:dyDescent="0.35">
      <c r="A163" s="1100"/>
      <c r="B163" s="179">
        <v>9</v>
      </c>
      <c r="C163" s="128"/>
      <c r="D163" s="118"/>
      <c r="E163" s="118"/>
      <c r="F163" s="128"/>
      <c r="G163" s="644"/>
      <c r="H163" s="128"/>
      <c r="I163" s="498"/>
      <c r="J163" s="645"/>
      <c r="K163" s="646"/>
      <c r="L163" s="498"/>
      <c r="M163" s="646"/>
      <c r="N163" s="176"/>
      <c r="O163" s="176"/>
      <c r="P163" s="498"/>
      <c r="Q163" s="498"/>
      <c r="R163" s="498"/>
      <c r="S163" s="498"/>
      <c r="T163" s="647"/>
      <c r="U163" s="637"/>
    </row>
    <row r="164" spans="1:21" ht="15" thickBot="1" x14ac:dyDescent="0.4">
      <c r="A164" s="1101"/>
      <c r="B164" s="180">
        <v>10</v>
      </c>
      <c r="C164" s="157"/>
      <c r="D164" s="155"/>
      <c r="E164" s="155"/>
      <c r="F164" s="157"/>
      <c r="G164" s="648"/>
      <c r="H164" s="157"/>
      <c r="I164" s="499"/>
      <c r="J164" s="649"/>
      <c r="K164" s="650"/>
      <c r="L164" s="499"/>
      <c r="M164" s="650"/>
      <c r="N164" s="177"/>
      <c r="O164" s="177"/>
      <c r="P164" s="499"/>
      <c r="Q164" s="499"/>
      <c r="R164" s="499"/>
      <c r="S164" s="499"/>
      <c r="T164" s="651"/>
      <c r="U164" s="637"/>
    </row>
    <row r="165" spans="1:21" ht="29.5" thickBot="1" x14ac:dyDescent="0.4">
      <c r="A165" s="163"/>
      <c r="B165" s="119"/>
      <c r="C165" s="119"/>
      <c r="D165" s="119"/>
      <c r="E165" s="555" t="s">
        <v>385</v>
      </c>
      <c r="F165" s="556">
        <f>COUNTA(F155:F164)</f>
        <v>0</v>
      </c>
      <c r="G165" s="557">
        <f>COUNTA(G155:G164)</f>
        <v>0</v>
      </c>
      <c r="H165" s="652"/>
      <c r="I165" s="652"/>
      <c r="J165" s="600" t="s">
        <v>623</v>
      </c>
      <c r="K165" s="602">
        <f>COUNTIF(K155:K164,"&lt;=31/12/2024")</f>
        <v>0</v>
      </c>
      <c r="L165" s="652"/>
      <c r="M165" s="161" t="s">
        <v>425</v>
      </c>
      <c r="N165" s="174">
        <f>SUM(N155:N164)</f>
        <v>0</v>
      </c>
      <c r="O165" s="175">
        <f>SUM(O155:O164)</f>
        <v>0</v>
      </c>
      <c r="P165" s="119"/>
      <c r="R165" s="119"/>
      <c r="S165" s="119"/>
      <c r="T165" s="653"/>
      <c r="U165" s="654"/>
    </row>
    <row r="166" spans="1:21" ht="15" thickBot="1" x14ac:dyDescent="0.4">
      <c r="A166" s="655"/>
      <c r="B166" s="656"/>
      <c r="C166" s="464"/>
      <c r="D166" s="464"/>
      <c r="E166" s="464"/>
      <c r="F166" s="656"/>
      <c r="G166" s="464"/>
      <c r="H166" s="464"/>
      <c r="I166" s="656"/>
      <c r="J166" s="656"/>
      <c r="K166" s="464"/>
      <c r="L166" s="464"/>
      <c r="M166" s="464"/>
      <c r="N166" s="464"/>
      <c r="O166" s="464"/>
      <c r="P166" s="464"/>
      <c r="Q166" s="464"/>
      <c r="R166" s="464"/>
      <c r="S166" s="657"/>
      <c r="T166" s="464"/>
      <c r="U166" s="658"/>
    </row>
    <row r="167" spans="1:21" ht="15" thickBot="1" x14ac:dyDescent="0.4">
      <c r="A167" s="632"/>
      <c r="B167" s="633"/>
      <c r="C167" s="634"/>
      <c r="D167" s="634"/>
      <c r="E167" s="634"/>
      <c r="F167" s="633"/>
      <c r="G167" s="634"/>
      <c r="H167" s="634"/>
      <c r="I167" s="633"/>
      <c r="J167" s="633"/>
      <c r="K167" s="634"/>
      <c r="L167" s="634"/>
      <c r="M167" s="634"/>
      <c r="N167" s="634"/>
      <c r="O167" s="634"/>
      <c r="P167" s="634"/>
      <c r="Q167" s="634"/>
      <c r="R167" s="634"/>
      <c r="S167" s="634"/>
      <c r="T167" s="634"/>
      <c r="U167" s="635"/>
    </row>
    <row r="168" spans="1:21" ht="27.5" thickBot="1" x14ac:dyDescent="0.4">
      <c r="A168" s="184" t="s">
        <v>9</v>
      </c>
      <c r="B168" s="1053" t="s">
        <v>125</v>
      </c>
      <c r="C168" s="1054"/>
      <c r="E168" s="1104" t="s">
        <v>386</v>
      </c>
      <c r="F168" s="1105"/>
      <c r="G168" s="1035">
        <f>VLOOKUP(B168,'EXTRAUrbano.Piano inv. forn '!$D$87:$AB$106,3,FALSE)</f>
        <v>0</v>
      </c>
      <c r="H168" s="1036"/>
      <c r="I168" s="108"/>
      <c r="J168" s="1104" t="s">
        <v>387</v>
      </c>
      <c r="K168" s="1105"/>
      <c r="L168" s="1035">
        <f>VLOOKUP(B168,'EXTRAUrbano.Piano inv. forn '!$D$87:$AB$106,4,FALSE)</f>
        <v>0</v>
      </c>
      <c r="M168" s="1036"/>
      <c r="O168" s="189" t="s">
        <v>388</v>
      </c>
      <c r="P168" s="636"/>
      <c r="R168" s="190" t="s">
        <v>389</v>
      </c>
      <c r="S168" s="1039"/>
      <c r="T168" s="1040"/>
      <c r="U168" s="637"/>
    </row>
    <row r="169" spans="1:21" ht="15" thickBot="1" x14ac:dyDescent="0.4">
      <c r="A169" s="163"/>
      <c r="B169" s="120"/>
      <c r="C169" s="120"/>
      <c r="E169" s="121"/>
      <c r="F169" s="121"/>
      <c r="G169" s="122"/>
      <c r="H169" s="122"/>
      <c r="I169" s="108"/>
      <c r="J169" s="121"/>
      <c r="K169" s="121"/>
      <c r="L169" s="122"/>
      <c r="M169" s="122"/>
      <c r="O169" s="123"/>
      <c r="R169" s="119"/>
      <c r="S169" s="608"/>
      <c r="U169" s="164"/>
    </row>
    <row r="170" spans="1:21" ht="28.5" customHeight="1" thickBot="1" x14ac:dyDescent="0.4">
      <c r="A170" s="1106" t="s">
        <v>390</v>
      </c>
      <c r="B170" s="1107"/>
      <c r="C170" s="1107"/>
      <c r="D170" s="1108"/>
      <c r="E170" s="1041">
        <f>VLOOKUP(B168,'EXTRAUrbano.Piano inv. forn '!$D$87:$AB$106,17,FALSE)</f>
        <v>0</v>
      </c>
      <c r="F170" s="1042"/>
      <c r="G170" s="1042"/>
      <c r="H170" s="1043"/>
      <c r="I170" s="108"/>
      <c r="J170" s="1109" t="s">
        <v>391</v>
      </c>
      <c r="K170" s="1110"/>
      <c r="L170" s="1041">
        <f>VLOOKUP(B168,'EXTRAUrbano.Piano inv. forn '!$D$87:$AB$106,19,FALSE)</f>
        <v>0</v>
      </c>
      <c r="M170" s="1043"/>
      <c r="N170" s="147"/>
      <c r="O170" s="519" t="s">
        <v>392</v>
      </c>
      <c r="P170" s="169">
        <f>L170+E170</f>
        <v>0</v>
      </c>
      <c r="R170" s="190" t="s">
        <v>393</v>
      </c>
      <c r="S170" s="1039"/>
      <c r="T170" s="1040"/>
      <c r="U170" s="164"/>
    </row>
    <row r="171" spans="1:21" ht="15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08"/>
      <c r="J171" s="121"/>
      <c r="K171" s="121"/>
      <c r="L171" s="172"/>
      <c r="M171" s="172"/>
      <c r="N171" s="147"/>
      <c r="O171" s="119"/>
      <c r="P171" s="147"/>
      <c r="R171" s="119"/>
      <c r="S171" s="120"/>
      <c r="T171" s="120"/>
      <c r="U171" s="164"/>
    </row>
    <row r="172" spans="1:21" ht="58" x14ac:dyDescent="0.35">
      <c r="A172" s="1096" t="s">
        <v>394</v>
      </c>
      <c r="B172" s="1098" t="s">
        <v>395</v>
      </c>
      <c r="C172" s="1098" t="s">
        <v>396</v>
      </c>
      <c r="D172" s="186" t="s">
        <v>397</v>
      </c>
      <c r="E172" s="629" t="s">
        <v>398</v>
      </c>
      <c r="F172" s="186" t="s">
        <v>399</v>
      </c>
      <c r="G172" s="186" t="s">
        <v>400</v>
      </c>
      <c r="H172" s="187" t="s">
        <v>346</v>
      </c>
      <c r="I172" s="187" t="s">
        <v>401</v>
      </c>
      <c r="J172" s="187" t="s">
        <v>402</v>
      </c>
      <c r="K172" s="187" t="s">
        <v>403</v>
      </c>
      <c r="L172" s="187" t="s">
        <v>404</v>
      </c>
      <c r="M172" s="187" t="s">
        <v>405</v>
      </c>
      <c r="N172" s="187" t="s">
        <v>406</v>
      </c>
      <c r="O172" s="187" t="s">
        <v>407</v>
      </c>
      <c r="P172" s="187" t="s">
        <v>408</v>
      </c>
      <c r="Q172" s="187" t="s">
        <v>409</v>
      </c>
      <c r="R172" s="187" t="s">
        <v>410</v>
      </c>
      <c r="S172" s="187" t="s">
        <v>411</v>
      </c>
      <c r="T172" s="518" t="s">
        <v>412</v>
      </c>
      <c r="U172" s="638"/>
    </row>
    <row r="173" spans="1:21" ht="24.5" thickBot="1" x14ac:dyDescent="0.4">
      <c r="A173" s="1097"/>
      <c r="B173" s="1099"/>
      <c r="C173" s="1099"/>
      <c r="D173" s="188" t="s">
        <v>413</v>
      </c>
      <c r="E173" s="188" t="s">
        <v>429</v>
      </c>
      <c r="F173" s="188" t="s">
        <v>415</v>
      </c>
      <c r="G173" s="188" t="s">
        <v>415</v>
      </c>
      <c r="H173" s="188" t="s">
        <v>57</v>
      </c>
      <c r="I173" s="188" t="s">
        <v>430</v>
      </c>
      <c r="J173" s="188" t="s">
        <v>417</v>
      </c>
      <c r="K173" s="188" t="s">
        <v>418</v>
      </c>
      <c r="L173" s="188" t="s">
        <v>419</v>
      </c>
      <c r="M173" s="188" t="s">
        <v>418</v>
      </c>
      <c r="N173" s="188" t="s">
        <v>420</v>
      </c>
      <c r="O173" s="188" t="s">
        <v>384</v>
      </c>
      <c r="P173" s="188" t="s">
        <v>421</v>
      </c>
      <c r="Q173" s="188" t="s">
        <v>422</v>
      </c>
      <c r="R173" s="188" t="s">
        <v>423</v>
      </c>
      <c r="S173" s="188" t="s">
        <v>423</v>
      </c>
      <c r="T173" s="673"/>
      <c r="U173" s="638"/>
    </row>
    <row r="174" spans="1:21" x14ac:dyDescent="0.35">
      <c r="A174" s="1100" t="str">
        <f>B168</f>
        <v>EXTRA-urb.elettr1</v>
      </c>
      <c r="B174" s="178">
        <v>1</v>
      </c>
      <c r="C174" s="218"/>
      <c r="D174" s="131"/>
      <c r="E174" s="131"/>
      <c r="F174" s="218"/>
      <c r="G174" s="640"/>
      <c r="H174" s="133"/>
      <c r="I174" s="497"/>
      <c r="J174" s="641"/>
      <c r="K174" s="642"/>
      <c r="L174" s="497"/>
      <c r="M174" s="642"/>
      <c r="N174" s="185"/>
      <c r="O174" s="185"/>
      <c r="P174" s="497"/>
      <c r="Q174" s="497"/>
      <c r="R174" s="497"/>
      <c r="S174" s="497"/>
      <c r="T174" s="643"/>
      <c r="U174" s="637"/>
    </row>
    <row r="175" spans="1:21" x14ac:dyDescent="0.35">
      <c r="A175" s="1100"/>
      <c r="B175" s="179">
        <v>2</v>
      </c>
      <c r="C175" s="128"/>
      <c r="D175" s="118"/>
      <c r="E175" s="118"/>
      <c r="F175" s="128"/>
      <c r="G175" s="644"/>
      <c r="H175" s="128"/>
      <c r="I175" s="498"/>
      <c r="J175" s="645"/>
      <c r="K175" s="646"/>
      <c r="L175" s="498"/>
      <c r="M175" s="646"/>
      <c r="N175" s="176"/>
      <c r="O175" s="176"/>
      <c r="P175" s="498"/>
      <c r="Q175" s="498" t="s">
        <v>424</v>
      </c>
      <c r="R175" s="498"/>
      <c r="S175" s="498"/>
      <c r="T175" s="647"/>
      <c r="U175" s="637"/>
    </row>
    <row r="176" spans="1:21" x14ac:dyDescent="0.35">
      <c r="A176" s="1100"/>
      <c r="B176" s="179">
        <v>3</v>
      </c>
      <c r="C176" s="128"/>
      <c r="D176" s="118"/>
      <c r="E176" s="118"/>
      <c r="F176" s="128"/>
      <c r="G176" s="644"/>
      <c r="H176" s="128"/>
      <c r="I176" s="498"/>
      <c r="J176" s="645"/>
      <c r="K176" s="646"/>
      <c r="L176" s="498"/>
      <c r="M176" s="646"/>
      <c r="N176" s="176"/>
      <c r="O176" s="176"/>
      <c r="P176" s="498"/>
      <c r="Q176" s="498"/>
      <c r="R176" s="498"/>
      <c r="S176" s="498"/>
      <c r="T176" s="647"/>
      <c r="U176" s="637"/>
    </row>
    <row r="177" spans="1:21" x14ac:dyDescent="0.35">
      <c r="A177" s="1100"/>
      <c r="B177" s="179">
        <v>4</v>
      </c>
      <c r="C177" s="128"/>
      <c r="D177" s="118"/>
      <c r="E177" s="118"/>
      <c r="F177" s="128"/>
      <c r="G177" s="644"/>
      <c r="H177" s="128"/>
      <c r="I177" s="498"/>
      <c r="J177" s="645"/>
      <c r="K177" s="646"/>
      <c r="L177" s="498"/>
      <c r="M177" s="646"/>
      <c r="N177" s="176"/>
      <c r="O177" s="176"/>
      <c r="P177" s="498"/>
      <c r="Q177" s="498"/>
      <c r="R177" s="498"/>
      <c r="S177" s="498"/>
      <c r="T177" s="647"/>
      <c r="U177" s="637"/>
    </row>
    <row r="178" spans="1:21" x14ac:dyDescent="0.35">
      <c r="A178" s="1100"/>
      <c r="B178" s="179">
        <v>5</v>
      </c>
      <c r="C178" s="128"/>
      <c r="D178" s="118"/>
      <c r="E178" s="118"/>
      <c r="F178" s="128"/>
      <c r="G178" s="644"/>
      <c r="H178" s="128"/>
      <c r="I178" s="498"/>
      <c r="J178" s="645"/>
      <c r="K178" s="646"/>
      <c r="L178" s="498"/>
      <c r="M178" s="646"/>
      <c r="N178" s="176"/>
      <c r="O178" s="176"/>
      <c r="P178" s="498"/>
      <c r="Q178" s="498"/>
      <c r="R178" s="498"/>
      <c r="S178" s="498"/>
      <c r="T178" s="647"/>
      <c r="U178" s="637"/>
    </row>
    <row r="179" spans="1:21" x14ac:dyDescent="0.35">
      <c r="A179" s="1100"/>
      <c r="B179" s="179">
        <v>6</v>
      </c>
      <c r="C179" s="128"/>
      <c r="D179" s="118"/>
      <c r="E179" s="118"/>
      <c r="F179" s="128"/>
      <c r="G179" s="644"/>
      <c r="H179" s="128"/>
      <c r="I179" s="498"/>
      <c r="J179" s="645"/>
      <c r="K179" s="646"/>
      <c r="L179" s="498"/>
      <c r="M179" s="646"/>
      <c r="N179" s="176"/>
      <c r="O179" s="176"/>
      <c r="P179" s="498"/>
      <c r="Q179" s="498"/>
      <c r="R179" s="498"/>
      <c r="S179" s="498"/>
      <c r="T179" s="647"/>
      <c r="U179" s="637"/>
    </row>
    <row r="180" spans="1:21" x14ac:dyDescent="0.35">
      <c r="A180" s="1100"/>
      <c r="B180" s="179">
        <v>7</v>
      </c>
      <c r="C180" s="128"/>
      <c r="D180" s="118"/>
      <c r="E180" s="118"/>
      <c r="F180" s="128"/>
      <c r="G180" s="644"/>
      <c r="H180" s="128"/>
      <c r="I180" s="498"/>
      <c r="J180" s="645"/>
      <c r="K180" s="646"/>
      <c r="L180" s="498"/>
      <c r="M180" s="646"/>
      <c r="N180" s="176"/>
      <c r="O180" s="176"/>
      <c r="P180" s="498"/>
      <c r="Q180" s="498"/>
      <c r="R180" s="498"/>
      <c r="S180" s="498"/>
      <c r="T180" s="647"/>
      <c r="U180" s="637"/>
    </row>
    <row r="181" spans="1:21" x14ac:dyDescent="0.35">
      <c r="A181" s="1100"/>
      <c r="B181" s="179">
        <v>8</v>
      </c>
      <c r="C181" s="128"/>
      <c r="D181" s="118"/>
      <c r="E181" s="118"/>
      <c r="F181" s="128"/>
      <c r="G181" s="644"/>
      <c r="H181" s="128"/>
      <c r="I181" s="498"/>
      <c r="J181" s="645"/>
      <c r="K181" s="646"/>
      <c r="L181" s="498"/>
      <c r="M181" s="646"/>
      <c r="N181" s="176"/>
      <c r="O181" s="176"/>
      <c r="P181" s="498"/>
      <c r="Q181" s="498"/>
      <c r="R181" s="498"/>
      <c r="S181" s="498"/>
      <c r="T181" s="647"/>
      <c r="U181" s="637"/>
    </row>
    <row r="182" spans="1:21" x14ac:dyDescent="0.35">
      <c r="A182" s="1100"/>
      <c r="B182" s="179">
        <v>9</v>
      </c>
      <c r="C182" s="128"/>
      <c r="D182" s="118"/>
      <c r="E182" s="118"/>
      <c r="F182" s="128"/>
      <c r="G182" s="644"/>
      <c r="H182" s="128"/>
      <c r="I182" s="498"/>
      <c r="J182" s="645"/>
      <c r="K182" s="646"/>
      <c r="L182" s="498"/>
      <c r="M182" s="646"/>
      <c r="N182" s="176"/>
      <c r="O182" s="176"/>
      <c r="P182" s="498"/>
      <c r="Q182" s="498"/>
      <c r="R182" s="498"/>
      <c r="S182" s="498"/>
      <c r="T182" s="647"/>
      <c r="U182" s="637"/>
    </row>
    <row r="183" spans="1:21" ht="15" thickBot="1" x14ac:dyDescent="0.4">
      <c r="A183" s="1101"/>
      <c r="B183" s="180">
        <v>10</v>
      </c>
      <c r="C183" s="157"/>
      <c r="D183" s="155"/>
      <c r="E183" s="155"/>
      <c r="F183" s="157"/>
      <c r="G183" s="648"/>
      <c r="H183" s="157"/>
      <c r="I183" s="499"/>
      <c r="J183" s="649"/>
      <c r="K183" s="650"/>
      <c r="L183" s="499"/>
      <c r="M183" s="650"/>
      <c r="N183" s="177"/>
      <c r="O183" s="177"/>
      <c r="P183" s="499"/>
      <c r="Q183" s="499"/>
      <c r="R183" s="499"/>
      <c r="S183" s="499"/>
      <c r="T183" s="651"/>
      <c r="U183" s="637"/>
    </row>
    <row r="184" spans="1:21" ht="29.5" thickBot="1" x14ac:dyDescent="0.4">
      <c r="A184" s="163"/>
      <c r="B184" s="119"/>
      <c r="C184" s="119"/>
      <c r="D184" s="119"/>
      <c r="E184" s="555" t="s">
        <v>385</v>
      </c>
      <c r="F184" s="556">
        <f>COUNTA(F174:F183)</f>
        <v>0</v>
      </c>
      <c r="G184" s="557">
        <f>COUNTA(G174:G183)</f>
        <v>0</v>
      </c>
      <c r="H184" s="652"/>
      <c r="I184" s="652"/>
      <c r="J184" s="600" t="s">
        <v>623</v>
      </c>
      <c r="K184" s="602">
        <f>COUNTIF(K174:K183,"&lt;=31/12/2024")</f>
        <v>0</v>
      </c>
      <c r="L184" s="652"/>
      <c r="M184" s="161" t="s">
        <v>425</v>
      </c>
      <c r="N184" s="174">
        <f>SUM(N174:N183)</f>
        <v>0</v>
      </c>
      <c r="O184" s="175">
        <f>SUM(O174:O183)</f>
        <v>0</v>
      </c>
      <c r="P184" s="119"/>
      <c r="R184" s="119"/>
      <c r="S184" s="119"/>
      <c r="T184" s="653"/>
      <c r="U184" s="654"/>
    </row>
    <row r="185" spans="1:21" ht="15" thickBot="1" x14ac:dyDescent="0.4">
      <c r="A185" s="655"/>
      <c r="B185" s="656"/>
      <c r="C185" s="464"/>
      <c r="D185" s="464"/>
      <c r="E185" s="464"/>
      <c r="F185" s="656"/>
      <c r="G185" s="464"/>
      <c r="H185" s="464"/>
      <c r="I185" s="656"/>
      <c r="J185" s="656"/>
      <c r="K185" s="464"/>
      <c r="L185" s="464"/>
      <c r="M185" s="464"/>
      <c r="N185" s="464"/>
      <c r="O185" s="464"/>
      <c r="P185" s="464"/>
      <c r="Q185" s="464"/>
      <c r="R185" s="464"/>
      <c r="S185" s="657"/>
      <c r="T185" s="464"/>
      <c r="U185" s="658"/>
    </row>
    <row r="186" spans="1:21" ht="15" thickBot="1" x14ac:dyDescent="0.4">
      <c r="A186" s="632"/>
      <c r="B186" s="633"/>
      <c r="C186" s="634"/>
      <c r="D186" s="634"/>
      <c r="E186" s="634"/>
      <c r="F186" s="633"/>
      <c r="G186" s="634"/>
      <c r="H186" s="634"/>
      <c r="I186" s="633"/>
      <c r="J186" s="633"/>
      <c r="K186" s="634"/>
      <c r="L186" s="634"/>
      <c r="M186" s="634"/>
      <c r="N186" s="634"/>
      <c r="O186" s="634"/>
      <c r="P186" s="634"/>
      <c r="Q186" s="634"/>
      <c r="R186" s="634"/>
      <c r="S186" s="634"/>
      <c r="T186" s="634"/>
      <c r="U186" s="635"/>
    </row>
    <row r="187" spans="1:21" ht="27.5" thickBot="1" x14ac:dyDescent="0.4">
      <c r="A187" s="184" t="s">
        <v>9</v>
      </c>
      <c r="B187" s="1053" t="s">
        <v>125</v>
      </c>
      <c r="C187" s="1054"/>
      <c r="E187" s="1104" t="s">
        <v>386</v>
      </c>
      <c r="F187" s="1105"/>
      <c r="G187" s="1035">
        <f>VLOOKUP(B187,'EXTRAUrbano.Piano inv. forn '!$D$87:$AB$106,3,FALSE)</f>
        <v>0</v>
      </c>
      <c r="H187" s="1036"/>
      <c r="I187" s="108"/>
      <c r="J187" s="1104" t="s">
        <v>387</v>
      </c>
      <c r="K187" s="1105"/>
      <c r="L187" s="1035">
        <f>VLOOKUP(B187,'EXTRAUrbano.Piano inv. forn '!$D$87:$AB$106,4,FALSE)</f>
        <v>0</v>
      </c>
      <c r="M187" s="1036"/>
      <c r="O187" s="189" t="s">
        <v>388</v>
      </c>
      <c r="P187" s="636"/>
      <c r="R187" s="190" t="s">
        <v>389</v>
      </c>
      <c r="S187" s="1039"/>
      <c r="T187" s="1040"/>
      <c r="U187" s="637"/>
    </row>
    <row r="188" spans="1:21" ht="15" thickBot="1" x14ac:dyDescent="0.4">
      <c r="A188" s="163"/>
      <c r="B188" s="120"/>
      <c r="C188" s="120"/>
      <c r="E188" s="121"/>
      <c r="F188" s="121"/>
      <c r="G188" s="122"/>
      <c r="H188" s="122"/>
      <c r="I188" s="108"/>
      <c r="J188" s="121"/>
      <c r="K188" s="121"/>
      <c r="L188" s="122"/>
      <c r="M188" s="122"/>
      <c r="O188" s="123"/>
      <c r="R188" s="119"/>
      <c r="S188" s="608"/>
      <c r="U188" s="164"/>
    </row>
    <row r="189" spans="1:21" ht="28.5" customHeight="1" thickBot="1" x14ac:dyDescent="0.4">
      <c r="A189" s="1106" t="s">
        <v>390</v>
      </c>
      <c r="B189" s="1107"/>
      <c r="C189" s="1107"/>
      <c r="D189" s="1108"/>
      <c r="E189" s="1041">
        <f>VLOOKUP(B187,'EXTRAUrbano.Piano inv. forn '!$D$87:$AB$106,17,FALSE)</f>
        <v>0</v>
      </c>
      <c r="F189" s="1042"/>
      <c r="G189" s="1042"/>
      <c r="H189" s="1043"/>
      <c r="I189" s="108"/>
      <c r="J189" s="1109" t="s">
        <v>391</v>
      </c>
      <c r="K189" s="1110"/>
      <c r="L189" s="1041">
        <f>VLOOKUP(B187,'EXTRAUrbano.Piano inv. forn '!$D$87:$AB$106,19,FALSE)</f>
        <v>0</v>
      </c>
      <c r="M189" s="1043"/>
      <c r="N189" s="147"/>
      <c r="O189" s="519" t="s">
        <v>392</v>
      </c>
      <c r="P189" s="169">
        <f>L189+E189</f>
        <v>0</v>
      </c>
      <c r="R189" s="190" t="s">
        <v>393</v>
      </c>
      <c r="S189" s="1039"/>
      <c r="T189" s="1040"/>
      <c r="U189" s="164"/>
    </row>
    <row r="190" spans="1:21" ht="15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08"/>
      <c r="J190" s="121"/>
      <c r="K190" s="121"/>
      <c r="L190" s="172"/>
      <c r="M190" s="172"/>
      <c r="N190" s="147"/>
      <c r="O190" s="119"/>
      <c r="P190" s="147"/>
      <c r="R190" s="119"/>
      <c r="S190" s="120"/>
      <c r="T190" s="120"/>
      <c r="U190" s="164"/>
    </row>
    <row r="191" spans="1:21" ht="58" x14ac:dyDescent="0.35">
      <c r="A191" s="1096" t="s">
        <v>394</v>
      </c>
      <c r="B191" s="1098" t="s">
        <v>395</v>
      </c>
      <c r="C191" s="1098" t="s">
        <v>396</v>
      </c>
      <c r="D191" s="186" t="s">
        <v>397</v>
      </c>
      <c r="E191" s="629" t="s">
        <v>398</v>
      </c>
      <c r="F191" s="186" t="s">
        <v>399</v>
      </c>
      <c r="G191" s="186" t="s">
        <v>400</v>
      </c>
      <c r="H191" s="187" t="s">
        <v>346</v>
      </c>
      <c r="I191" s="187" t="s">
        <v>401</v>
      </c>
      <c r="J191" s="187" t="s">
        <v>402</v>
      </c>
      <c r="K191" s="187" t="s">
        <v>403</v>
      </c>
      <c r="L191" s="187" t="s">
        <v>404</v>
      </c>
      <c r="M191" s="187" t="s">
        <v>405</v>
      </c>
      <c r="N191" s="187" t="s">
        <v>406</v>
      </c>
      <c r="O191" s="187" t="s">
        <v>407</v>
      </c>
      <c r="P191" s="187" t="s">
        <v>408</v>
      </c>
      <c r="Q191" s="187" t="s">
        <v>409</v>
      </c>
      <c r="R191" s="187" t="s">
        <v>410</v>
      </c>
      <c r="S191" s="187" t="s">
        <v>411</v>
      </c>
      <c r="T191" s="518" t="s">
        <v>412</v>
      </c>
      <c r="U191" s="638"/>
    </row>
    <row r="192" spans="1:21" ht="24.5" thickBot="1" x14ac:dyDescent="0.4">
      <c r="A192" s="1097"/>
      <c r="B192" s="1099"/>
      <c r="C192" s="1099"/>
      <c r="D192" s="188" t="s">
        <v>413</v>
      </c>
      <c r="E192" s="188" t="s">
        <v>429</v>
      </c>
      <c r="F192" s="188" t="s">
        <v>415</v>
      </c>
      <c r="G192" s="188" t="s">
        <v>415</v>
      </c>
      <c r="H192" s="188" t="s">
        <v>57</v>
      </c>
      <c r="I192" s="188" t="s">
        <v>430</v>
      </c>
      <c r="J192" s="188" t="s">
        <v>417</v>
      </c>
      <c r="K192" s="188" t="s">
        <v>418</v>
      </c>
      <c r="L192" s="188" t="s">
        <v>419</v>
      </c>
      <c r="M192" s="188" t="s">
        <v>418</v>
      </c>
      <c r="N192" s="188" t="s">
        <v>420</v>
      </c>
      <c r="O192" s="188" t="s">
        <v>384</v>
      </c>
      <c r="P192" s="188" t="s">
        <v>421</v>
      </c>
      <c r="Q192" s="188" t="s">
        <v>422</v>
      </c>
      <c r="R192" s="188" t="s">
        <v>423</v>
      </c>
      <c r="S192" s="188" t="s">
        <v>423</v>
      </c>
      <c r="T192" s="673"/>
      <c r="U192" s="638"/>
    </row>
    <row r="193" spans="1:21" x14ac:dyDescent="0.35">
      <c r="A193" s="1100" t="str">
        <f>B187</f>
        <v>EXTRA-urb.elettr1</v>
      </c>
      <c r="B193" s="178">
        <v>1</v>
      </c>
      <c r="C193" s="218"/>
      <c r="D193" s="131"/>
      <c r="E193" s="131"/>
      <c r="F193" s="218"/>
      <c r="G193" s="640"/>
      <c r="H193" s="133"/>
      <c r="I193" s="497"/>
      <c r="J193" s="641"/>
      <c r="K193" s="642"/>
      <c r="L193" s="497"/>
      <c r="M193" s="642"/>
      <c r="N193" s="185"/>
      <c r="O193" s="185"/>
      <c r="P193" s="497"/>
      <c r="Q193" s="497"/>
      <c r="R193" s="497"/>
      <c r="S193" s="497"/>
      <c r="T193" s="643"/>
      <c r="U193" s="637"/>
    </row>
    <row r="194" spans="1:21" x14ac:dyDescent="0.35">
      <c r="A194" s="1100"/>
      <c r="B194" s="179">
        <v>2</v>
      </c>
      <c r="C194" s="128"/>
      <c r="D194" s="118"/>
      <c r="E194" s="118"/>
      <c r="F194" s="128"/>
      <c r="G194" s="644"/>
      <c r="H194" s="128"/>
      <c r="I194" s="498"/>
      <c r="J194" s="645"/>
      <c r="K194" s="646"/>
      <c r="L194" s="498"/>
      <c r="M194" s="646"/>
      <c r="N194" s="176"/>
      <c r="O194" s="176"/>
      <c r="P194" s="498"/>
      <c r="Q194" s="498" t="s">
        <v>424</v>
      </c>
      <c r="R194" s="498"/>
      <c r="S194" s="498"/>
      <c r="T194" s="647"/>
      <c r="U194" s="637"/>
    </row>
    <row r="195" spans="1:21" x14ac:dyDescent="0.35">
      <c r="A195" s="1100"/>
      <c r="B195" s="179">
        <v>3</v>
      </c>
      <c r="C195" s="128"/>
      <c r="D195" s="118"/>
      <c r="E195" s="118"/>
      <c r="F195" s="128"/>
      <c r="G195" s="644"/>
      <c r="H195" s="128"/>
      <c r="I195" s="498"/>
      <c r="J195" s="645"/>
      <c r="K195" s="646"/>
      <c r="L195" s="498"/>
      <c r="M195" s="646"/>
      <c r="N195" s="176"/>
      <c r="O195" s="176"/>
      <c r="P195" s="498"/>
      <c r="Q195" s="498"/>
      <c r="R195" s="498"/>
      <c r="S195" s="498"/>
      <c r="T195" s="647"/>
      <c r="U195" s="637"/>
    </row>
    <row r="196" spans="1:21" x14ac:dyDescent="0.35">
      <c r="A196" s="1100"/>
      <c r="B196" s="179">
        <v>4</v>
      </c>
      <c r="C196" s="128"/>
      <c r="D196" s="118"/>
      <c r="E196" s="118"/>
      <c r="F196" s="128"/>
      <c r="G196" s="644"/>
      <c r="H196" s="128"/>
      <c r="I196" s="498"/>
      <c r="J196" s="645"/>
      <c r="K196" s="646"/>
      <c r="L196" s="498"/>
      <c r="M196" s="646"/>
      <c r="N196" s="176"/>
      <c r="O196" s="176"/>
      <c r="P196" s="498"/>
      <c r="Q196" s="498"/>
      <c r="R196" s="498"/>
      <c r="S196" s="498"/>
      <c r="T196" s="647"/>
      <c r="U196" s="637"/>
    </row>
    <row r="197" spans="1:21" x14ac:dyDescent="0.35">
      <c r="A197" s="1100"/>
      <c r="B197" s="179">
        <v>5</v>
      </c>
      <c r="C197" s="128"/>
      <c r="D197" s="118"/>
      <c r="E197" s="118"/>
      <c r="F197" s="128"/>
      <c r="G197" s="644"/>
      <c r="H197" s="128"/>
      <c r="I197" s="498"/>
      <c r="J197" s="645"/>
      <c r="K197" s="646"/>
      <c r="L197" s="498"/>
      <c r="M197" s="646"/>
      <c r="N197" s="176"/>
      <c r="O197" s="176"/>
      <c r="P197" s="498"/>
      <c r="Q197" s="498"/>
      <c r="R197" s="498"/>
      <c r="S197" s="498"/>
      <c r="T197" s="647"/>
      <c r="U197" s="637"/>
    </row>
    <row r="198" spans="1:21" x14ac:dyDescent="0.35">
      <c r="A198" s="1100"/>
      <c r="B198" s="179">
        <v>6</v>
      </c>
      <c r="C198" s="128"/>
      <c r="D198" s="118"/>
      <c r="E198" s="118"/>
      <c r="F198" s="128"/>
      <c r="G198" s="644"/>
      <c r="H198" s="128"/>
      <c r="I198" s="498"/>
      <c r="J198" s="645"/>
      <c r="K198" s="646"/>
      <c r="L198" s="498"/>
      <c r="M198" s="646"/>
      <c r="N198" s="176"/>
      <c r="O198" s="176"/>
      <c r="P198" s="498"/>
      <c r="Q198" s="498"/>
      <c r="R198" s="498"/>
      <c r="S198" s="498"/>
      <c r="T198" s="647"/>
      <c r="U198" s="637"/>
    </row>
    <row r="199" spans="1:21" x14ac:dyDescent="0.35">
      <c r="A199" s="1100"/>
      <c r="B199" s="179">
        <v>7</v>
      </c>
      <c r="C199" s="128"/>
      <c r="D199" s="118"/>
      <c r="E199" s="118"/>
      <c r="F199" s="128"/>
      <c r="G199" s="644"/>
      <c r="H199" s="128"/>
      <c r="I199" s="498"/>
      <c r="J199" s="645"/>
      <c r="K199" s="646"/>
      <c r="L199" s="498"/>
      <c r="M199" s="646"/>
      <c r="N199" s="176"/>
      <c r="O199" s="176"/>
      <c r="P199" s="498"/>
      <c r="Q199" s="498"/>
      <c r="R199" s="498"/>
      <c r="S199" s="498"/>
      <c r="T199" s="647"/>
      <c r="U199" s="637"/>
    </row>
    <row r="200" spans="1:21" x14ac:dyDescent="0.35">
      <c r="A200" s="1100"/>
      <c r="B200" s="179">
        <v>8</v>
      </c>
      <c r="C200" s="128"/>
      <c r="D200" s="118"/>
      <c r="E200" s="118"/>
      <c r="F200" s="128"/>
      <c r="G200" s="644"/>
      <c r="H200" s="128"/>
      <c r="I200" s="498"/>
      <c r="J200" s="645"/>
      <c r="K200" s="646"/>
      <c r="L200" s="498"/>
      <c r="M200" s="646"/>
      <c r="N200" s="176"/>
      <c r="O200" s="176"/>
      <c r="P200" s="498"/>
      <c r="Q200" s="498"/>
      <c r="R200" s="498"/>
      <c r="S200" s="498"/>
      <c r="T200" s="647"/>
      <c r="U200" s="637"/>
    </row>
    <row r="201" spans="1:21" x14ac:dyDescent="0.35">
      <c r="A201" s="1100"/>
      <c r="B201" s="179">
        <v>9</v>
      </c>
      <c r="C201" s="128"/>
      <c r="D201" s="118"/>
      <c r="E201" s="118"/>
      <c r="F201" s="128"/>
      <c r="G201" s="644"/>
      <c r="H201" s="128"/>
      <c r="I201" s="498"/>
      <c r="J201" s="645"/>
      <c r="K201" s="646"/>
      <c r="L201" s="498"/>
      <c r="M201" s="646"/>
      <c r="N201" s="176"/>
      <c r="O201" s="176"/>
      <c r="P201" s="498"/>
      <c r="Q201" s="498"/>
      <c r="R201" s="498"/>
      <c r="S201" s="498"/>
      <c r="T201" s="647"/>
      <c r="U201" s="637"/>
    </row>
    <row r="202" spans="1:21" ht="15" thickBot="1" x14ac:dyDescent="0.4">
      <c r="A202" s="1101"/>
      <c r="B202" s="180">
        <v>10</v>
      </c>
      <c r="C202" s="157"/>
      <c r="D202" s="155"/>
      <c r="E202" s="155"/>
      <c r="F202" s="157"/>
      <c r="G202" s="648"/>
      <c r="H202" s="157"/>
      <c r="I202" s="499"/>
      <c r="J202" s="649"/>
      <c r="K202" s="650"/>
      <c r="L202" s="499"/>
      <c r="M202" s="650"/>
      <c r="N202" s="177"/>
      <c r="O202" s="177"/>
      <c r="P202" s="499"/>
      <c r="Q202" s="499"/>
      <c r="R202" s="499"/>
      <c r="S202" s="499"/>
      <c r="T202" s="651"/>
      <c r="U202" s="637"/>
    </row>
    <row r="203" spans="1:21" ht="29.5" thickBot="1" x14ac:dyDescent="0.4">
      <c r="A203" s="163"/>
      <c r="B203" s="119"/>
      <c r="C203" s="119"/>
      <c r="D203" s="119"/>
      <c r="E203" s="555" t="s">
        <v>385</v>
      </c>
      <c r="F203" s="556">
        <f>COUNTA(F193:F202)</f>
        <v>0</v>
      </c>
      <c r="G203" s="557">
        <f>COUNTA(G193:G202)</f>
        <v>0</v>
      </c>
      <c r="H203" s="652"/>
      <c r="I203" s="652"/>
      <c r="J203" s="600" t="s">
        <v>623</v>
      </c>
      <c r="K203" s="602">
        <f>COUNTIF(K193:K202,"&lt;=31/12/2024")</f>
        <v>0</v>
      </c>
      <c r="L203" s="652"/>
      <c r="M203" s="161" t="s">
        <v>425</v>
      </c>
      <c r="N203" s="174">
        <f>SUM(N193:N202)</f>
        <v>0</v>
      </c>
      <c r="O203" s="175">
        <f>SUM(O193:O202)</f>
        <v>0</v>
      </c>
      <c r="P203" s="119"/>
      <c r="R203" s="119"/>
      <c r="S203" s="119"/>
      <c r="T203" s="653"/>
      <c r="U203" s="654"/>
    </row>
    <row r="204" spans="1:21" ht="15" thickBot="1" x14ac:dyDescent="0.4">
      <c r="A204" s="655"/>
      <c r="B204" s="656"/>
      <c r="C204" s="464"/>
      <c r="D204" s="464"/>
      <c r="E204" s="464"/>
      <c r="F204" s="656"/>
      <c r="G204" s="464"/>
      <c r="H204" s="464"/>
      <c r="I204" s="656"/>
      <c r="J204" s="656"/>
      <c r="K204" s="464"/>
      <c r="L204" s="464"/>
      <c r="M204" s="464"/>
      <c r="N204" s="464"/>
      <c r="O204" s="464"/>
      <c r="P204" s="464"/>
      <c r="Q204" s="464"/>
      <c r="R204" s="464"/>
      <c r="S204" s="657"/>
      <c r="T204" s="464"/>
      <c r="U204" s="658"/>
    </row>
    <row r="205" spans="1:21" ht="15" thickBot="1" x14ac:dyDescent="0.4">
      <c r="A205" s="632"/>
      <c r="B205" s="633"/>
      <c r="C205" s="634"/>
      <c r="D205" s="634"/>
      <c r="E205" s="634"/>
      <c r="F205" s="633"/>
      <c r="G205" s="634"/>
      <c r="H205" s="634"/>
      <c r="I205" s="633"/>
      <c r="J205" s="633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5"/>
    </row>
    <row r="206" spans="1:21" ht="27.5" thickBot="1" x14ac:dyDescent="0.4">
      <c r="A206" s="184" t="s">
        <v>9</v>
      </c>
      <c r="B206" s="1053" t="s">
        <v>125</v>
      </c>
      <c r="C206" s="1054"/>
      <c r="E206" s="1104" t="s">
        <v>386</v>
      </c>
      <c r="F206" s="1105"/>
      <c r="G206" s="1035">
        <f>VLOOKUP(B206,'EXTRAUrbano.Piano inv. forn '!$D$87:$AB$106,3,FALSE)</f>
        <v>0</v>
      </c>
      <c r="H206" s="1036"/>
      <c r="I206" s="108"/>
      <c r="J206" s="1104" t="s">
        <v>387</v>
      </c>
      <c r="K206" s="1105"/>
      <c r="L206" s="1035">
        <f>VLOOKUP(B206,'EXTRAUrbano.Piano inv. forn '!$D$87:$AB$106,4,FALSE)</f>
        <v>0</v>
      </c>
      <c r="M206" s="1036"/>
      <c r="O206" s="189" t="s">
        <v>388</v>
      </c>
      <c r="P206" s="636"/>
      <c r="R206" s="190" t="s">
        <v>389</v>
      </c>
      <c r="S206" s="1039"/>
      <c r="T206" s="1040"/>
      <c r="U206" s="637"/>
    </row>
    <row r="207" spans="1:21" ht="15" thickBot="1" x14ac:dyDescent="0.4">
      <c r="A207" s="163"/>
      <c r="B207" s="120"/>
      <c r="C207" s="120"/>
      <c r="E207" s="121"/>
      <c r="F207" s="121"/>
      <c r="G207" s="122"/>
      <c r="H207" s="122"/>
      <c r="I207" s="108"/>
      <c r="J207" s="121"/>
      <c r="K207" s="121"/>
      <c r="L207" s="122"/>
      <c r="M207" s="122"/>
      <c r="O207" s="123"/>
      <c r="R207" s="119"/>
      <c r="S207" s="608"/>
      <c r="U207" s="164"/>
    </row>
    <row r="208" spans="1:21" ht="28.5" customHeight="1" thickBot="1" x14ac:dyDescent="0.4">
      <c r="A208" s="1106" t="s">
        <v>390</v>
      </c>
      <c r="B208" s="1107"/>
      <c r="C208" s="1107"/>
      <c r="D208" s="1108"/>
      <c r="E208" s="1041">
        <f>VLOOKUP(B206,'EXTRAUrbano.Piano inv. forn '!$D$87:$AB$106,17,FALSE)</f>
        <v>0</v>
      </c>
      <c r="F208" s="1042"/>
      <c r="G208" s="1042"/>
      <c r="H208" s="1043"/>
      <c r="I208" s="108"/>
      <c r="J208" s="1109" t="s">
        <v>391</v>
      </c>
      <c r="K208" s="1110"/>
      <c r="L208" s="1041">
        <f>VLOOKUP(B206,'EXTRAUrbano.Piano inv. forn '!$D$87:$AB$106,19,FALSE)</f>
        <v>0</v>
      </c>
      <c r="M208" s="1043"/>
      <c r="N208" s="147"/>
      <c r="O208" s="519" t="s">
        <v>392</v>
      </c>
      <c r="P208" s="169">
        <f>L208+E208</f>
        <v>0</v>
      </c>
      <c r="R208" s="190" t="s">
        <v>393</v>
      </c>
      <c r="S208" s="1039"/>
      <c r="T208" s="1040"/>
      <c r="U208" s="164"/>
    </row>
    <row r="209" spans="1:21" ht="15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08"/>
      <c r="J209" s="121"/>
      <c r="K209" s="121"/>
      <c r="L209" s="172"/>
      <c r="M209" s="172"/>
      <c r="N209" s="147"/>
      <c r="O209" s="119"/>
      <c r="P209" s="147"/>
      <c r="R209" s="119"/>
      <c r="S209" s="120"/>
      <c r="T209" s="120"/>
      <c r="U209" s="164"/>
    </row>
    <row r="210" spans="1:21" ht="58" x14ac:dyDescent="0.35">
      <c r="A210" s="1096" t="s">
        <v>394</v>
      </c>
      <c r="B210" s="1098" t="s">
        <v>395</v>
      </c>
      <c r="C210" s="1098" t="s">
        <v>396</v>
      </c>
      <c r="D210" s="186" t="s">
        <v>397</v>
      </c>
      <c r="E210" s="629" t="s">
        <v>398</v>
      </c>
      <c r="F210" s="186" t="s">
        <v>399</v>
      </c>
      <c r="G210" s="186" t="s">
        <v>400</v>
      </c>
      <c r="H210" s="187" t="s">
        <v>346</v>
      </c>
      <c r="I210" s="187" t="s">
        <v>401</v>
      </c>
      <c r="J210" s="187" t="s">
        <v>402</v>
      </c>
      <c r="K210" s="187" t="s">
        <v>403</v>
      </c>
      <c r="L210" s="187" t="s">
        <v>404</v>
      </c>
      <c r="M210" s="187" t="s">
        <v>405</v>
      </c>
      <c r="N210" s="187" t="s">
        <v>406</v>
      </c>
      <c r="O210" s="187" t="s">
        <v>407</v>
      </c>
      <c r="P210" s="187" t="s">
        <v>408</v>
      </c>
      <c r="Q210" s="187" t="s">
        <v>409</v>
      </c>
      <c r="R210" s="187" t="s">
        <v>410</v>
      </c>
      <c r="S210" s="187" t="s">
        <v>411</v>
      </c>
      <c r="T210" s="518" t="s">
        <v>412</v>
      </c>
      <c r="U210" s="638"/>
    </row>
    <row r="211" spans="1:21" ht="24.5" thickBot="1" x14ac:dyDescent="0.4">
      <c r="A211" s="1097"/>
      <c r="B211" s="1099"/>
      <c r="C211" s="1099"/>
      <c r="D211" s="188" t="s">
        <v>413</v>
      </c>
      <c r="E211" s="188" t="s">
        <v>429</v>
      </c>
      <c r="F211" s="188" t="s">
        <v>415</v>
      </c>
      <c r="G211" s="188" t="s">
        <v>415</v>
      </c>
      <c r="H211" s="188" t="s">
        <v>57</v>
      </c>
      <c r="I211" s="188" t="s">
        <v>430</v>
      </c>
      <c r="J211" s="188" t="s">
        <v>417</v>
      </c>
      <c r="K211" s="188" t="s">
        <v>418</v>
      </c>
      <c r="L211" s="188" t="s">
        <v>419</v>
      </c>
      <c r="M211" s="188" t="s">
        <v>418</v>
      </c>
      <c r="N211" s="188" t="s">
        <v>420</v>
      </c>
      <c r="O211" s="188" t="s">
        <v>384</v>
      </c>
      <c r="P211" s="188" t="s">
        <v>421</v>
      </c>
      <c r="Q211" s="188" t="s">
        <v>422</v>
      </c>
      <c r="R211" s="188" t="s">
        <v>423</v>
      </c>
      <c r="S211" s="188" t="s">
        <v>423</v>
      </c>
      <c r="T211" s="673"/>
      <c r="U211" s="638"/>
    </row>
    <row r="212" spans="1:21" x14ac:dyDescent="0.35">
      <c r="A212" s="1100" t="str">
        <f>B206</f>
        <v>EXTRA-urb.elettr1</v>
      </c>
      <c r="B212" s="178">
        <v>1</v>
      </c>
      <c r="C212" s="218"/>
      <c r="D212" s="131"/>
      <c r="E212" s="131"/>
      <c r="F212" s="218"/>
      <c r="G212" s="640"/>
      <c r="H212" s="133"/>
      <c r="I212" s="497"/>
      <c r="J212" s="641"/>
      <c r="K212" s="642"/>
      <c r="L212" s="497"/>
      <c r="M212" s="642"/>
      <c r="N212" s="185"/>
      <c r="O212" s="185"/>
      <c r="P212" s="497"/>
      <c r="Q212" s="497"/>
      <c r="R212" s="497"/>
      <c r="S212" s="497"/>
      <c r="T212" s="643"/>
      <c r="U212" s="637"/>
    </row>
    <row r="213" spans="1:21" x14ac:dyDescent="0.35">
      <c r="A213" s="1100"/>
      <c r="B213" s="179">
        <v>2</v>
      </c>
      <c r="C213" s="128"/>
      <c r="D213" s="118"/>
      <c r="E213" s="118"/>
      <c r="F213" s="128"/>
      <c r="G213" s="644"/>
      <c r="H213" s="128"/>
      <c r="I213" s="498"/>
      <c r="J213" s="645"/>
      <c r="K213" s="646"/>
      <c r="L213" s="498"/>
      <c r="M213" s="646"/>
      <c r="N213" s="176"/>
      <c r="O213" s="176"/>
      <c r="P213" s="498"/>
      <c r="Q213" s="498" t="s">
        <v>424</v>
      </c>
      <c r="R213" s="498"/>
      <c r="S213" s="498"/>
      <c r="T213" s="647"/>
      <c r="U213" s="637"/>
    </row>
    <row r="214" spans="1:21" x14ac:dyDescent="0.35">
      <c r="A214" s="1100"/>
      <c r="B214" s="179">
        <v>3</v>
      </c>
      <c r="C214" s="128"/>
      <c r="D214" s="118"/>
      <c r="E214" s="118"/>
      <c r="F214" s="128"/>
      <c r="G214" s="644"/>
      <c r="H214" s="128"/>
      <c r="I214" s="498"/>
      <c r="J214" s="645"/>
      <c r="K214" s="646"/>
      <c r="L214" s="498"/>
      <c r="M214" s="646"/>
      <c r="N214" s="176"/>
      <c r="O214" s="176"/>
      <c r="P214" s="498"/>
      <c r="Q214" s="498"/>
      <c r="R214" s="498"/>
      <c r="S214" s="498"/>
      <c r="T214" s="647"/>
      <c r="U214" s="637"/>
    </row>
    <row r="215" spans="1:21" x14ac:dyDescent="0.35">
      <c r="A215" s="1100"/>
      <c r="B215" s="179">
        <v>4</v>
      </c>
      <c r="C215" s="128"/>
      <c r="D215" s="118"/>
      <c r="E215" s="118"/>
      <c r="F215" s="128"/>
      <c r="G215" s="644"/>
      <c r="H215" s="128"/>
      <c r="I215" s="498"/>
      <c r="J215" s="645"/>
      <c r="K215" s="646"/>
      <c r="L215" s="498"/>
      <c r="M215" s="646"/>
      <c r="N215" s="176"/>
      <c r="O215" s="176"/>
      <c r="P215" s="498"/>
      <c r="Q215" s="498"/>
      <c r="R215" s="498"/>
      <c r="S215" s="498"/>
      <c r="T215" s="647"/>
      <c r="U215" s="637"/>
    </row>
    <row r="216" spans="1:21" x14ac:dyDescent="0.35">
      <c r="A216" s="1100"/>
      <c r="B216" s="179">
        <v>5</v>
      </c>
      <c r="C216" s="128"/>
      <c r="D216" s="118"/>
      <c r="E216" s="118"/>
      <c r="F216" s="128"/>
      <c r="G216" s="644"/>
      <c r="H216" s="128"/>
      <c r="I216" s="498"/>
      <c r="J216" s="645"/>
      <c r="K216" s="646"/>
      <c r="L216" s="498"/>
      <c r="M216" s="646"/>
      <c r="N216" s="176"/>
      <c r="O216" s="176"/>
      <c r="P216" s="498"/>
      <c r="Q216" s="498"/>
      <c r="R216" s="498"/>
      <c r="S216" s="498"/>
      <c r="T216" s="647"/>
      <c r="U216" s="637"/>
    </row>
    <row r="217" spans="1:21" x14ac:dyDescent="0.35">
      <c r="A217" s="1100"/>
      <c r="B217" s="179">
        <v>6</v>
      </c>
      <c r="C217" s="128"/>
      <c r="D217" s="118"/>
      <c r="E217" s="118"/>
      <c r="F217" s="128"/>
      <c r="G217" s="644"/>
      <c r="H217" s="128"/>
      <c r="I217" s="498"/>
      <c r="J217" s="645"/>
      <c r="K217" s="646"/>
      <c r="L217" s="498"/>
      <c r="M217" s="646"/>
      <c r="N217" s="176"/>
      <c r="O217" s="176"/>
      <c r="P217" s="498"/>
      <c r="Q217" s="498"/>
      <c r="R217" s="498"/>
      <c r="S217" s="498"/>
      <c r="T217" s="647"/>
      <c r="U217" s="637"/>
    </row>
    <row r="218" spans="1:21" x14ac:dyDescent="0.35">
      <c r="A218" s="1100"/>
      <c r="B218" s="179">
        <v>7</v>
      </c>
      <c r="C218" s="128"/>
      <c r="D218" s="118"/>
      <c r="E218" s="118"/>
      <c r="F218" s="128"/>
      <c r="G218" s="644"/>
      <c r="H218" s="128"/>
      <c r="I218" s="498"/>
      <c r="J218" s="645"/>
      <c r="K218" s="646"/>
      <c r="L218" s="498"/>
      <c r="M218" s="646"/>
      <c r="N218" s="176"/>
      <c r="O218" s="176"/>
      <c r="P218" s="498"/>
      <c r="Q218" s="498"/>
      <c r="R218" s="498"/>
      <c r="S218" s="498"/>
      <c r="T218" s="647"/>
      <c r="U218" s="637"/>
    </row>
    <row r="219" spans="1:21" x14ac:dyDescent="0.35">
      <c r="A219" s="1100"/>
      <c r="B219" s="179">
        <v>8</v>
      </c>
      <c r="C219" s="128"/>
      <c r="D219" s="118"/>
      <c r="E219" s="118"/>
      <c r="F219" s="128"/>
      <c r="G219" s="644"/>
      <c r="H219" s="128"/>
      <c r="I219" s="498"/>
      <c r="J219" s="645"/>
      <c r="K219" s="646"/>
      <c r="L219" s="498"/>
      <c r="M219" s="646"/>
      <c r="N219" s="176"/>
      <c r="O219" s="176"/>
      <c r="P219" s="498"/>
      <c r="Q219" s="498"/>
      <c r="R219" s="498"/>
      <c r="S219" s="498"/>
      <c r="T219" s="647"/>
      <c r="U219" s="637"/>
    </row>
    <row r="220" spans="1:21" x14ac:dyDescent="0.35">
      <c r="A220" s="1100"/>
      <c r="B220" s="179">
        <v>9</v>
      </c>
      <c r="C220" s="128"/>
      <c r="D220" s="118"/>
      <c r="E220" s="118"/>
      <c r="F220" s="128"/>
      <c r="G220" s="644"/>
      <c r="H220" s="128"/>
      <c r="I220" s="498"/>
      <c r="J220" s="645"/>
      <c r="K220" s="646"/>
      <c r="L220" s="498"/>
      <c r="M220" s="646"/>
      <c r="N220" s="176"/>
      <c r="O220" s="176"/>
      <c r="P220" s="498"/>
      <c r="Q220" s="498"/>
      <c r="R220" s="498"/>
      <c r="S220" s="498"/>
      <c r="T220" s="647"/>
      <c r="U220" s="637"/>
    </row>
    <row r="221" spans="1:21" ht="15" thickBot="1" x14ac:dyDescent="0.4">
      <c r="A221" s="1101"/>
      <c r="B221" s="180">
        <v>10</v>
      </c>
      <c r="C221" s="157"/>
      <c r="D221" s="155"/>
      <c r="E221" s="155"/>
      <c r="F221" s="157"/>
      <c r="G221" s="648"/>
      <c r="H221" s="157"/>
      <c r="I221" s="499"/>
      <c r="J221" s="649"/>
      <c r="K221" s="650"/>
      <c r="L221" s="499"/>
      <c r="M221" s="650"/>
      <c r="N221" s="177"/>
      <c r="O221" s="177"/>
      <c r="P221" s="499"/>
      <c r="Q221" s="499"/>
      <c r="R221" s="499"/>
      <c r="S221" s="499"/>
      <c r="T221" s="651"/>
      <c r="U221" s="637"/>
    </row>
    <row r="222" spans="1:21" ht="29.5" thickBot="1" x14ac:dyDescent="0.4">
      <c r="A222" s="163"/>
      <c r="B222" s="119"/>
      <c r="C222" s="119"/>
      <c r="D222" s="119"/>
      <c r="E222" s="555" t="s">
        <v>385</v>
      </c>
      <c r="F222" s="556">
        <f>COUNTA(F212:F221)</f>
        <v>0</v>
      </c>
      <c r="G222" s="557">
        <f>COUNTA(G212:G221)</f>
        <v>0</v>
      </c>
      <c r="H222" s="652"/>
      <c r="I222" s="652"/>
      <c r="J222" s="600" t="s">
        <v>623</v>
      </c>
      <c r="K222" s="602">
        <f>COUNTIF(K212:K221,"&lt;=31/12/2024")</f>
        <v>0</v>
      </c>
      <c r="L222" s="652"/>
      <c r="M222" s="161" t="s">
        <v>425</v>
      </c>
      <c r="N222" s="174">
        <f>SUM(N212:N221)</f>
        <v>0</v>
      </c>
      <c r="O222" s="175">
        <f>SUM(O212:O221)</f>
        <v>0</v>
      </c>
      <c r="P222" s="119"/>
      <c r="R222" s="119"/>
      <c r="S222" s="119"/>
      <c r="T222" s="653"/>
      <c r="U222" s="654"/>
    </row>
    <row r="223" spans="1:21" ht="15" thickBot="1" x14ac:dyDescent="0.4">
      <c r="A223" s="655"/>
      <c r="B223" s="656"/>
      <c r="C223" s="464"/>
      <c r="D223" s="464"/>
      <c r="E223" s="464"/>
      <c r="F223" s="656"/>
      <c r="G223" s="464"/>
      <c r="H223" s="464"/>
      <c r="I223" s="656"/>
      <c r="J223" s="656"/>
      <c r="K223" s="464"/>
      <c r="L223" s="464"/>
      <c r="M223" s="464"/>
      <c r="N223" s="464"/>
      <c r="O223" s="464"/>
      <c r="P223" s="464"/>
      <c r="Q223" s="464"/>
      <c r="R223" s="464"/>
      <c r="S223" s="657"/>
      <c r="T223" s="464"/>
      <c r="U223" s="658"/>
    </row>
  </sheetData>
  <sheetProtection password="8721" sheet="1" objects="1" scenarios="1"/>
  <mergeCells count="180">
    <mergeCell ref="A8:T8"/>
    <mergeCell ref="A10:D11"/>
    <mergeCell ref="E10:H11"/>
    <mergeCell ref="J10:N10"/>
    <mergeCell ref="O10:P11"/>
    <mergeCell ref="J11:N11"/>
    <mergeCell ref="A1:X1"/>
    <mergeCell ref="A3:T3"/>
    <mergeCell ref="A6:D6"/>
    <mergeCell ref="E6:J6"/>
    <mergeCell ref="L6:N6"/>
    <mergeCell ref="O6:T6"/>
    <mergeCell ref="S18:T18"/>
    <mergeCell ref="A20:A21"/>
    <mergeCell ref="B20:B21"/>
    <mergeCell ref="C20:C21"/>
    <mergeCell ref="B16:C16"/>
    <mergeCell ref="E16:F16"/>
    <mergeCell ref="G16:H16"/>
    <mergeCell ref="J16:K16"/>
    <mergeCell ref="L16:M16"/>
    <mergeCell ref="S16:T16"/>
    <mergeCell ref="A22:A31"/>
    <mergeCell ref="B35:C35"/>
    <mergeCell ref="E35:F35"/>
    <mergeCell ref="G35:H35"/>
    <mergeCell ref="J35:K35"/>
    <mergeCell ref="L35:M35"/>
    <mergeCell ref="A18:D18"/>
    <mergeCell ref="E18:H18"/>
    <mergeCell ref="J18:K18"/>
    <mergeCell ref="L18:M18"/>
    <mergeCell ref="A39:A40"/>
    <mergeCell ref="B39:B40"/>
    <mergeCell ref="C39:C40"/>
    <mergeCell ref="A41:A50"/>
    <mergeCell ref="B54:C54"/>
    <mergeCell ref="E54:F54"/>
    <mergeCell ref="S35:T35"/>
    <mergeCell ref="A37:D37"/>
    <mergeCell ref="E37:H37"/>
    <mergeCell ref="J37:K37"/>
    <mergeCell ref="L37:M37"/>
    <mergeCell ref="S37:T37"/>
    <mergeCell ref="G54:H54"/>
    <mergeCell ref="J54:K54"/>
    <mergeCell ref="L54:M54"/>
    <mergeCell ref="S54:T54"/>
    <mergeCell ref="A56:D56"/>
    <mergeCell ref="E56:H56"/>
    <mergeCell ref="J56:K56"/>
    <mergeCell ref="L56:M56"/>
    <mergeCell ref="S56:T56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A77:A78"/>
    <mergeCell ref="B77:B78"/>
    <mergeCell ref="C77:C78"/>
    <mergeCell ref="A79:A88"/>
    <mergeCell ref="B92:C92"/>
    <mergeCell ref="E92:F92"/>
    <mergeCell ref="G73:H73"/>
    <mergeCell ref="J73:K73"/>
    <mergeCell ref="L73:M73"/>
    <mergeCell ref="G92:H92"/>
    <mergeCell ref="J92:K92"/>
    <mergeCell ref="L92:M92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G111:H111"/>
    <mergeCell ref="S151:T151"/>
    <mergeCell ref="A134:A135"/>
    <mergeCell ref="B134:B135"/>
    <mergeCell ref="C134:C135"/>
    <mergeCell ref="A136:A145"/>
    <mergeCell ref="B149:C149"/>
    <mergeCell ref="E149:F149"/>
    <mergeCell ref="J111:K111"/>
    <mergeCell ref="L111:M111"/>
    <mergeCell ref="G130:H130"/>
    <mergeCell ref="J130:K130"/>
    <mergeCell ref="L130:M130"/>
    <mergeCell ref="S130:T130"/>
    <mergeCell ref="B130:C130"/>
    <mergeCell ref="E130:F130"/>
    <mergeCell ref="A132:D132"/>
    <mergeCell ref="E132:H132"/>
    <mergeCell ref="J132:K132"/>
    <mergeCell ref="L132:M132"/>
    <mergeCell ref="S132:T132"/>
    <mergeCell ref="S149:T149"/>
    <mergeCell ref="A151:D151"/>
    <mergeCell ref="E151:H151"/>
    <mergeCell ref="J151:K151"/>
    <mergeCell ref="S206:T206"/>
    <mergeCell ref="A208:D208"/>
    <mergeCell ref="E208:H208"/>
    <mergeCell ref="J208:K208"/>
    <mergeCell ref="L208:M208"/>
    <mergeCell ref="S208:T208"/>
    <mergeCell ref="A191:A192"/>
    <mergeCell ref="B191:B192"/>
    <mergeCell ref="C191:C192"/>
    <mergeCell ref="A193:A202"/>
    <mergeCell ref="B206:C206"/>
    <mergeCell ref="E206:F206"/>
    <mergeCell ref="L151:M151"/>
    <mergeCell ref="A189:D189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S168:T168"/>
    <mergeCell ref="A170:D170"/>
    <mergeCell ref="E170:H170"/>
    <mergeCell ref="J170:K170"/>
    <mergeCell ref="L170:M170"/>
    <mergeCell ref="S170:T170"/>
    <mergeCell ref="S187:T187"/>
    <mergeCell ref="B168:C168"/>
    <mergeCell ref="E168:F168"/>
    <mergeCell ref="G168:H168"/>
    <mergeCell ref="J168:K168"/>
    <mergeCell ref="L168:M168"/>
    <mergeCell ref="J13:M13"/>
    <mergeCell ref="A13:D13"/>
    <mergeCell ref="E13:H13"/>
    <mergeCell ref="A210:A211"/>
    <mergeCell ref="B210:B211"/>
    <mergeCell ref="C210:C211"/>
    <mergeCell ref="A212:A221"/>
    <mergeCell ref="G206:H206"/>
    <mergeCell ref="J206:K206"/>
    <mergeCell ref="L206:M206"/>
    <mergeCell ref="G187:H187"/>
    <mergeCell ref="J187:K187"/>
    <mergeCell ref="L187:M187"/>
    <mergeCell ref="A153:A154"/>
    <mergeCell ref="B153:B154"/>
    <mergeCell ref="C153:C154"/>
    <mergeCell ref="A155:A164"/>
    <mergeCell ref="G149:H149"/>
    <mergeCell ref="J149:K149"/>
    <mergeCell ref="L149:M149"/>
    <mergeCell ref="A115:A116"/>
    <mergeCell ref="B115:B116"/>
    <mergeCell ref="C115:C116"/>
    <mergeCell ref="A117:A126"/>
  </mergeCells>
  <dataValidations count="6">
    <dataValidation type="list" allowBlank="1" showInputMessage="1" showErrorMessage="1" sqref="I22:I31 I193:I202 I41:I50 I60:I69 I79:I88 I98:I107 I117:I126 I136:I145 I155:I164 I174:I183 I212:I221" xr:uid="{00000000-0002-0000-0900-000000000000}">
      <formula1>"classe II,classe III,classe a, classe B"</formula1>
    </dataValidation>
    <dataValidation type="list" allowBlank="1" showInputMessage="1" showErrorMessage="1" sqref="E22:E31 E193:E202 E41:E50 E60:E69 E79:E88 E98:E107 E117:E126 E136:E145 E155:E164 E174:E183 E212:E221" xr:uid="{00000000-0002-0000-0900-000001000000}">
      <formula1>"extraurbano,"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900-000002000000}"/>
    <dataValidation type="list" allowBlank="1" showInputMessage="1" showErrorMessage="1" sqref="B17:C17 B150:C150 B169:C169 B188:C188 B36:C36 B55:C55 B74:C74 B93:C93 B112:C112 B131:C131 B207:C207" xr:uid="{00000000-0002-0000-0900-000003000000}">
      <formula1>$D$20:$D$39</formula1>
    </dataValidation>
    <dataValidation type="list" allowBlank="1" showInputMessage="1" showErrorMessage="1" sqref="R22:S31 R41:S50 R60:S69 R79:S88 R98:S107 R117:S126 R136:S145 R155:S164 R174:S183 R193:S202 R212:S221" xr:uid="{00000000-0002-0000-0900-000004000000}">
      <formula1>"si,"</formula1>
    </dataValidation>
    <dataValidation type="list" allowBlank="1" showInputMessage="1" showErrorMessage="1" sqref="H22:H31 H41:H50 H60:H69 H79:H88 H98:H107 H117:H126 H136:H145 H155:H164 H174:H183 H193:H202 H212:H221" xr:uid="{00000000-0002-0000-0900-000005000000}">
      <formula1>"ELETTRICO"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900-000006000000}">
          <x14:formula1>
            <xm:f>'EXTRAUrbano.Piano inv. forn '!$D$87:$D$106</xm:f>
          </x14:formula1>
          <xm:sqref>B187:C187 B16:C16 B206:C206 B168:C168 B149:C149 B130:C130 B111:C111 B92:C92 B73:C73 B54:C54 B35:C35</xm:sqref>
        </x14:dataValidation>
        <x14:dataValidation type="list" allowBlank="1" showInputMessage="1" showErrorMessage="1" prompt="Scegliere la regione/P.A. beneficiaria dal menù a tendina_x000a_" xr:uid="{00000000-0002-0000-09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249977111117893"/>
  </sheetPr>
  <dimension ref="A1:X223"/>
  <sheetViews>
    <sheetView topLeftCell="E211" workbookViewId="0">
      <selection activeCell="J222" sqref="J222:K222"/>
    </sheetView>
  </sheetViews>
  <sheetFormatPr defaultColWidth="8.7265625" defaultRowHeight="14.5" x14ac:dyDescent="0.35"/>
  <cols>
    <col min="1" max="1" width="10" style="12" customWidth="1"/>
    <col min="2" max="2" width="7.1796875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9" style="11" bestFit="1" customWidth="1"/>
    <col min="7" max="7" width="21" style="1" customWidth="1"/>
    <col min="8" max="8" width="11.81640625" style="1" customWidth="1"/>
    <col min="9" max="9" width="11.7265625" style="11" bestFit="1" customWidth="1"/>
    <col min="10" max="10" width="24.54296875" style="11" customWidth="1"/>
    <col min="11" max="11" width="12.26953125" style="1" customWidth="1"/>
    <col min="12" max="12" width="15.81640625" style="1" customWidth="1"/>
    <col min="13" max="13" width="16.26953125" style="1" customWidth="1"/>
    <col min="14" max="14" width="15.81640625" style="1" customWidth="1"/>
    <col min="15" max="15" width="24.54296875" style="1" customWidth="1"/>
    <col min="16" max="16" width="17.81640625" style="1" customWidth="1"/>
    <col min="17" max="17" width="21.1796875" style="1" bestFit="1" customWidth="1"/>
    <col min="18" max="18" width="22.1796875" style="1" customWidth="1"/>
    <col min="19" max="19" width="13.453125" style="1" customWidth="1"/>
    <col min="20" max="20" width="18.7265625" style="1" customWidth="1"/>
    <col min="21" max="21" width="9.54296875" style="1" customWidth="1"/>
    <col min="22" max="22" width="18.7265625" style="1" customWidth="1"/>
    <col min="23" max="23" width="12.81640625" style="1" bestFit="1" customWidth="1"/>
    <col min="24" max="24" width="15.1796875" style="1" bestFit="1" customWidth="1"/>
    <col min="25" max="25" width="15.1796875" style="1" customWidth="1"/>
    <col min="26" max="26" width="15.7265625" style="1" customWidth="1"/>
    <col min="27" max="16384" width="8.7265625" style="1"/>
  </cols>
  <sheetData>
    <row r="1" spans="1:24" ht="35.25" customHeight="1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23" thickBot="1" x14ac:dyDescent="0.4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</row>
    <row r="3" spans="1:24" ht="21.75" customHeight="1" thickBot="1" x14ac:dyDescent="0.4">
      <c r="A3" s="860" t="s">
        <v>440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110"/>
      <c r="V3" s="110"/>
      <c r="W3" s="110"/>
      <c r="X3" s="110"/>
    </row>
    <row r="4" spans="1:24" ht="17.5" x14ac:dyDescent="0.35">
      <c r="A4" s="1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28" thickBot="1" x14ac:dyDescent="0.4">
      <c r="A5" s="1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441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4"/>
      <c r="V6" s="384"/>
      <c r="W6" s="384"/>
      <c r="X6" s="384"/>
    </row>
    <row r="7" spans="1:24" ht="15" thickBot="1" x14ac:dyDescent="0.4"/>
    <row r="8" spans="1:24" ht="28.5" customHeight="1" thickBot="1" x14ac:dyDescent="0.4">
      <c r="A8" s="1144" t="s">
        <v>442</v>
      </c>
      <c r="B8" s="1145"/>
      <c r="C8" s="1145"/>
      <c r="D8" s="1145"/>
      <c r="E8" s="1145"/>
      <c r="F8" s="1145"/>
      <c r="G8" s="1145"/>
      <c r="H8" s="1145"/>
      <c r="I8" s="1145"/>
      <c r="J8" s="1145"/>
      <c r="K8" s="1145"/>
      <c r="L8" s="1145"/>
      <c r="M8" s="1145"/>
      <c r="N8" s="1145"/>
      <c r="O8" s="1145"/>
      <c r="P8" s="1145"/>
      <c r="Q8" s="1145"/>
      <c r="R8" s="1145"/>
      <c r="S8" s="1145"/>
      <c r="T8" s="1146"/>
    </row>
    <row r="9" spans="1:24" ht="12.75" customHeight="1" thickBot="1" x14ac:dyDescent="0.4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</row>
    <row r="10" spans="1:24" ht="17.5" x14ac:dyDescent="0.35">
      <c r="A10" s="1147" t="s">
        <v>443</v>
      </c>
      <c r="B10" s="1148"/>
      <c r="C10" s="1148"/>
      <c r="D10" s="1149"/>
      <c r="E10" s="1117">
        <f>N32+N51+N70+N89+N108+N127+N146+N165+N184+N203+N222</f>
        <v>0</v>
      </c>
      <c r="F10" s="1118"/>
      <c r="G10" s="1118"/>
      <c r="H10" s="1119"/>
      <c r="I10" s="1"/>
      <c r="J10" s="1136" t="s">
        <v>436</v>
      </c>
      <c r="K10" s="1138"/>
      <c r="L10" s="1138"/>
      <c r="M10" s="1138"/>
      <c r="N10" s="1138"/>
      <c r="O10" s="1060">
        <f>O32+O51+O70+O89+O108+O127+O146+O165+O184+O203+O222</f>
        <v>0</v>
      </c>
      <c r="P10" s="1061"/>
      <c r="Q10" s="199"/>
      <c r="R10" s="199"/>
      <c r="S10" s="199"/>
      <c r="T10" s="199"/>
    </row>
    <row r="11" spans="1:24" ht="15" thickBot="1" x14ac:dyDescent="0.4">
      <c r="A11" s="1150"/>
      <c r="B11" s="1151"/>
      <c r="C11" s="1151"/>
      <c r="D11" s="1152"/>
      <c r="E11" s="1120"/>
      <c r="F11" s="1121"/>
      <c r="G11" s="1121"/>
      <c r="H11" s="1122"/>
      <c r="I11" s="1"/>
      <c r="J11" s="1153" t="s">
        <v>384</v>
      </c>
      <c r="K11" s="1154"/>
      <c r="L11" s="1154"/>
      <c r="M11" s="1154"/>
      <c r="N11" s="1154"/>
      <c r="O11" s="1062"/>
      <c r="P11" s="1063"/>
    </row>
    <row r="12" spans="1:24" ht="15" thickBot="1" x14ac:dyDescent="0.4">
      <c r="A12" s="200"/>
      <c r="B12" s="201"/>
      <c r="C12" s="201"/>
      <c r="D12" s="201"/>
      <c r="E12" s="202"/>
      <c r="F12" s="202"/>
      <c r="G12" s="202"/>
      <c r="H12" s="202"/>
      <c r="I12" s="1"/>
      <c r="J12" s="203"/>
      <c r="K12" s="203"/>
      <c r="L12" s="203"/>
      <c r="M12" s="203"/>
      <c r="N12" s="203"/>
      <c r="O12" s="172"/>
      <c r="P12" s="172"/>
    </row>
    <row r="13" spans="1:24" ht="15" customHeight="1" thickBot="1" x14ac:dyDescent="0.4">
      <c r="A13" s="1157" t="s">
        <v>428</v>
      </c>
      <c r="B13" s="1158"/>
      <c r="C13" s="1158"/>
      <c r="D13" s="1159"/>
      <c r="E13" s="1091">
        <f>F32+F51+F70+F89+F108+F127+F146+F165+F184+F203+F222</f>
        <v>0</v>
      </c>
      <c r="F13" s="1092"/>
      <c r="G13" s="1092"/>
      <c r="H13" s="1093"/>
      <c r="I13" s="1"/>
      <c r="J13" s="1157" t="s">
        <v>622</v>
      </c>
      <c r="K13" s="1158"/>
      <c r="L13" s="1158"/>
      <c r="M13" s="1159"/>
      <c r="N13" s="659">
        <f>K51+K70+K89+K108+K127+K146+K165+K184+K203+K222+K32</f>
        <v>0</v>
      </c>
      <c r="O13" s="172"/>
      <c r="P13" s="172"/>
    </row>
    <row r="14" spans="1:24" ht="15" thickBot="1" x14ac:dyDescent="0.4">
      <c r="A14" s="200"/>
      <c r="B14" s="201"/>
      <c r="C14" s="201"/>
      <c r="D14" s="201"/>
      <c r="E14" s="202"/>
      <c r="F14" s="202"/>
      <c r="G14" s="202"/>
      <c r="H14" s="202"/>
      <c r="I14" s="1"/>
      <c r="J14" s="203"/>
      <c r="K14" s="203"/>
      <c r="L14" s="203"/>
      <c r="M14" s="203"/>
      <c r="N14" s="203"/>
      <c r="O14" s="172"/>
      <c r="P14" s="172"/>
    </row>
    <row r="15" spans="1:24" ht="31.5" customHeight="1" thickBot="1" x14ac:dyDescent="0.4">
      <c r="A15" s="162"/>
      <c r="B15" s="41"/>
      <c r="C15" s="38"/>
      <c r="D15" s="38"/>
      <c r="E15" s="38"/>
      <c r="F15" s="41"/>
      <c r="G15" s="38"/>
      <c r="H15" s="38"/>
      <c r="I15" s="41"/>
      <c r="J15" s="41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44"/>
    </row>
    <row r="16" spans="1:24" ht="33.75" customHeight="1" thickBot="1" x14ac:dyDescent="0.4">
      <c r="A16" s="409" t="s">
        <v>9</v>
      </c>
      <c r="B16" s="1053" t="s">
        <v>83</v>
      </c>
      <c r="C16" s="1054"/>
      <c r="E16" s="1142" t="s">
        <v>386</v>
      </c>
      <c r="F16" s="1143"/>
      <c r="G16" s="1035">
        <f>VLOOKUP(B16,'sub_Urbano.Piano inv. forn'!$D$123:$H$142,3,FALSE)</f>
        <v>0</v>
      </c>
      <c r="H16" s="1036"/>
      <c r="I16" s="1"/>
      <c r="J16" s="1142" t="s">
        <v>387</v>
      </c>
      <c r="K16" s="1143"/>
      <c r="L16" s="1035">
        <f>VLOOKUP(B16,'sub_Urbano.Piano inv. forn'!$D$123:$H$142,4,FALSE)</f>
        <v>0</v>
      </c>
      <c r="M16" s="1036"/>
      <c r="O16" s="414" t="s">
        <v>388</v>
      </c>
      <c r="P16" s="148"/>
      <c r="R16" s="415" t="s">
        <v>389</v>
      </c>
      <c r="S16" s="1134"/>
      <c r="T16" s="1135"/>
      <c r="U16" s="86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"/>
      <c r="J17" s="121"/>
      <c r="K17" s="121"/>
      <c r="L17" s="122"/>
      <c r="M17" s="122"/>
      <c r="O17" s="123"/>
      <c r="R17" s="119"/>
      <c r="S17" s="124"/>
      <c r="U17" s="164"/>
      <c r="V17" s="124"/>
    </row>
    <row r="18" spans="1:22" ht="33.75" customHeight="1" thickBot="1" x14ac:dyDescent="0.4">
      <c r="A18" s="1129" t="s">
        <v>390</v>
      </c>
      <c r="B18" s="1130"/>
      <c r="C18" s="1130"/>
      <c r="D18" s="1131"/>
      <c r="E18" s="1041">
        <f>VLOOKUP(B16,'sub_Urbano.Piano inv. forn'!$D$123:$V$142,17,FALSE)</f>
        <v>0</v>
      </c>
      <c r="F18" s="1042"/>
      <c r="G18" s="1042"/>
      <c r="H18" s="1043"/>
      <c r="I18" s="1"/>
      <c r="J18" s="1132" t="s">
        <v>391</v>
      </c>
      <c r="K18" s="1133"/>
      <c r="L18" s="1041">
        <f>VLOOKUP(B16,'sub_Urbano.Piano inv. forn'!$D$123:$V$142,19,FALSE)</f>
        <v>0</v>
      </c>
      <c r="M18" s="1043"/>
      <c r="N18" s="147"/>
      <c r="O18" s="415" t="s">
        <v>392</v>
      </c>
      <c r="P18" s="169">
        <f>L18+E18</f>
        <v>0</v>
      </c>
      <c r="Q18" s="108"/>
      <c r="R18" s="415" t="s">
        <v>393</v>
      </c>
      <c r="S18" s="1134"/>
      <c r="T18" s="1135"/>
      <c r="U18" s="164"/>
      <c r="V18" s="124"/>
    </row>
    <row r="19" spans="1:22" ht="21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"/>
      <c r="J19" s="121"/>
      <c r="K19" s="121"/>
      <c r="L19" s="172"/>
      <c r="M19" s="172"/>
      <c r="N19" s="147"/>
      <c r="O19" s="119"/>
      <c r="P19" s="147"/>
      <c r="Q19" s="108"/>
      <c r="R19" s="119"/>
      <c r="S19" s="173"/>
      <c r="T19" s="173"/>
      <c r="U19" s="164"/>
      <c r="V19" s="124"/>
    </row>
    <row r="20" spans="1:22" s="13" customFormat="1" ht="72" customHeight="1" x14ac:dyDescent="0.35">
      <c r="A20" s="1136" t="s">
        <v>394</v>
      </c>
      <c r="B20" s="1138" t="s">
        <v>395</v>
      </c>
      <c r="C20" s="1138" t="s">
        <v>396</v>
      </c>
      <c r="D20" s="410" t="s">
        <v>397</v>
      </c>
      <c r="E20" s="411" t="s">
        <v>398</v>
      </c>
      <c r="F20" s="410" t="s">
        <v>399</v>
      </c>
      <c r="G20" s="410" t="s">
        <v>400</v>
      </c>
      <c r="H20" s="412" t="s">
        <v>346</v>
      </c>
      <c r="I20" s="412" t="s">
        <v>401</v>
      </c>
      <c r="J20" s="412" t="s">
        <v>402</v>
      </c>
      <c r="K20" s="412" t="s">
        <v>403</v>
      </c>
      <c r="L20" s="412" t="s">
        <v>404</v>
      </c>
      <c r="M20" s="412" t="s">
        <v>405</v>
      </c>
      <c r="N20" s="412" t="s">
        <v>406</v>
      </c>
      <c r="O20" s="412" t="s">
        <v>407</v>
      </c>
      <c r="P20" s="412" t="s">
        <v>408</v>
      </c>
      <c r="Q20" s="412" t="s">
        <v>409</v>
      </c>
      <c r="R20" s="412" t="s">
        <v>410</v>
      </c>
      <c r="S20" s="412" t="s">
        <v>411</v>
      </c>
      <c r="T20" s="1140" t="s">
        <v>412</v>
      </c>
      <c r="U20" s="165"/>
    </row>
    <row r="21" spans="1:22" s="13" customFormat="1" ht="28.5" customHeight="1" thickBot="1" x14ac:dyDescent="0.4">
      <c r="A21" s="1137"/>
      <c r="B21" s="1139"/>
      <c r="C21" s="1139"/>
      <c r="D21" s="413" t="s">
        <v>413</v>
      </c>
      <c r="E21" s="413" t="s">
        <v>414</v>
      </c>
      <c r="F21" s="413" t="s">
        <v>415</v>
      </c>
      <c r="G21" s="413" t="s">
        <v>415</v>
      </c>
      <c r="H21" s="413" t="s">
        <v>80</v>
      </c>
      <c r="I21" s="413" t="s">
        <v>444</v>
      </c>
      <c r="J21" s="413" t="s">
        <v>417</v>
      </c>
      <c r="K21" s="413" t="s">
        <v>418</v>
      </c>
      <c r="L21" s="413" t="s">
        <v>419</v>
      </c>
      <c r="M21" s="413" t="s">
        <v>418</v>
      </c>
      <c r="N21" s="413" t="s">
        <v>420</v>
      </c>
      <c r="O21" s="413" t="s">
        <v>384</v>
      </c>
      <c r="P21" s="413" t="s">
        <v>421</v>
      </c>
      <c r="Q21" s="413" t="s">
        <v>422</v>
      </c>
      <c r="R21" s="413" t="s">
        <v>423</v>
      </c>
      <c r="S21" s="413" t="s">
        <v>423</v>
      </c>
      <c r="T21" s="1141"/>
      <c r="U21" s="165"/>
    </row>
    <row r="22" spans="1:22" ht="15" customHeight="1" x14ac:dyDescent="0.35">
      <c r="A22" s="1155" t="str">
        <f>B16</f>
        <v>suburb.i.3</v>
      </c>
      <c r="B22" s="416">
        <v>1</v>
      </c>
      <c r="C22" s="129"/>
      <c r="D22" s="130"/>
      <c r="E22" s="131"/>
      <c r="F22" s="129"/>
      <c r="G22" s="132"/>
      <c r="H22" s="133" t="s">
        <v>80</v>
      </c>
      <c r="I22" s="116"/>
      <c r="J22" s="136"/>
      <c r="K22" s="137"/>
      <c r="L22" s="116"/>
      <c r="M22" s="137"/>
      <c r="N22" s="185"/>
      <c r="O22" s="185"/>
      <c r="P22" s="116"/>
      <c r="Q22" s="116"/>
      <c r="R22" s="116"/>
      <c r="S22" s="116"/>
      <c r="T22" s="381"/>
      <c r="U22" s="86"/>
    </row>
    <row r="23" spans="1:22" x14ac:dyDescent="0.35">
      <c r="A23" s="1155"/>
      <c r="B23" s="417">
        <v>2</v>
      </c>
      <c r="C23" s="125"/>
      <c r="D23" s="126"/>
      <c r="E23" s="118"/>
      <c r="F23" s="125"/>
      <c r="G23" s="127"/>
      <c r="H23" s="133" t="s">
        <v>80</v>
      </c>
      <c r="I23" s="117"/>
      <c r="J23" s="134"/>
      <c r="K23" s="135"/>
      <c r="L23" s="117"/>
      <c r="M23" s="135"/>
      <c r="N23" s="176"/>
      <c r="O23" s="176"/>
      <c r="P23" s="117"/>
      <c r="Q23" s="117" t="s">
        <v>424</v>
      </c>
      <c r="R23" s="117"/>
      <c r="S23" s="117"/>
      <c r="T23" s="382"/>
      <c r="U23" s="86"/>
    </row>
    <row r="24" spans="1:22" x14ac:dyDescent="0.35">
      <c r="A24" s="1155"/>
      <c r="B24" s="417">
        <v>3</v>
      </c>
      <c r="C24" s="125"/>
      <c r="D24" s="126"/>
      <c r="E24" s="118"/>
      <c r="F24" s="125"/>
      <c r="G24" s="127"/>
      <c r="H24" s="133"/>
      <c r="I24" s="117"/>
      <c r="J24" s="134"/>
      <c r="K24" s="135"/>
      <c r="L24" s="117"/>
      <c r="M24" s="135"/>
      <c r="N24" s="176"/>
      <c r="O24" s="176"/>
      <c r="P24" s="117"/>
      <c r="Q24" s="117"/>
      <c r="R24" s="117"/>
      <c r="S24" s="117"/>
      <c r="T24" s="382"/>
      <c r="U24" s="86"/>
    </row>
    <row r="25" spans="1:22" x14ac:dyDescent="0.35">
      <c r="A25" s="1155"/>
      <c r="B25" s="417">
        <v>4</v>
      </c>
      <c r="C25" s="125"/>
      <c r="D25" s="126"/>
      <c r="E25" s="118"/>
      <c r="F25" s="125"/>
      <c r="G25" s="127"/>
      <c r="H25" s="133"/>
      <c r="I25" s="117"/>
      <c r="J25" s="134"/>
      <c r="K25" s="135"/>
      <c r="L25" s="117"/>
      <c r="M25" s="135"/>
      <c r="N25" s="176"/>
      <c r="O25" s="176"/>
      <c r="P25" s="117"/>
      <c r="Q25" s="117"/>
      <c r="R25" s="117"/>
      <c r="S25" s="117"/>
      <c r="T25" s="382"/>
      <c r="U25" s="86"/>
    </row>
    <row r="26" spans="1:22" x14ac:dyDescent="0.35">
      <c r="A26" s="1155"/>
      <c r="B26" s="417">
        <v>5</v>
      </c>
      <c r="C26" s="125"/>
      <c r="D26" s="126"/>
      <c r="E26" s="118"/>
      <c r="F26" s="125"/>
      <c r="G26" s="127"/>
      <c r="H26" s="133"/>
      <c r="I26" s="117"/>
      <c r="J26" s="134"/>
      <c r="K26" s="135"/>
      <c r="L26" s="117"/>
      <c r="M26" s="135"/>
      <c r="N26" s="176"/>
      <c r="O26" s="176"/>
      <c r="P26" s="117"/>
      <c r="Q26" s="117"/>
      <c r="R26" s="117"/>
      <c r="S26" s="117"/>
      <c r="T26" s="382"/>
      <c r="U26" s="86"/>
    </row>
    <row r="27" spans="1:22" x14ac:dyDescent="0.35">
      <c r="A27" s="1155"/>
      <c r="B27" s="417">
        <v>6</v>
      </c>
      <c r="C27" s="125"/>
      <c r="D27" s="126"/>
      <c r="E27" s="118"/>
      <c r="F27" s="125"/>
      <c r="G27" s="127"/>
      <c r="H27" s="133"/>
      <c r="I27" s="117"/>
      <c r="J27" s="134"/>
      <c r="K27" s="135"/>
      <c r="L27" s="117"/>
      <c r="M27" s="135"/>
      <c r="N27" s="176"/>
      <c r="O27" s="176"/>
      <c r="P27" s="117"/>
      <c r="Q27" s="117"/>
      <c r="R27" s="117"/>
      <c r="S27" s="117"/>
      <c r="T27" s="382"/>
      <c r="U27" s="86"/>
    </row>
    <row r="28" spans="1:22" x14ac:dyDescent="0.35">
      <c r="A28" s="1155"/>
      <c r="B28" s="417">
        <v>7</v>
      </c>
      <c r="C28" s="125"/>
      <c r="D28" s="126"/>
      <c r="E28" s="118"/>
      <c r="F28" s="125"/>
      <c r="G28" s="127"/>
      <c r="H28" s="133"/>
      <c r="I28" s="117"/>
      <c r="J28" s="134"/>
      <c r="K28" s="135"/>
      <c r="L28" s="117"/>
      <c r="M28" s="135"/>
      <c r="N28" s="176"/>
      <c r="O28" s="176"/>
      <c r="P28" s="117"/>
      <c r="Q28" s="117"/>
      <c r="R28" s="117"/>
      <c r="S28" s="117"/>
      <c r="T28" s="382"/>
      <c r="U28" s="86"/>
    </row>
    <row r="29" spans="1:22" x14ac:dyDescent="0.35">
      <c r="A29" s="1155"/>
      <c r="B29" s="417">
        <v>8</v>
      </c>
      <c r="C29" s="125"/>
      <c r="D29" s="126"/>
      <c r="E29" s="118"/>
      <c r="F29" s="125"/>
      <c r="G29" s="127"/>
      <c r="H29" s="133"/>
      <c r="I29" s="117"/>
      <c r="J29" s="134"/>
      <c r="K29" s="135"/>
      <c r="L29" s="117"/>
      <c r="M29" s="135"/>
      <c r="N29" s="176"/>
      <c r="O29" s="176"/>
      <c r="P29" s="117"/>
      <c r="Q29" s="117"/>
      <c r="R29" s="117"/>
      <c r="S29" s="117"/>
      <c r="T29" s="382"/>
      <c r="U29" s="86"/>
    </row>
    <row r="30" spans="1:22" x14ac:dyDescent="0.35">
      <c r="A30" s="1155"/>
      <c r="B30" s="417">
        <v>9</v>
      </c>
      <c r="C30" s="125"/>
      <c r="D30" s="126"/>
      <c r="E30" s="118"/>
      <c r="F30" s="125"/>
      <c r="G30" s="127"/>
      <c r="H30" s="133"/>
      <c r="I30" s="117"/>
      <c r="J30" s="134"/>
      <c r="K30" s="135"/>
      <c r="L30" s="117"/>
      <c r="M30" s="135"/>
      <c r="N30" s="176"/>
      <c r="O30" s="176"/>
      <c r="P30" s="117"/>
      <c r="Q30" s="117"/>
      <c r="R30" s="117"/>
      <c r="S30" s="117"/>
      <c r="T30" s="382"/>
      <c r="U30" s="86"/>
    </row>
    <row r="31" spans="1:22" ht="15" thickBot="1" x14ac:dyDescent="0.4">
      <c r="A31" s="1156"/>
      <c r="B31" s="418">
        <v>10</v>
      </c>
      <c r="C31" s="153"/>
      <c r="D31" s="154"/>
      <c r="E31" s="155"/>
      <c r="F31" s="153"/>
      <c r="G31" s="156"/>
      <c r="H31" s="422"/>
      <c r="I31" s="158"/>
      <c r="J31" s="159"/>
      <c r="K31" s="160"/>
      <c r="L31" s="158"/>
      <c r="M31" s="160"/>
      <c r="N31" s="177"/>
      <c r="O31" s="177"/>
      <c r="P31" s="158"/>
      <c r="Q31" s="158"/>
      <c r="R31" s="158"/>
      <c r="S31" s="158"/>
      <c r="T31" s="383"/>
      <c r="U31" s="86"/>
    </row>
    <row r="32" spans="1:22" ht="29.5" thickBot="1" x14ac:dyDescent="0.4">
      <c r="A32" s="150"/>
      <c r="B32" s="12"/>
      <c r="C32" s="12"/>
      <c r="D32" s="12"/>
      <c r="E32" s="548" t="s">
        <v>385</v>
      </c>
      <c r="F32" s="549">
        <f>COUNTA(F22:F31)</f>
        <v>0</v>
      </c>
      <c r="G32" s="550">
        <f>COUNTA(G22:G31)</f>
        <v>0</v>
      </c>
      <c r="H32" s="151"/>
      <c r="I32" s="151"/>
      <c r="J32" s="600" t="s">
        <v>623</v>
      </c>
      <c r="K32" s="602">
        <f>COUNTIF(K22:K31,"&lt;=31/12/2024")</f>
        <v>0</v>
      </c>
      <c r="L32" s="151"/>
      <c r="M32" s="161" t="s">
        <v>425</v>
      </c>
      <c r="N32" s="174">
        <f>SUM(N22:N31)</f>
        <v>0</v>
      </c>
      <c r="O32" s="175">
        <f>SUM(O22:O31)</f>
        <v>0</v>
      </c>
      <c r="P32" s="12"/>
      <c r="R32" s="12"/>
      <c r="S32" s="12"/>
      <c r="T32" s="149"/>
      <c r="U32" s="166"/>
      <c r="V32" s="149"/>
    </row>
    <row r="33" spans="1:21" ht="15" thickBot="1" x14ac:dyDescent="0.4">
      <c r="A33" s="167"/>
      <c r="B33" s="90"/>
      <c r="C33" s="69"/>
      <c r="D33" s="69"/>
      <c r="E33" s="69"/>
      <c r="F33" s="90"/>
      <c r="G33" s="69"/>
      <c r="H33" s="69"/>
      <c r="I33" s="90"/>
      <c r="J33" s="90"/>
      <c r="K33" s="69"/>
      <c r="L33" s="69"/>
      <c r="M33" s="69"/>
      <c r="N33" s="69"/>
      <c r="O33" s="69"/>
      <c r="P33" s="69"/>
      <c r="Q33" s="69"/>
      <c r="R33" s="69"/>
      <c r="S33" s="168"/>
      <c r="T33" s="69"/>
      <c r="U33" s="91"/>
    </row>
    <row r="34" spans="1:21" ht="15" thickBot="1" x14ac:dyDescent="0.4">
      <c r="A34" s="162"/>
      <c r="B34" s="41"/>
      <c r="C34" s="38"/>
      <c r="D34" s="38"/>
      <c r="E34" s="38"/>
      <c r="F34" s="41"/>
      <c r="G34" s="38"/>
      <c r="H34" s="38"/>
      <c r="I34" s="41"/>
      <c r="J34" s="41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44"/>
    </row>
    <row r="35" spans="1:21" ht="27.5" thickBot="1" x14ac:dyDescent="0.4">
      <c r="A35" s="409" t="s">
        <v>9</v>
      </c>
      <c r="B35" s="1053" t="s">
        <v>85</v>
      </c>
      <c r="C35" s="1054"/>
      <c r="E35" s="1142" t="s">
        <v>386</v>
      </c>
      <c r="F35" s="1143"/>
      <c r="G35" s="1035">
        <f>VLOOKUP(B35,'sub_Urbano.Piano inv. forn'!$D$123:$H$142,3,FALSE)</f>
        <v>0</v>
      </c>
      <c r="H35" s="1036"/>
      <c r="I35" s="1"/>
      <c r="J35" s="1142" t="s">
        <v>387</v>
      </c>
      <c r="K35" s="1143"/>
      <c r="L35" s="1035">
        <f>VLOOKUP(B35,'sub_Urbano.Piano inv. forn'!$D$123:$H$142,4,FALSE)</f>
        <v>0</v>
      </c>
      <c r="M35" s="1036"/>
      <c r="O35" s="414" t="s">
        <v>388</v>
      </c>
      <c r="P35" s="148"/>
      <c r="R35" s="415" t="s">
        <v>389</v>
      </c>
      <c r="S35" s="1134"/>
      <c r="T35" s="1135"/>
      <c r="U35" s="86"/>
    </row>
    <row r="36" spans="1:21" ht="15" thickBot="1" x14ac:dyDescent="0.4">
      <c r="A36" s="163"/>
      <c r="B36" s="120"/>
      <c r="C36" s="120"/>
      <c r="E36" s="121"/>
      <c r="F36" s="121"/>
      <c r="G36" s="122"/>
      <c r="H36" s="122"/>
      <c r="I36" s="1"/>
      <c r="J36" s="121"/>
      <c r="K36" s="121"/>
      <c r="L36" s="122"/>
      <c r="M36" s="122"/>
      <c r="O36" s="123"/>
      <c r="R36" s="119"/>
      <c r="S36" s="124"/>
      <c r="U36" s="164"/>
    </row>
    <row r="37" spans="1:21" ht="31.5" customHeight="1" thickBot="1" x14ac:dyDescent="0.4">
      <c r="A37" s="1129" t="s">
        <v>390</v>
      </c>
      <c r="B37" s="1130"/>
      <c r="C37" s="1130"/>
      <c r="D37" s="1131"/>
      <c r="E37" s="1041">
        <f>VLOOKUP(B35,'sub_Urbano.Piano inv. forn'!$D$123:$V$142,17,FALSE)</f>
        <v>0</v>
      </c>
      <c r="F37" s="1042"/>
      <c r="G37" s="1042"/>
      <c r="H37" s="1043"/>
      <c r="I37" s="1"/>
      <c r="J37" s="1132" t="s">
        <v>391</v>
      </c>
      <c r="K37" s="1133"/>
      <c r="L37" s="1041">
        <f>VLOOKUP(B35,'sub_Urbano.Piano inv. forn'!$D$123:$V$142,19,FALSE)</f>
        <v>0</v>
      </c>
      <c r="M37" s="1043"/>
      <c r="N37" s="147"/>
      <c r="O37" s="415" t="s">
        <v>392</v>
      </c>
      <c r="P37" s="169">
        <f>L37+E37</f>
        <v>0</v>
      </c>
      <c r="Q37" s="108"/>
      <c r="R37" s="415" t="s">
        <v>393</v>
      </c>
      <c r="S37" s="1134"/>
      <c r="T37" s="1135"/>
      <c r="U37" s="164"/>
    </row>
    <row r="38" spans="1:21" ht="15" thickBot="1" x14ac:dyDescent="0.4">
      <c r="A38" s="170"/>
      <c r="B38" s="171"/>
      <c r="C38" s="171"/>
      <c r="D38" s="171"/>
      <c r="E38" s="172"/>
      <c r="F38" s="172"/>
      <c r="G38" s="172"/>
      <c r="H38" s="172"/>
      <c r="I38" s="1"/>
      <c r="J38" s="121"/>
      <c r="K38" s="121"/>
      <c r="L38" s="172"/>
      <c r="M38" s="172"/>
      <c r="N38" s="147"/>
      <c r="O38" s="119"/>
      <c r="P38" s="147"/>
      <c r="Q38" s="108"/>
      <c r="R38" s="119"/>
      <c r="S38" s="173"/>
      <c r="T38" s="173"/>
      <c r="U38" s="86"/>
    </row>
    <row r="39" spans="1:21" ht="57" customHeight="1" x14ac:dyDescent="0.35">
      <c r="A39" s="1136" t="s">
        <v>394</v>
      </c>
      <c r="B39" s="1138" t="s">
        <v>395</v>
      </c>
      <c r="C39" s="1138" t="s">
        <v>396</v>
      </c>
      <c r="D39" s="410" t="s">
        <v>397</v>
      </c>
      <c r="E39" s="411" t="s">
        <v>398</v>
      </c>
      <c r="F39" s="410" t="s">
        <v>399</v>
      </c>
      <c r="G39" s="410" t="s">
        <v>400</v>
      </c>
      <c r="H39" s="412" t="s">
        <v>346</v>
      </c>
      <c r="I39" s="412" t="s">
        <v>401</v>
      </c>
      <c r="J39" s="412" t="s">
        <v>402</v>
      </c>
      <c r="K39" s="412" t="s">
        <v>403</v>
      </c>
      <c r="L39" s="412" t="s">
        <v>404</v>
      </c>
      <c r="M39" s="412" t="s">
        <v>405</v>
      </c>
      <c r="N39" s="412" t="s">
        <v>406</v>
      </c>
      <c r="O39" s="412" t="s">
        <v>407</v>
      </c>
      <c r="P39" s="412" t="s">
        <v>408</v>
      </c>
      <c r="Q39" s="412" t="s">
        <v>409</v>
      </c>
      <c r="R39" s="412" t="s">
        <v>410</v>
      </c>
      <c r="S39" s="412" t="s">
        <v>411</v>
      </c>
      <c r="T39" s="1140" t="s">
        <v>412</v>
      </c>
      <c r="U39" s="165"/>
    </row>
    <row r="40" spans="1:21" ht="30.75" customHeight="1" thickBot="1" x14ac:dyDescent="0.4">
      <c r="A40" s="1137"/>
      <c r="B40" s="1139"/>
      <c r="C40" s="1139"/>
      <c r="D40" s="413" t="s">
        <v>413</v>
      </c>
      <c r="E40" s="413" t="s">
        <v>414</v>
      </c>
      <c r="F40" s="413" t="s">
        <v>415</v>
      </c>
      <c r="G40" s="413" t="s">
        <v>415</v>
      </c>
      <c r="H40" s="413" t="s">
        <v>80</v>
      </c>
      <c r="I40" s="413" t="s">
        <v>444</v>
      </c>
      <c r="J40" s="413" t="s">
        <v>417</v>
      </c>
      <c r="K40" s="413" t="s">
        <v>418</v>
      </c>
      <c r="L40" s="413" t="s">
        <v>419</v>
      </c>
      <c r="M40" s="413" t="s">
        <v>418</v>
      </c>
      <c r="N40" s="413" t="s">
        <v>420</v>
      </c>
      <c r="O40" s="413" t="s">
        <v>384</v>
      </c>
      <c r="P40" s="413" t="s">
        <v>421</v>
      </c>
      <c r="Q40" s="413" t="s">
        <v>422</v>
      </c>
      <c r="R40" s="413" t="s">
        <v>423</v>
      </c>
      <c r="S40" s="413" t="s">
        <v>423</v>
      </c>
      <c r="T40" s="1141"/>
      <c r="U40" s="165"/>
    </row>
    <row r="41" spans="1:21" x14ac:dyDescent="0.35">
      <c r="A41" s="1155" t="str">
        <f>B35</f>
        <v>suburb.i.5</v>
      </c>
      <c r="B41" s="416">
        <v>1</v>
      </c>
      <c r="C41" s="129"/>
      <c r="D41" s="130"/>
      <c r="E41" s="131"/>
      <c r="F41" s="129"/>
      <c r="G41" s="132"/>
      <c r="H41" s="133" t="s">
        <v>80</v>
      </c>
      <c r="I41" s="116"/>
      <c r="J41" s="136"/>
      <c r="K41" s="137"/>
      <c r="L41" s="116"/>
      <c r="M41" s="137"/>
      <c r="N41" s="185"/>
      <c r="O41" s="185"/>
      <c r="P41" s="116"/>
      <c r="Q41" s="116"/>
      <c r="R41" s="116"/>
      <c r="S41" s="116"/>
      <c r="T41" s="381"/>
      <c r="U41" s="86"/>
    </row>
    <row r="42" spans="1:21" x14ac:dyDescent="0.35">
      <c r="A42" s="1155"/>
      <c r="B42" s="417">
        <v>2</v>
      </c>
      <c r="C42" s="125"/>
      <c r="D42" s="126"/>
      <c r="E42" s="118"/>
      <c r="F42" s="125"/>
      <c r="G42" s="127"/>
      <c r="H42" s="133" t="s">
        <v>80</v>
      </c>
      <c r="I42" s="117"/>
      <c r="J42" s="134"/>
      <c r="K42" s="135"/>
      <c r="L42" s="117"/>
      <c r="M42" s="135"/>
      <c r="N42" s="176"/>
      <c r="O42" s="176"/>
      <c r="P42" s="117"/>
      <c r="Q42" s="117" t="s">
        <v>424</v>
      </c>
      <c r="R42" s="117"/>
      <c r="S42" s="117"/>
      <c r="T42" s="382"/>
      <c r="U42" s="86"/>
    </row>
    <row r="43" spans="1:21" x14ac:dyDescent="0.35">
      <c r="A43" s="1155"/>
      <c r="B43" s="417">
        <v>3</v>
      </c>
      <c r="C43" s="125"/>
      <c r="D43" s="126"/>
      <c r="E43" s="118"/>
      <c r="F43" s="125"/>
      <c r="G43" s="127"/>
      <c r="H43" s="133"/>
      <c r="I43" s="117"/>
      <c r="J43" s="134"/>
      <c r="K43" s="135"/>
      <c r="L43" s="117"/>
      <c r="M43" s="135"/>
      <c r="N43" s="176"/>
      <c r="O43" s="176"/>
      <c r="P43" s="117"/>
      <c r="Q43" s="117"/>
      <c r="R43" s="117"/>
      <c r="S43" s="117"/>
      <c r="T43" s="382"/>
      <c r="U43" s="86"/>
    </row>
    <row r="44" spans="1:21" x14ac:dyDescent="0.35">
      <c r="A44" s="1155"/>
      <c r="B44" s="417">
        <v>4</v>
      </c>
      <c r="C44" s="125"/>
      <c r="D44" s="126"/>
      <c r="E44" s="118"/>
      <c r="F44" s="125"/>
      <c r="G44" s="127"/>
      <c r="H44" s="133"/>
      <c r="I44" s="117"/>
      <c r="J44" s="134"/>
      <c r="K44" s="135"/>
      <c r="L44" s="117"/>
      <c r="M44" s="135"/>
      <c r="N44" s="176"/>
      <c r="O44" s="176"/>
      <c r="P44" s="117"/>
      <c r="Q44" s="117"/>
      <c r="R44" s="117"/>
      <c r="S44" s="117"/>
      <c r="T44" s="382"/>
      <c r="U44" s="86"/>
    </row>
    <row r="45" spans="1:21" x14ac:dyDescent="0.35">
      <c r="A45" s="1155"/>
      <c r="B45" s="417">
        <v>5</v>
      </c>
      <c r="C45" s="125"/>
      <c r="D45" s="126"/>
      <c r="E45" s="118"/>
      <c r="F45" s="125"/>
      <c r="G45" s="127"/>
      <c r="H45" s="133"/>
      <c r="I45" s="117"/>
      <c r="J45" s="134"/>
      <c r="K45" s="135"/>
      <c r="L45" s="117"/>
      <c r="M45" s="135"/>
      <c r="N45" s="176"/>
      <c r="O45" s="176"/>
      <c r="P45" s="117"/>
      <c r="Q45" s="117"/>
      <c r="R45" s="117"/>
      <c r="S45" s="117"/>
      <c r="T45" s="382"/>
      <c r="U45" s="86"/>
    </row>
    <row r="46" spans="1:21" x14ac:dyDescent="0.35">
      <c r="A46" s="1155"/>
      <c r="B46" s="417">
        <v>6</v>
      </c>
      <c r="C46" s="125"/>
      <c r="D46" s="126"/>
      <c r="E46" s="118"/>
      <c r="F46" s="125"/>
      <c r="G46" s="127"/>
      <c r="H46" s="133"/>
      <c r="I46" s="117"/>
      <c r="J46" s="134"/>
      <c r="K46" s="135"/>
      <c r="L46" s="117"/>
      <c r="M46" s="135"/>
      <c r="N46" s="176"/>
      <c r="O46" s="176"/>
      <c r="P46" s="117"/>
      <c r="Q46" s="117"/>
      <c r="R46" s="117"/>
      <c r="S46" s="117"/>
      <c r="T46" s="382"/>
      <c r="U46" s="86"/>
    </row>
    <row r="47" spans="1:21" x14ac:dyDescent="0.35">
      <c r="A47" s="1155"/>
      <c r="B47" s="417">
        <v>7</v>
      </c>
      <c r="C47" s="125"/>
      <c r="D47" s="126"/>
      <c r="E47" s="118"/>
      <c r="F47" s="125"/>
      <c r="G47" s="127"/>
      <c r="H47" s="133"/>
      <c r="I47" s="117"/>
      <c r="J47" s="134"/>
      <c r="K47" s="135"/>
      <c r="L47" s="117"/>
      <c r="M47" s="135"/>
      <c r="N47" s="176"/>
      <c r="O47" s="176"/>
      <c r="P47" s="117"/>
      <c r="Q47" s="117"/>
      <c r="R47" s="117"/>
      <c r="S47" s="117"/>
      <c r="T47" s="382"/>
      <c r="U47" s="86"/>
    </row>
    <row r="48" spans="1:21" x14ac:dyDescent="0.35">
      <c r="A48" s="1155"/>
      <c r="B48" s="417">
        <v>8</v>
      </c>
      <c r="C48" s="125"/>
      <c r="D48" s="126"/>
      <c r="E48" s="118"/>
      <c r="F48" s="125"/>
      <c r="G48" s="127"/>
      <c r="H48" s="133"/>
      <c r="I48" s="117"/>
      <c r="J48" s="134"/>
      <c r="K48" s="135"/>
      <c r="L48" s="117"/>
      <c r="M48" s="135"/>
      <c r="N48" s="176"/>
      <c r="O48" s="176"/>
      <c r="P48" s="117"/>
      <c r="Q48" s="117"/>
      <c r="R48" s="117"/>
      <c r="S48" s="117"/>
      <c r="T48" s="382"/>
      <c r="U48" s="86"/>
    </row>
    <row r="49" spans="1:21" x14ac:dyDescent="0.35">
      <c r="A49" s="1155"/>
      <c r="B49" s="417">
        <v>9</v>
      </c>
      <c r="C49" s="125"/>
      <c r="D49" s="126"/>
      <c r="E49" s="118"/>
      <c r="F49" s="125"/>
      <c r="G49" s="127"/>
      <c r="H49" s="133"/>
      <c r="I49" s="117"/>
      <c r="J49" s="134"/>
      <c r="K49" s="135"/>
      <c r="L49" s="117"/>
      <c r="M49" s="135"/>
      <c r="N49" s="176"/>
      <c r="O49" s="176"/>
      <c r="P49" s="117"/>
      <c r="Q49" s="117"/>
      <c r="R49" s="117"/>
      <c r="S49" s="117"/>
      <c r="T49" s="382"/>
      <c r="U49" s="86"/>
    </row>
    <row r="50" spans="1:21" ht="15" thickBot="1" x14ac:dyDescent="0.4">
      <c r="A50" s="1156"/>
      <c r="B50" s="418">
        <v>10</v>
      </c>
      <c r="C50" s="153"/>
      <c r="D50" s="154"/>
      <c r="E50" s="155"/>
      <c r="F50" s="153"/>
      <c r="G50" s="156"/>
      <c r="H50" s="422"/>
      <c r="I50" s="158"/>
      <c r="J50" s="159"/>
      <c r="K50" s="160"/>
      <c r="L50" s="158"/>
      <c r="M50" s="160"/>
      <c r="N50" s="177"/>
      <c r="O50" s="177"/>
      <c r="P50" s="158"/>
      <c r="Q50" s="158"/>
      <c r="R50" s="158"/>
      <c r="S50" s="158"/>
      <c r="T50" s="383"/>
      <c r="U50" s="86"/>
    </row>
    <row r="51" spans="1:21" ht="29.5" thickBot="1" x14ac:dyDescent="0.4">
      <c r="A51" s="150"/>
      <c r="B51" s="12"/>
      <c r="C51" s="12"/>
      <c r="D51" s="12"/>
      <c r="E51" s="548" t="s">
        <v>385</v>
      </c>
      <c r="F51" s="549">
        <f>COUNTA(F41:F50)</f>
        <v>0</v>
      </c>
      <c r="G51" s="550">
        <f>COUNTA(G41:G50)</f>
        <v>0</v>
      </c>
      <c r="H51" s="151"/>
      <c r="I51" s="151"/>
      <c r="J51" s="600" t="s">
        <v>623</v>
      </c>
      <c r="K51" s="602">
        <f>COUNTIF(K41:K50,"&lt;=31/12/2024")</f>
        <v>0</v>
      </c>
      <c r="L51" s="151"/>
      <c r="M51" s="161" t="s">
        <v>425</v>
      </c>
      <c r="N51" s="174">
        <f>SUM(N41:N50)</f>
        <v>0</v>
      </c>
      <c r="O51" s="175">
        <f>SUM(O41:O50)</f>
        <v>0</v>
      </c>
      <c r="P51" s="12"/>
      <c r="R51" s="12"/>
      <c r="S51" s="12"/>
      <c r="T51" s="149"/>
      <c r="U51" s="166"/>
    </row>
    <row r="52" spans="1:21" ht="15" thickBot="1" x14ac:dyDescent="0.4">
      <c r="A52" s="167"/>
      <c r="B52" s="90"/>
      <c r="C52" s="69"/>
      <c r="D52" s="69"/>
      <c r="E52" s="69"/>
      <c r="F52" s="90"/>
      <c r="G52" s="69"/>
      <c r="H52" s="69"/>
      <c r="I52" s="90"/>
      <c r="J52" s="90"/>
      <c r="K52" s="69"/>
      <c r="L52" s="69"/>
      <c r="M52" s="69"/>
      <c r="N52" s="69"/>
      <c r="O52" s="69"/>
      <c r="P52" s="69"/>
      <c r="Q52" s="69"/>
      <c r="R52" s="69"/>
      <c r="S52" s="168"/>
      <c r="T52" s="69"/>
      <c r="U52" s="91"/>
    </row>
    <row r="53" spans="1:21" ht="15" thickBot="1" x14ac:dyDescent="0.4">
      <c r="A53" s="162"/>
      <c r="B53" s="41"/>
      <c r="C53" s="38"/>
      <c r="D53" s="38"/>
      <c r="E53" s="38"/>
      <c r="F53" s="41"/>
      <c r="G53" s="38"/>
      <c r="H53" s="38"/>
      <c r="I53" s="41"/>
      <c r="J53" s="41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4"/>
    </row>
    <row r="54" spans="1:21" ht="27.5" thickBot="1" x14ac:dyDescent="0.4">
      <c r="A54" s="409" t="s">
        <v>9</v>
      </c>
      <c r="B54" s="1053" t="s">
        <v>83</v>
      </c>
      <c r="C54" s="1054"/>
      <c r="E54" s="1142" t="s">
        <v>386</v>
      </c>
      <c r="F54" s="1143"/>
      <c r="G54" s="1035">
        <f>VLOOKUP(B54,'sub_Urbano.Piano inv. forn'!$D$123:$H$142,3,FALSE)</f>
        <v>0</v>
      </c>
      <c r="H54" s="1036"/>
      <c r="I54" s="1"/>
      <c r="J54" s="1142" t="s">
        <v>387</v>
      </c>
      <c r="K54" s="1143"/>
      <c r="L54" s="1035">
        <f>VLOOKUP(B54,'sub_Urbano.Piano inv. forn'!$D$123:$H$142,4,FALSE)</f>
        <v>0</v>
      </c>
      <c r="M54" s="1036"/>
      <c r="O54" s="414" t="s">
        <v>388</v>
      </c>
      <c r="P54" s="148"/>
      <c r="R54" s="415" t="s">
        <v>389</v>
      </c>
      <c r="S54" s="1134"/>
      <c r="T54" s="1135"/>
      <c r="U54" s="86"/>
    </row>
    <row r="55" spans="1:21" ht="15" thickBot="1" x14ac:dyDescent="0.4">
      <c r="A55" s="163"/>
      <c r="B55" s="120"/>
      <c r="C55" s="120"/>
      <c r="E55" s="121"/>
      <c r="F55" s="121"/>
      <c r="G55" s="122"/>
      <c r="H55" s="122"/>
      <c r="I55" s="1"/>
      <c r="J55" s="121"/>
      <c r="K55" s="121"/>
      <c r="L55" s="122"/>
      <c r="M55" s="122"/>
      <c r="O55" s="123"/>
      <c r="R55" s="119"/>
      <c r="S55" s="124"/>
      <c r="U55" s="164"/>
    </row>
    <row r="56" spans="1:21" ht="30.75" customHeight="1" thickBot="1" x14ac:dyDescent="0.4">
      <c r="A56" s="1129" t="s">
        <v>390</v>
      </c>
      <c r="B56" s="1130"/>
      <c r="C56" s="1130"/>
      <c r="D56" s="1131"/>
      <c r="E56" s="1041">
        <f>VLOOKUP(B54,'sub_Urbano.Piano inv. forn'!$D$123:$V$142,17,FALSE)</f>
        <v>0</v>
      </c>
      <c r="F56" s="1042"/>
      <c r="G56" s="1042"/>
      <c r="H56" s="1043"/>
      <c r="I56" s="1"/>
      <c r="J56" s="1132" t="s">
        <v>391</v>
      </c>
      <c r="K56" s="1133"/>
      <c r="L56" s="1041">
        <f>VLOOKUP(B54,'sub_Urbano.Piano inv. forn'!$D$123:$V$142,19,FALSE)</f>
        <v>0</v>
      </c>
      <c r="M56" s="1043"/>
      <c r="N56" s="147"/>
      <c r="O56" s="415" t="s">
        <v>392</v>
      </c>
      <c r="P56" s="169">
        <f>L56+E56</f>
        <v>0</v>
      </c>
      <c r="Q56" s="108"/>
      <c r="R56" s="415" t="s">
        <v>393</v>
      </c>
      <c r="S56" s="1134"/>
      <c r="T56" s="1135"/>
      <c r="U56" s="164"/>
    </row>
    <row r="57" spans="1:21" ht="15" thickBot="1" x14ac:dyDescent="0.4">
      <c r="A57" s="170"/>
      <c r="B57" s="171"/>
      <c r="C57" s="171"/>
      <c r="D57" s="171"/>
      <c r="E57" s="172"/>
      <c r="F57" s="172"/>
      <c r="G57" s="172"/>
      <c r="H57" s="172"/>
      <c r="I57" s="1"/>
      <c r="J57" s="121"/>
      <c r="K57" s="121"/>
      <c r="L57" s="172"/>
      <c r="M57" s="172"/>
      <c r="N57" s="147"/>
      <c r="O57" s="119"/>
      <c r="P57" s="147"/>
      <c r="Q57" s="108"/>
      <c r="R57" s="119"/>
      <c r="S57" s="173"/>
      <c r="T57" s="173"/>
      <c r="U57" s="86"/>
    </row>
    <row r="58" spans="1:21" ht="43.5" x14ac:dyDescent="0.35">
      <c r="A58" s="1136" t="s">
        <v>394</v>
      </c>
      <c r="B58" s="1138" t="s">
        <v>395</v>
      </c>
      <c r="C58" s="1138" t="s">
        <v>396</v>
      </c>
      <c r="D58" s="410" t="s">
        <v>397</v>
      </c>
      <c r="E58" s="411" t="s">
        <v>398</v>
      </c>
      <c r="F58" s="410" t="s">
        <v>399</v>
      </c>
      <c r="G58" s="410" t="s">
        <v>400</v>
      </c>
      <c r="H58" s="412" t="s">
        <v>346</v>
      </c>
      <c r="I58" s="412" t="s">
        <v>401</v>
      </c>
      <c r="J58" s="412" t="s">
        <v>402</v>
      </c>
      <c r="K58" s="412" t="s">
        <v>403</v>
      </c>
      <c r="L58" s="412" t="s">
        <v>404</v>
      </c>
      <c r="M58" s="412" t="s">
        <v>405</v>
      </c>
      <c r="N58" s="412" t="s">
        <v>406</v>
      </c>
      <c r="O58" s="412" t="s">
        <v>407</v>
      </c>
      <c r="P58" s="412" t="s">
        <v>408</v>
      </c>
      <c r="Q58" s="412" t="s">
        <v>409</v>
      </c>
      <c r="R58" s="412" t="s">
        <v>410</v>
      </c>
      <c r="S58" s="412" t="s">
        <v>411</v>
      </c>
      <c r="T58" s="1140" t="s">
        <v>412</v>
      </c>
      <c r="U58" s="165"/>
    </row>
    <row r="59" spans="1:21" ht="24.5" thickBot="1" x14ac:dyDescent="0.4">
      <c r="A59" s="1137"/>
      <c r="B59" s="1139"/>
      <c r="C59" s="1139"/>
      <c r="D59" s="413" t="s">
        <v>413</v>
      </c>
      <c r="E59" s="413" t="s">
        <v>414</v>
      </c>
      <c r="F59" s="413" t="s">
        <v>415</v>
      </c>
      <c r="G59" s="413" t="s">
        <v>415</v>
      </c>
      <c r="H59" s="413" t="s">
        <v>80</v>
      </c>
      <c r="I59" s="413" t="s">
        <v>444</v>
      </c>
      <c r="J59" s="413" t="s">
        <v>417</v>
      </c>
      <c r="K59" s="413" t="s">
        <v>418</v>
      </c>
      <c r="L59" s="413" t="s">
        <v>419</v>
      </c>
      <c r="M59" s="413" t="s">
        <v>418</v>
      </c>
      <c r="N59" s="413" t="s">
        <v>420</v>
      </c>
      <c r="O59" s="413" t="s">
        <v>384</v>
      </c>
      <c r="P59" s="413" t="s">
        <v>421</v>
      </c>
      <c r="Q59" s="413" t="s">
        <v>422</v>
      </c>
      <c r="R59" s="413" t="s">
        <v>423</v>
      </c>
      <c r="S59" s="413" t="s">
        <v>423</v>
      </c>
      <c r="T59" s="1141"/>
      <c r="U59" s="165"/>
    </row>
    <row r="60" spans="1:21" x14ac:dyDescent="0.35">
      <c r="A60" s="1155" t="str">
        <f>B54</f>
        <v>suburb.i.3</v>
      </c>
      <c r="B60" s="416">
        <v>1</v>
      </c>
      <c r="C60" s="129"/>
      <c r="D60" s="130"/>
      <c r="E60" s="131"/>
      <c r="F60" s="129"/>
      <c r="G60" s="132"/>
      <c r="H60" s="133" t="s">
        <v>80</v>
      </c>
      <c r="I60" s="116"/>
      <c r="J60" s="136"/>
      <c r="K60" s="137"/>
      <c r="L60" s="116"/>
      <c r="M60" s="137"/>
      <c r="N60" s="185"/>
      <c r="O60" s="185"/>
      <c r="P60" s="116"/>
      <c r="Q60" s="116"/>
      <c r="R60" s="116"/>
      <c r="S60" s="116"/>
      <c r="T60" s="381"/>
      <c r="U60" s="86"/>
    </row>
    <row r="61" spans="1:21" x14ac:dyDescent="0.35">
      <c r="A61" s="1155"/>
      <c r="B61" s="417">
        <v>2</v>
      </c>
      <c r="C61" s="125"/>
      <c r="D61" s="126"/>
      <c r="E61" s="118"/>
      <c r="F61" s="125"/>
      <c r="G61" s="127"/>
      <c r="H61" s="133" t="s">
        <v>80</v>
      </c>
      <c r="I61" s="117"/>
      <c r="J61" s="134"/>
      <c r="K61" s="135"/>
      <c r="L61" s="117"/>
      <c r="M61" s="135"/>
      <c r="N61" s="176"/>
      <c r="O61" s="176"/>
      <c r="P61" s="117"/>
      <c r="Q61" s="117" t="s">
        <v>424</v>
      </c>
      <c r="R61" s="117"/>
      <c r="S61" s="117"/>
      <c r="T61" s="382"/>
      <c r="U61" s="86"/>
    </row>
    <row r="62" spans="1:21" x14ac:dyDescent="0.35">
      <c r="A62" s="1155"/>
      <c r="B62" s="417">
        <v>3</v>
      </c>
      <c r="C62" s="125"/>
      <c r="D62" s="126"/>
      <c r="E62" s="118"/>
      <c r="F62" s="125"/>
      <c r="G62" s="127"/>
      <c r="H62" s="133"/>
      <c r="I62" s="117"/>
      <c r="J62" s="134"/>
      <c r="K62" s="135"/>
      <c r="L62" s="117"/>
      <c r="M62" s="135"/>
      <c r="N62" s="176"/>
      <c r="O62" s="176"/>
      <c r="P62" s="117"/>
      <c r="Q62" s="117"/>
      <c r="R62" s="117"/>
      <c r="S62" s="117"/>
      <c r="T62" s="382"/>
      <c r="U62" s="86"/>
    </row>
    <row r="63" spans="1:21" x14ac:dyDescent="0.35">
      <c r="A63" s="1155"/>
      <c r="B63" s="417">
        <v>4</v>
      </c>
      <c r="C63" s="125"/>
      <c r="D63" s="126"/>
      <c r="E63" s="118"/>
      <c r="F63" s="125"/>
      <c r="G63" s="127"/>
      <c r="H63" s="133"/>
      <c r="I63" s="117"/>
      <c r="J63" s="134"/>
      <c r="K63" s="135"/>
      <c r="L63" s="117"/>
      <c r="M63" s="135"/>
      <c r="N63" s="176"/>
      <c r="O63" s="176"/>
      <c r="P63" s="117"/>
      <c r="Q63" s="117"/>
      <c r="R63" s="117"/>
      <c r="S63" s="117"/>
      <c r="T63" s="382"/>
      <c r="U63" s="86"/>
    </row>
    <row r="64" spans="1:21" x14ac:dyDescent="0.35">
      <c r="A64" s="1155"/>
      <c r="B64" s="417">
        <v>5</v>
      </c>
      <c r="C64" s="125"/>
      <c r="D64" s="126"/>
      <c r="E64" s="118"/>
      <c r="F64" s="125"/>
      <c r="G64" s="127"/>
      <c r="H64" s="133"/>
      <c r="I64" s="117"/>
      <c r="J64" s="134"/>
      <c r="K64" s="135"/>
      <c r="L64" s="117"/>
      <c r="M64" s="135"/>
      <c r="N64" s="176"/>
      <c r="O64" s="176"/>
      <c r="P64" s="117"/>
      <c r="Q64" s="117"/>
      <c r="R64" s="117"/>
      <c r="S64" s="117"/>
      <c r="T64" s="382"/>
      <c r="U64" s="86"/>
    </row>
    <row r="65" spans="1:21" x14ac:dyDescent="0.35">
      <c r="A65" s="1155"/>
      <c r="B65" s="417">
        <v>6</v>
      </c>
      <c r="C65" s="125"/>
      <c r="D65" s="126"/>
      <c r="E65" s="118"/>
      <c r="F65" s="125"/>
      <c r="G65" s="127"/>
      <c r="H65" s="133"/>
      <c r="I65" s="117"/>
      <c r="J65" s="134"/>
      <c r="K65" s="135"/>
      <c r="L65" s="117"/>
      <c r="M65" s="135"/>
      <c r="N65" s="176"/>
      <c r="O65" s="176"/>
      <c r="P65" s="117"/>
      <c r="Q65" s="117"/>
      <c r="R65" s="117"/>
      <c r="S65" s="117"/>
      <c r="T65" s="382"/>
      <c r="U65" s="86"/>
    </row>
    <row r="66" spans="1:21" x14ac:dyDescent="0.35">
      <c r="A66" s="1155"/>
      <c r="B66" s="417">
        <v>7</v>
      </c>
      <c r="C66" s="125"/>
      <c r="D66" s="126"/>
      <c r="E66" s="118"/>
      <c r="F66" s="125"/>
      <c r="G66" s="127"/>
      <c r="H66" s="133"/>
      <c r="I66" s="117"/>
      <c r="J66" s="134"/>
      <c r="K66" s="135"/>
      <c r="L66" s="117"/>
      <c r="M66" s="135"/>
      <c r="N66" s="176"/>
      <c r="O66" s="176"/>
      <c r="P66" s="117"/>
      <c r="Q66" s="117"/>
      <c r="R66" s="117"/>
      <c r="S66" s="117"/>
      <c r="T66" s="382"/>
      <c r="U66" s="86"/>
    </row>
    <row r="67" spans="1:21" x14ac:dyDescent="0.35">
      <c r="A67" s="1155"/>
      <c r="B67" s="417">
        <v>8</v>
      </c>
      <c r="C67" s="125"/>
      <c r="D67" s="126"/>
      <c r="E67" s="118"/>
      <c r="F67" s="125"/>
      <c r="G67" s="127"/>
      <c r="H67" s="133"/>
      <c r="I67" s="117"/>
      <c r="J67" s="134"/>
      <c r="K67" s="135"/>
      <c r="L67" s="117"/>
      <c r="M67" s="135"/>
      <c r="N67" s="176"/>
      <c r="O67" s="176"/>
      <c r="P67" s="117"/>
      <c r="Q67" s="117"/>
      <c r="R67" s="117"/>
      <c r="S67" s="117"/>
      <c r="T67" s="382"/>
      <c r="U67" s="86"/>
    </row>
    <row r="68" spans="1:21" x14ac:dyDescent="0.35">
      <c r="A68" s="1155"/>
      <c r="B68" s="417">
        <v>9</v>
      </c>
      <c r="C68" s="125"/>
      <c r="D68" s="126"/>
      <c r="E68" s="118"/>
      <c r="F68" s="125"/>
      <c r="G68" s="127"/>
      <c r="H68" s="133"/>
      <c r="I68" s="117"/>
      <c r="J68" s="134"/>
      <c r="K68" s="135"/>
      <c r="L68" s="117"/>
      <c r="M68" s="135"/>
      <c r="N68" s="176"/>
      <c r="O68" s="176"/>
      <c r="P68" s="117"/>
      <c r="Q68" s="117"/>
      <c r="R68" s="117"/>
      <c r="S68" s="117"/>
      <c r="T68" s="382"/>
      <c r="U68" s="86"/>
    </row>
    <row r="69" spans="1:21" ht="15" thickBot="1" x14ac:dyDescent="0.4">
      <c r="A69" s="1156"/>
      <c r="B69" s="418">
        <v>10</v>
      </c>
      <c r="C69" s="153"/>
      <c r="D69" s="154"/>
      <c r="E69" s="155"/>
      <c r="F69" s="153"/>
      <c r="G69" s="156"/>
      <c r="H69" s="422"/>
      <c r="I69" s="158"/>
      <c r="J69" s="159"/>
      <c r="K69" s="160"/>
      <c r="L69" s="158"/>
      <c r="M69" s="160"/>
      <c r="N69" s="177"/>
      <c r="O69" s="177"/>
      <c r="P69" s="158"/>
      <c r="Q69" s="158"/>
      <c r="R69" s="158"/>
      <c r="S69" s="158"/>
      <c r="T69" s="383"/>
      <c r="U69" s="86"/>
    </row>
    <row r="70" spans="1:21" ht="29.5" thickBot="1" x14ac:dyDescent="0.4">
      <c r="A70" s="150"/>
      <c r="B70" s="12"/>
      <c r="C70" s="12"/>
      <c r="D70" s="12"/>
      <c r="E70" s="548" t="s">
        <v>385</v>
      </c>
      <c r="F70" s="549">
        <f>COUNTA(F60:F69)</f>
        <v>0</v>
      </c>
      <c r="G70" s="550">
        <f>COUNTA(G60:G69)</f>
        <v>0</v>
      </c>
      <c r="H70" s="151"/>
      <c r="I70" s="151"/>
      <c r="J70" s="600" t="s">
        <v>623</v>
      </c>
      <c r="K70" s="602">
        <f>COUNTIF(K60:K69,"&lt;=31/12/2024")</f>
        <v>0</v>
      </c>
      <c r="L70" s="151"/>
      <c r="M70" s="161" t="s">
        <v>425</v>
      </c>
      <c r="N70" s="174">
        <f>SUM(N60:N69)</f>
        <v>0</v>
      </c>
      <c r="O70" s="175">
        <f>SUM(O60:O69)</f>
        <v>0</v>
      </c>
      <c r="P70" s="12"/>
      <c r="R70" s="12"/>
      <c r="S70" s="12"/>
      <c r="T70" s="149"/>
      <c r="U70" s="166"/>
    </row>
    <row r="71" spans="1:21" ht="15" thickBot="1" x14ac:dyDescent="0.4">
      <c r="A71" s="167"/>
      <c r="B71" s="90"/>
      <c r="C71" s="69"/>
      <c r="D71" s="69"/>
      <c r="E71" s="69"/>
      <c r="F71" s="90"/>
      <c r="G71" s="69"/>
      <c r="H71" s="69"/>
      <c r="I71" s="90"/>
      <c r="J71" s="90"/>
      <c r="K71" s="69"/>
      <c r="L71" s="69"/>
      <c r="M71" s="69"/>
      <c r="N71" s="69"/>
      <c r="O71" s="69"/>
      <c r="P71" s="69"/>
      <c r="Q71" s="69"/>
      <c r="R71" s="69"/>
      <c r="S71" s="168"/>
      <c r="T71" s="69"/>
      <c r="U71" s="91"/>
    </row>
    <row r="72" spans="1:21" ht="15" thickBot="1" x14ac:dyDescent="0.4">
      <c r="A72" s="162"/>
      <c r="B72" s="41"/>
      <c r="C72" s="38"/>
      <c r="D72" s="38"/>
      <c r="E72" s="38"/>
      <c r="F72" s="41"/>
      <c r="G72" s="38"/>
      <c r="H72" s="38"/>
      <c r="I72" s="41"/>
      <c r="J72" s="41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44"/>
    </row>
    <row r="73" spans="1:21" ht="27.5" thickBot="1" x14ac:dyDescent="0.4">
      <c r="A73" s="409" t="s">
        <v>9</v>
      </c>
      <c r="B73" s="1053" t="s">
        <v>83</v>
      </c>
      <c r="C73" s="1054"/>
      <c r="E73" s="1142" t="s">
        <v>386</v>
      </c>
      <c r="F73" s="1143"/>
      <c r="G73" s="1035">
        <f>VLOOKUP(B73,'sub_Urbano.Piano inv. forn'!$D$123:$H$142,3,FALSE)</f>
        <v>0</v>
      </c>
      <c r="H73" s="1036"/>
      <c r="I73" s="1"/>
      <c r="J73" s="1142" t="s">
        <v>387</v>
      </c>
      <c r="K73" s="1143"/>
      <c r="L73" s="1035">
        <f>VLOOKUP(B73,'sub_Urbano.Piano inv. forn'!$D$123:$H$142,4,FALSE)</f>
        <v>0</v>
      </c>
      <c r="M73" s="1036"/>
      <c r="O73" s="414" t="s">
        <v>388</v>
      </c>
      <c r="P73" s="148"/>
      <c r="R73" s="415" t="s">
        <v>389</v>
      </c>
      <c r="S73" s="1134"/>
      <c r="T73" s="1135"/>
      <c r="U73" s="86"/>
    </row>
    <row r="74" spans="1:21" ht="15" thickBot="1" x14ac:dyDescent="0.4">
      <c r="A74" s="163"/>
      <c r="B74" s="120"/>
      <c r="C74" s="120"/>
      <c r="E74" s="121"/>
      <c r="F74" s="121"/>
      <c r="G74" s="122"/>
      <c r="H74" s="122"/>
      <c r="I74" s="1"/>
      <c r="J74" s="121"/>
      <c r="K74" s="121"/>
      <c r="L74" s="122"/>
      <c r="M74" s="122"/>
      <c r="O74" s="123"/>
      <c r="R74" s="119"/>
      <c r="S74" s="124"/>
      <c r="U74" s="164"/>
    </row>
    <row r="75" spans="1:21" ht="29.25" customHeight="1" thickBot="1" x14ac:dyDescent="0.4">
      <c r="A75" s="1129" t="s">
        <v>390</v>
      </c>
      <c r="B75" s="1130"/>
      <c r="C75" s="1130"/>
      <c r="D75" s="1131"/>
      <c r="E75" s="1041">
        <f>VLOOKUP(B73,'sub_Urbano.Piano inv. forn'!$D$123:$V$142,17,FALSE)</f>
        <v>0</v>
      </c>
      <c r="F75" s="1042"/>
      <c r="G75" s="1042"/>
      <c r="H75" s="1043"/>
      <c r="I75" s="1"/>
      <c r="J75" s="1132" t="s">
        <v>391</v>
      </c>
      <c r="K75" s="1133"/>
      <c r="L75" s="1041">
        <f>VLOOKUP(B73,'sub_Urbano.Piano inv. forn'!$D$123:$V$142,19,FALSE)</f>
        <v>0</v>
      </c>
      <c r="M75" s="1043"/>
      <c r="N75" s="147"/>
      <c r="O75" s="415" t="s">
        <v>392</v>
      </c>
      <c r="P75" s="169">
        <f>L75+E75</f>
        <v>0</v>
      </c>
      <c r="Q75" s="108"/>
      <c r="R75" s="415" t="s">
        <v>393</v>
      </c>
      <c r="S75" s="1134"/>
      <c r="T75" s="1135"/>
      <c r="U75" s="164"/>
    </row>
    <row r="76" spans="1:21" ht="15" thickBot="1" x14ac:dyDescent="0.4">
      <c r="A76" s="170"/>
      <c r="B76" s="171"/>
      <c r="C76" s="171"/>
      <c r="D76" s="171"/>
      <c r="E76" s="172"/>
      <c r="F76" s="172"/>
      <c r="G76" s="172"/>
      <c r="H76" s="172"/>
      <c r="I76" s="1"/>
      <c r="J76" s="121"/>
      <c r="K76" s="121"/>
      <c r="L76" s="172"/>
      <c r="M76" s="172"/>
      <c r="N76" s="147"/>
      <c r="O76" s="119"/>
      <c r="P76" s="147"/>
      <c r="Q76" s="108"/>
      <c r="R76" s="119"/>
      <c r="S76" s="173"/>
      <c r="T76" s="173"/>
      <c r="U76" s="86"/>
    </row>
    <row r="77" spans="1:21" ht="43.5" x14ac:dyDescent="0.35">
      <c r="A77" s="1136" t="s">
        <v>394</v>
      </c>
      <c r="B77" s="1138" t="s">
        <v>395</v>
      </c>
      <c r="C77" s="1138" t="s">
        <v>396</v>
      </c>
      <c r="D77" s="410" t="s">
        <v>397</v>
      </c>
      <c r="E77" s="411" t="s">
        <v>398</v>
      </c>
      <c r="F77" s="410" t="s">
        <v>399</v>
      </c>
      <c r="G77" s="410" t="s">
        <v>400</v>
      </c>
      <c r="H77" s="412" t="s">
        <v>346</v>
      </c>
      <c r="I77" s="412" t="s">
        <v>401</v>
      </c>
      <c r="J77" s="412" t="s">
        <v>402</v>
      </c>
      <c r="K77" s="412" t="s">
        <v>403</v>
      </c>
      <c r="L77" s="412" t="s">
        <v>404</v>
      </c>
      <c r="M77" s="412" t="s">
        <v>405</v>
      </c>
      <c r="N77" s="412" t="s">
        <v>406</v>
      </c>
      <c r="O77" s="412" t="s">
        <v>407</v>
      </c>
      <c r="P77" s="412" t="s">
        <v>408</v>
      </c>
      <c r="Q77" s="412" t="s">
        <v>409</v>
      </c>
      <c r="R77" s="412" t="s">
        <v>410</v>
      </c>
      <c r="S77" s="412" t="s">
        <v>411</v>
      </c>
      <c r="T77" s="1140" t="s">
        <v>412</v>
      </c>
      <c r="U77" s="165"/>
    </row>
    <row r="78" spans="1:21" ht="24.5" thickBot="1" x14ac:dyDescent="0.4">
      <c r="A78" s="1137"/>
      <c r="B78" s="1139"/>
      <c r="C78" s="1139"/>
      <c r="D78" s="413" t="s">
        <v>413</v>
      </c>
      <c r="E78" s="413" t="s">
        <v>414</v>
      </c>
      <c r="F78" s="413" t="s">
        <v>415</v>
      </c>
      <c r="G78" s="413" t="s">
        <v>415</v>
      </c>
      <c r="H78" s="413" t="s">
        <v>80</v>
      </c>
      <c r="I78" s="413" t="s">
        <v>444</v>
      </c>
      <c r="J78" s="413" t="s">
        <v>417</v>
      </c>
      <c r="K78" s="413" t="s">
        <v>418</v>
      </c>
      <c r="L78" s="413" t="s">
        <v>419</v>
      </c>
      <c r="M78" s="413" t="s">
        <v>418</v>
      </c>
      <c r="N78" s="413" t="s">
        <v>420</v>
      </c>
      <c r="O78" s="413" t="s">
        <v>384</v>
      </c>
      <c r="P78" s="413" t="s">
        <v>421</v>
      </c>
      <c r="Q78" s="413" t="s">
        <v>422</v>
      </c>
      <c r="R78" s="413" t="s">
        <v>423</v>
      </c>
      <c r="S78" s="413" t="s">
        <v>423</v>
      </c>
      <c r="T78" s="1141"/>
      <c r="U78" s="165"/>
    </row>
    <row r="79" spans="1:21" x14ac:dyDescent="0.35">
      <c r="A79" s="1155" t="str">
        <f>B73</f>
        <v>suburb.i.3</v>
      </c>
      <c r="B79" s="416">
        <v>1</v>
      </c>
      <c r="C79" s="129"/>
      <c r="D79" s="130"/>
      <c r="E79" s="131"/>
      <c r="F79" s="129"/>
      <c r="G79" s="132"/>
      <c r="H79" s="133" t="s">
        <v>80</v>
      </c>
      <c r="I79" s="116"/>
      <c r="J79" s="136"/>
      <c r="K79" s="137"/>
      <c r="L79" s="116"/>
      <c r="M79" s="137"/>
      <c r="N79" s="185"/>
      <c r="O79" s="185"/>
      <c r="P79" s="116"/>
      <c r="Q79" s="116"/>
      <c r="R79" s="116"/>
      <c r="S79" s="116"/>
      <c r="T79" s="381"/>
      <c r="U79" s="86"/>
    </row>
    <row r="80" spans="1:21" x14ac:dyDescent="0.35">
      <c r="A80" s="1155"/>
      <c r="B80" s="417">
        <v>2</v>
      </c>
      <c r="C80" s="125"/>
      <c r="D80" s="126"/>
      <c r="E80" s="118"/>
      <c r="F80" s="125"/>
      <c r="G80" s="127"/>
      <c r="H80" s="133" t="s">
        <v>80</v>
      </c>
      <c r="I80" s="117"/>
      <c r="J80" s="134"/>
      <c r="K80" s="135"/>
      <c r="L80" s="117"/>
      <c r="M80" s="135"/>
      <c r="N80" s="176"/>
      <c r="O80" s="176"/>
      <c r="P80" s="117"/>
      <c r="Q80" s="117" t="s">
        <v>424</v>
      </c>
      <c r="R80" s="117"/>
      <c r="S80" s="117"/>
      <c r="T80" s="382"/>
      <c r="U80" s="86"/>
    </row>
    <row r="81" spans="1:21" x14ac:dyDescent="0.35">
      <c r="A81" s="1155"/>
      <c r="B81" s="417">
        <v>3</v>
      </c>
      <c r="C81" s="125"/>
      <c r="D81" s="126"/>
      <c r="E81" s="118"/>
      <c r="F81" s="125"/>
      <c r="G81" s="127"/>
      <c r="H81" s="133"/>
      <c r="I81" s="117"/>
      <c r="J81" s="134"/>
      <c r="K81" s="135"/>
      <c r="L81" s="117"/>
      <c r="M81" s="135"/>
      <c r="N81" s="176"/>
      <c r="O81" s="176"/>
      <c r="P81" s="117"/>
      <c r="Q81" s="117"/>
      <c r="R81" s="117"/>
      <c r="S81" s="117"/>
      <c r="T81" s="382"/>
      <c r="U81" s="86"/>
    </row>
    <row r="82" spans="1:21" x14ac:dyDescent="0.35">
      <c r="A82" s="1155"/>
      <c r="B82" s="417">
        <v>4</v>
      </c>
      <c r="C82" s="125"/>
      <c r="D82" s="126"/>
      <c r="E82" s="118"/>
      <c r="F82" s="125"/>
      <c r="G82" s="127"/>
      <c r="H82" s="133"/>
      <c r="I82" s="117"/>
      <c r="J82" s="134"/>
      <c r="K82" s="135"/>
      <c r="L82" s="117"/>
      <c r="M82" s="135"/>
      <c r="N82" s="176"/>
      <c r="O82" s="176"/>
      <c r="P82" s="117"/>
      <c r="Q82" s="117"/>
      <c r="R82" s="117"/>
      <c r="S82" s="117"/>
      <c r="T82" s="382"/>
      <c r="U82" s="86"/>
    </row>
    <row r="83" spans="1:21" x14ac:dyDescent="0.35">
      <c r="A83" s="1155"/>
      <c r="B83" s="417">
        <v>5</v>
      </c>
      <c r="C83" s="125"/>
      <c r="D83" s="126"/>
      <c r="E83" s="118"/>
      <c r="F83" s="125"/>
      <c r="G83" s="127"/>
      <c r="H83" s="133"/>
      <c r="I83" s="117"/>
      <c r="J83" s="134"/>
      <c r="K83" s="135"/>
      <c r="L83" s="117"/>
      <c r="M83" s="135"/>
      <c r="N83" s="176"/>
      <c r="O83" s="176"/>
      <c r="P83" s="117"/>
      <c r="Q83" s="117"/>
      <c r="R83" s="117"/>
      <c r="S83" s="117"/>
      <c r="T83" s="382"/>
      <c r="U83" s="86"/>
    </row>
    <row r="84" spans="1:21" x14ac:dyDescent="0.35">
      <c r="A84" s="1155"/>
      <c r="B84" s="417">
        <v>6</v>
      </c>
      <c r="C84" s="125"/>
      <c r="D84" s="126"/>
      <c r="E84" s="118"/>
      <c r="F84" s="125"/>
      <c r="G84" s="127"/>
      <c r="H84" s="133"/>
      <c r="I84" s="117"/>
      <c r="J84" s="134"/>
      <c r="K84" s="135"/>
      <c r="L84" s="117"/>
      <c r="M84" s="135"/>
      <c r="N84" s="176"/>
      <c r="O84" s="176"/>
      <c r="P84" s="117"/>
      <c r="Q84" s="117"/>
      <c r="R84" s="117"/>
      <c r="S84" s="117"/>
      <c r="T84" s="382"/>
      <c r="U84" s="86"/>
    </row>
    <row r="85" spans="1:21" x14ac:dyDescent="0.35">
      <c r="A85" s="1155"/>
      <c r="B85" s="417">
        <v>7</v>
      </c>
      <c r="C85" s="125"/>
      <c r="D85" s="126"/>
      <c r="E85" s="118"/>
      <c r="F85" s="125"/>
      <c r="G85" s="127"/>
      <c r="H85" s="133"/>
      <c r="I85" s="117"/>
      <c r="J85" s="134"/>
      <c r="K85" s="135"/>
      <c r="L85" s="117"/>
      <c r="M85" s="135"/>
      <c r="N85" s="176"/>
      <c r="O85" s="176"/>
      <c r="P85" s="117"/>
      <c r="Q85" s="117"/>
      <c r="R85" s="117"/>
      <c r="S85" s="117"/>
      <c r="T85" s="382"/>
      <c r="U85" s="86"/>
    </row>
    <row r="86" spans="1:21" x14ac:dyDescent="0.35">
      <c r="A86" s="1155"/>
      <c r="B86" s="417">
        <v>8</v>
      </c>
      <c r="C86" s="125"/>
      <c r="D86" s="126"/>
      <c r="E86" s="118"/>
      <c r="F86" s="125"/>
      <c r="G86" s="127"/>
      <c r="H86" s="133"/>
      <c r="I86" s="117"/>
      <c r="J86" s="134"/>
      <c r="K86" s="135"/>
      <c r="L86" s="117"/>
      <c r="M86" s="135"/>
      <c r="N86" s="176"/>
      <c r="O86" s="176"/>
      <c r="P86" s="117"/>
      <c r="Q86" s="117"/>
      <c r="R86" s="117"/>
      <c r="S86" s="117"/>
      <c r="T86" s="382"/>
      <c r="U86" s="86"/>
    </row>
    <row r="87" spans="1:21" x14ac:dyDescent="0.35">
      <c r="A87" s="1155"/>
      <c r="B87" s="417">
        <v>9</v>
      </c>
      <c r="C87" s="125"/>
      <c r="D87" s="126"/>
      <c r="E87" s="118"/>
      <c r="F87" s="125"/>
      <c r="G87" s="127"/>
      <c r="H87" s="133"/>
      <c r="I87" s="117"/>
      <c r="J87" s="134"/>
      <c r="K87" s="135"/>
      <c r="L87" s="117"/>
      <c r="M87" s="135"/>
      <c r="N87" s="176"/>
      <c r="O87" s="176"/>
      <c r="P87" s="117"/>
      <c r="Q87" s="117"/>
      <c r="R87" s="117"/>
      <c r="S87" s="117"/>
      <c r="T87" s="382"/>
      <c r="U87" s="86"/>
    </row>
    <row r="88" spans="1:21" ht="15" thickBot="1" x14ac:dyDescent="0.4">
      <c r="A88" s="1156"/>
      <c r="B88" s="418">
        <v>10</v>
      </c>
      <c r="C88" s="153"/>
      <c r="D88" s="154"/>
      <c r="E88" s="155"/>
      <c r="F88" s="153"/>
      <c r="G88" s="156"/>
      <c r="H88" s="422"/>
      <c r="I88" s="158"/>
      <c r="J88" s="159"/>
      <c r="K88" s="160"/>
      <c r="L88" s="158"/>
      <c r="M88" s="160"/>
      <c r="N88" s="177"/>
      <c r="O88" s="177"/>
      <c r="P88" s="158"/>
      <c r="Q88" s="158"/>
      <c r="R88" s="158"/>
      <c r="S88" s="158"/>
      <c r="T88" s="383"/>
      <c r="U88" s="86"/>
    </row>
    <row r="89" spans="1:21" ht="29.5" thickBot="1" x14ac:dyDescent="0.4">
      <c r="A89" s="150"/>
      <c r="B89" s="12"/>
      <c r="C89" s="12"/>
      <c r="D89" s="12"/>
      <c r="E89" s="548" t="s">
        <v>385</v>
      </c>
      <c r="F89" s="549">
        <f>COUNTA(F79:F88)</f>
        <v>0</v>
      </c>
      <c r="G89" s="550">
        <f>COUNTA(G79:G88)</f>
        <v>0</v>
      </c>
      <c r="H89" s="151"/>
      <c r="I89" s="151"/>
      <c r="J89" s="600" t="s">
        <v>623</v>
      </c>
      <c r="K89" s="602">
        <f>COUNTIF(K79:K88,"&lt;=31/12/2024")</f>
        <v>0</v>
      </c>
      <c r="L89" s="151"/>
      <c r="M89" s="161" t="s">
        <v>425</v>
      </c>
      <c r="N89" s="174">
        <f>SUM(N79:N88)</f>
        <v>0</v>
      </c>
      <c r="O89" s="175">
        <f>SUM(O79:O88)</f>
        <v>0</v>
      </c>
      <c r="P89" s="12"/>
      <c r="R89" s="12"/>
      <c r="S89" s="12"/>
      <c r="T89" s="149"/>
      <c r="U89" s="166"/>
    </row>
    <row r="90" spans="1:21" ht="15" thickBot="1" x14ac:dyDescent="0.4">
      <c r="A90" s="167"/>
      <c r="B90" s="90"/>
      <c r="C90" s="69"/>
      <c r="D90" s="69"/>
      <c r="E90" s="69"/>
      <c r="F90" s="90"/>
      <c r="G90" s="69"/>
      <c r="H90" s="69"/>
      <c r="I90" s="90"/>
      <c r="J90" s="90"/>
      <c r="K90" s="69"/>
      <c r="L90" s="69"/>
      <c r="M90" s="69"/>
      <c r="N90" s="69"/>
      <c r="O90" s="69"/>
      <c r="P90" s="69"/>
      <c r="Q90" s="69"/>
      <c r="R90" s="69"/>
      <c r="S90" s="168"/>
      <c r="T90" s="69"/>
      <c r="U90" s="91"/>
    </row>
    <row r="91" spans="1:21" ht="15" thickBot="1" x14ac:dyDescent="0.4">
      <c r="A91" s="162"/>
      <c r="B91" s="41"/>
      <c r="C91" s="38"/>
      <c r="D91" s="38"/>
      <c r="E91" s="38"/>
      <c r="F91" s="41"/>
      <c r="G91" s="38"/>
      <c r="H91" s="38"/>
      <c r="I91" s="41"/>
      <c r="J91" s="41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44"/>
    </row>
    <row r="92" spans="1:21" ht="27.5" thickBot="1" x14ac:dyDescent="0.4">
      <c r="A92" s="409" t="s">
        <v>9</v>
      </c>
      <c r="B92" s="1053" t="s">
        <v>83</v>
      </c>
      <c r="C92" s="1054"/>
      <c r="E92" s="1142" t="s">
        <v>386</v>
      </c>
      <c r="F92" s="1143"/>
      <c r="G92" s="1035">
        <f>VLOOKUP(B92,'sub_Urbano.Piano inv. forn'!$D$123:$H$142,3,FALSE)</f>
        <v>0</v>
      </c>
      <c r="H92" s="1036"/>
      <c r="I92" s="1"/>
      <c r="J92" s="1142" t="s">
        <v>387</v>
      </c>
      <c r="K92" s="1143"/>
      <c r="L92" s="1035">
        <f>VLOOKUP(B92,'sub_Urbano.Piano inv. forn'!$D$123:$H$142,4,FALSE)</f>
        <v>0</v>
      </c>
      <c r="M92" s="1036"/>
      <c r="O92" s="414" t="s">
        <v>388</v>
      </c>
      <c r="P92" s="148"/>
      <c r="R92" s="415" t="s">
        <v>389</v>
      </c>
      <c r="S92" s="1134"/>
      <c r="T92" s="1135"/>
      <c r="U92" s="86"/>
    </row>
    <row r="93" spans="1:21" ht="15" thickBot="1" x14ac:dyDescent="0.4">
      <c r="A93" s="163"/>
      <c r="B93" s="120"/>
      <c r="C93" s="120"/>
      <c r="E93" s="121"/>
      <c r="F93" s="121"/>
      <c r="G93" s="122"/>
      <c r="H93" s="122"/>
      <c r="I93" s="1"/>
      <c r="J93" s="121"/>
      <c r="K93" s="121"/>
      <c r="L93" s="122"/>
      <c r="M93" s="122"/>
      <c r="O93" s="123"/>
      <c r="R93" s="119"/>
      <c r="S93" s="124"/>
      <c r="U93" s="164"/>
    </row>
    <row r="94" spans="1:21" ht="38.25" customHeight="1" thickBot="1" x14ac:dyDescent="0.4">
      <c r="A94" s="1129" t="s">
        <v>390</v>
      </c>
      <c r="B94" s="1130"/>
      <c r="C94" s="1130"/>
      <c r="D94" s="1131"/>
      <c r="E94" s="1041">
        <f>VLOOKUP(B92,'sub_Urbano.Piano inv. forn'!$D$123:$V$142,17,FALSE)</f>
        <v>0</v>
      </c>
      <c r="F94" s="1042"/>
      <c r="G94" s="1042"/>
      <c r="H94" s="1043"/>
      <c r="I94" s="1"/>
      <c r="J94" s="1132" t="s">
        <v>391</v>
      </c>
      <c r="K94" s="1133"/>
      <c r="L94" s="1041">
        <f>VLOOKUP(B92,'sub_Urbano.Piano inv. forn'!$D$123:$V$142,19,FALSE)</f>
        <v>0</v>
      </c>
      <c r="M94" s="1043"/>
      <c r="N94" s="147"/>
      <c r="O94" s="415" t="s">
        <v>392</v>
      </c>
      <c r="P94" s="169">
        <f>L94+E94</f>
        <v>0</v>
      </c>
      <c r="Q94" s="108"/>
      <c r="R94" s="415" t="s">
        <v>393</v>
      </c>
      <c r="S94" s="1134"/>
      <c r="T94" s="1135"/>
      <c r="U94" s="164"/>
    </row>
    <row r="95" spans="1:21" ht="15" thickBot="1" x14ac:dyDescent="0.4">
      <c r="A95" s="170"/>
      <c r="B95" s="171"/>
      <c r="C95" s="171"/>
      <c r="D95" s="171"/>
      <c r="E95" s="172"/>
      <c r="F95" s="172"/>
      <c r="G95" s="172"/>
      <c r="H95" s="172"/>
      <c r="I95" s="1"/>
      <c r="J95" s="121"/>
      <c r="K95" s="121"/>
      <c r="L95" s="172"/>
      <c r="M95" s="172"/>
      <c r="N95" s="147"/>
      <c r="O95" s="119"/>
      <c r="P95" s="147"/>
      <c r="Q95" s="108"/>
      <c r="R95" s="119"/>
      <c r="S95" s="173"/>
      <c r="T95" s="173"/>
      <c r="U95" s="86"/>
    </row>
    <row r="96" spans="1:21" ht="43.5" x14ac:dyDescent="0.35">
      <c r="A96" s="1136" t="s">
        <v>394</v>
      </c>
      <c r="B96" s="1138" t="s">
        <v>395</v>
      </c>
      <c r="C96" s="1138" t="s">
        <v>396</v>
      </c>
      <c r="D96" s="410" t="s">
        <v>397</v>
      </c>
      <c r="E96" s="411" t="s">
        <v>398</v>
      </c>
      <c r="F96" s="410" t="s">
        <v>399</v>
      </c>
      <c r="G96" s="410" t="s">
        <v>400</v>
      </c>
      <c r="H96" s="412" t="s">
        <v>346</v>
      </c>
      <c r="I96" s="412" t="s">
        <v>401</v>
      </c>
      <c r="J96" s="412" t="s">
        <v>402</v>
      </c>
      <c r="K96" s="412" t="s">
        <v>403</v>
      </c>
      <c r="L96" s="412" t="s">
        <v>404</v>
      </c>
      <c r="M96" s="412" t="s">
        <v>405</v>
      </c>
      <c r="N96" s="412" t="s">
        <v>406</v>
      </c>
      <c r="O96" s="412" t="s">
        <v>407</v>
      </c>
      <c r="P96" s="412" t="s">
        <v>408</v>
      </c>
      <c r="Q96" s="412" t="s">
        <v>409</v>
      </c>
      <c r="R96" s="412" t="s">
        <v>410</v>
      </c>
      <c r="S96" s="412" t="s">
        <v>411</v>
      </c>
      <c r="T96" s="1140" t="s">
        <v>412</v>
      </c>
      <c r="U96" s="165"/>
    </row>
    <row r="97" spans="1:21" ht="24.5" thickBot="1" x14ac:dyDescent="0.4">
      <c r="A97" s="1137"/>
      <c r="B97" s="1139"/>
      <c r="C97" s="1139"/>
      <c r="D97" s="413" t="s">
        <v>413</v>
      </c>
      <c r="E97" s="413" t="s">
        <v>414</v>
      </c>
      <c r="F97" s="413" t="s">
        <v>415</v>
      </c>
      <c r="G97" s="413" t="s">
        <v>415</v>
      </c>
      <c r="H97" s="413" t="s">
        <v>80</v>
      </c>
      <c r="I97" s="413" t="s">
        <v>444</v>
      </c>
      <c r="J97" s="413" t="s">
        <v>417</v>
      </c>
      <c r="K97" s="413" t="s">
        <v>418</v>
      </c>
      <c r="L97" s="413" t="s">
        <v>419</v>
      </c>
      <c r="M97" s="413" t="s">
        <v>418</v>
      </c>
      <c r="N97" s="413" t="s">
        <v>420</v>
      </c>
      <c r="O97" s="413" t="s">
        <v>384</v>
      </c>
      <c r="P97" s="413" t="s">
        <v>421</v>
      </c>
      <c r="Q97" s="413" t="s">
        <v>422</v>
      </c>
      <c r="R97" s="413" t="s">
        <v>423</v>
      </c>
      <c r="S97" s="413" t="s">
        <v>423</v>
      </c>
      <c r="T97" s="1141"/>
      <c r="U97" s="165"/>
    </row>
    <row r="98" spans="1:21" x14ac:dyDescent="0.35">
      <c r="A98" s="1155" t="str">
        <f>B92</f>
        <v>suburb.i.3</v>
      </c>
      <c r="B98" s="416">
        <v>1</v>
      </c>
      <c r="C98" s="129"/>
      <c r="D98" s="130"/>
      <c r="E98" s="131"/>
      <c r="F98" s="129"/>
      <c r="G98" s="132"/>
      <c r="H98" s="133" t="s">
        <v>80</v>
      </c>
      <c r="I98" s="116"/>
      <c r="J98" s="136"/>
      <c r="K98" s="137"/>
      <c r="L98" s="116"/>
      <c r="M98" s="137"/>
      <c r="N98" s="185"/>
      <c r="O98" s="185"/>
      <c r="P98" s="116"/>
      <c r="Q98" s="116"/>
      <c r="R98" s="116"/>
      <c r="S98" s="116"/>
      <c r="T98" s="381"/>
      <c r="U98" s="86"/>
    </row>
    <row r="99" spans="1:21" x14ac:dyDescent="0.35">
      <c r="A99" s="1155"/>
      <c r="B99" s="417">
        <v>2</v>
      </c>
      <c r="C99" s="125"/>
      <c r="D99" s="126"/>
      <c r="E99" s="118"/>
      <c r="F99" s="125"/>
      <c r="G99" s="127"/>
      <c r="H99" s="133" t="s">
        <v>80</v>
      </c>
      <c r="I99" s="117"/>
      <c r="J99" s="134"/>
      <c r="K99" s="135"/>
      <c r="L99" s="117"/>
      <c r="M99" s="135"/>
      <c r="N99" s="176"/>
      <c r="O99" s="176"/>
      <c r="P99" s="117"/>
      <c r="Q99" s="117" t="s">
        <v>424</v>
      </c>
      <c r="R99" s="117"/>
      <c r="S99" s="117"/>
      <c r="T99" s="382"/>
      <c r="U99" s="86"/>
    </row>
    <row r="100" spans="1:21" x14ac:dyDescent="0.35">
      <c r="A100" s="1155"/>
      <c r="B100" s="417">
        <v>3</v>
      </c>
      <c r="C100" s="125"/>
      <c r="D100" s="126"/>
      <c r="E100" s="118"/>
      <c r="F100" s="125"/>
      <c r="G100" s="127"/>
      <c r="H100" s="133"/>
      <c r="I100" s="117"/>
      <c r="J100" s="134"/>
      <c r="K100" s="135"/>
      <c r="L100" s="117"/>
      <c r="M100" s="135"/>
      <c r="N100" s="176"/>
      <c r="O100" s="176"/>
      <c r="P100" s="117"/>
      <c r="Q100" s="117"/>
      <c r="R100" s="117"/>
      <c r="S100" s="117"/>
      <c r="T100" s="382"/>
      <c r="U100" s="86"/>
    </row>
    <row r="101" spans="1:21" x14ac:dyDescent="0.35">
      <c r="A101" s="1155"/>
      <c r="B101" s="417">
        <v>4</v>
      </c>
      <c r="C101" s="125"/>
      <c r="D101" s="126"/>
      <c r="E101" s="118"/>
      <c r="F101" s="125"/>
      <c r="G101" s="127"/>
      <c r="H101" s="133"/>
      <c r="I101" s="117"/>
      <c r="J101" s="134"/>
      <c r="K101" s="135"/>
      <c r="L101" s="117"/>
      <c r="M101" s="135"/>
      <c r="N101" s="176"/>
      <c r="O101" s="176"/>
      <c r="P101" s="117"/>
      <c r="Q101" s="117"/>
      <c r="R101" s="117"/>
      <c r="S101" s="117"/>
      <c r="T101" s="382"/>
      <c r="U101" s="86"/>
    </row>
    <row r="102" spans="1:21" x14ac:dyDescent="0.35">
      <c r="A102" s="1155"/>
      <c r="B102" s="417">
        <v>5</v>
      </c>
      <c r="C102" s="125"/>
      <c r="D102" s="126"/>
      <c r="E102" s="118"/>
      <c r="F102" s="125"/>
      <c r="G102" s="127"/>
      <c r="H102" s="133"/>
      <c r="I102" s="117"/>
      <c r="J102" s="134"/>
      <c r="K102" s="135"/>
      <c r="L102" s="117"/>
      <c r="M102" s="135"/>
      <c r="N102" s="176"/>
      <c r="O102" s="176"/>
      <c r="P102" s="117"/>
      <c r="Q102" s="117"/>
      <c r="R102" s="117"/>
      <c r="S102" s="117"/>
      <c r="T102" s="382"/>
      <c r="U102" s="86"/>
    </row>
    <row r="103" spans="1:21" x14ac:dyDescent="0.35">
      <c r="A103" s="1155"/>
      <c r="B103" s="417">
        <v>6</v>
      </c>
      <c r="C103" s="125"/>
      <c r="D103" s="126"/>
      <c r="E103" s="118"/>
      <c r="F103" s="125"/>
      <c r="G103" s="127"/>
      <c r="H103" s="133"/>
      <c r="I103" s="117"/>
      <c r="J103" s="134"/>
      <c r="K103" s="135"/>
      <c r="L103" s="117"/>
      <c r="M103" s="135"/>
      <c r="N103" s="176"/>
      <c r="O103" s="176"/>
      <c r="P103" s="117"/>
      <c r="Q103" s="117"/>
      <c r="R103" s="117"/>
      <c r="S103" s="117"/>
      <c r="T103" s="382"/>
      <c r="U103" s="86"/>
    </row>
    <row r="104" spans="1:21" x14ac:dyDescent="0.35">
      <c r="A104" s="1155"/>
      <c r="B104" s="417">
        <v>7</v>
      </c>
      <c r="C104" s="125"/>
      <c r="D104" s="126"/>
      <c r="E104" s="118"/>
      <c r="F104" s="125"/>
      <c r="G104" s="127"/>
      <c r="H104" s="133"/>
      <c r="I104" s="117"/>
      <c r="J104" s="134"/>
      <c r="K104" s="135"/>
      <c r="L104" s="117"/>
      <c r="M104" s="135"/>
      <c r="N104" s="176"/>
      <c r="O104" s="176"/>
      <c r="P104" s="117"/>
      <c r="Q104" s="117"/>
      <c r="R104" s="117"/>
      <c r="S104" s="117"/>
      <c r="T104" s="382"/>
      <c r="U104" s="86"/>
    </row>
    <row r="105" spans="1:21" x14ac:dyDescent="0.35">
      <c r="A105" s="1155"/>
      <c r="B105" s="417">
        <v>8</v>
      </c>
      <c r="C105" s="125"/>
      <c r="D105" s="126"/>
      <c r="E105" s="118"/>
      <c r="F105" s="125"/>
      <c r="G105" s="127"/>
      <c r="H105" s="133"/>
      <c r="I105" s="117"/>
      <c r="J105" s="134"/>
      <c r="K105" s="135"/>
      <c r="L105" s="117"/>
      <c r="M105" s="135"/>
      <c r="N105" s="176"/>
      <c r="O105" s="176"/>
      <c r="P105" s="117"/>
      <c r="Q105" s="117"/>
      <c r="R105" s="117"/>
      <c r="S105" s="117"/>
      <c r="T105" s="382"/>
      <c r="U105" s="86"/>
    </row>
    <row r="106" spans="1:21" x14ac:dyDescent="0.35">
      <c r="A106" s="1155"/>
      <c r="B106" s="417">
        <v>9</v>
      </c>
      <c r="C106" s="125"/>
      <c r="D106" s="126"/>
      <c r="E106" s="118"/>
      <c r="F106" s="125"/>
      <c r="G106" s="127"/>
      <c r="H106" s="133"/>
      <c r="I106" s="117"/>
      <c r="J106" s="134"/>
      <c r="K106" s="135"/>
      <c r="L106" s="117"/>
      <c r="M106" s="135"/>
      <c r="N106" s="176"/>
      <c r="O106" s="176"/>
      <c r="P106" s="117"/>
      <c r="Q106" s="117"/>
      <c r="R106" s="117"/>
      <c r="S106" s="117"/>
      <c r="T106" s="382"/>
      <c r="U106" s="86"/>
    </row>
    <row r="107" spans="1:21" ht="15" thickBot="1" x14ac:dyDescent="0.4">
      <c r="A107" s="1156"/>
      <c r="B107" s="418">
        <v>10</v>
      </c>
      <c r="C107" s="153"/>
      <c r="D107" s="154"/>
      <c r="E107" s="155"/>
      <c r="F107" s="153"/>
      <c r="G107" s="156"/>
      <c r="H107" s="422"/>
      <c r="I107" s="158"/>
      <c r="J107" s="159"/>
      <c r="K107" s="160"/>
      <c r="L107" s="158"/>
      <c r="M107" s="160"/>
      <c r="N107" s="177"/>
      <c r="O107" s="177"/>
      <c r="P107" s="158"/>
      <c r="Q107" s="158"/>
      <c r="R107" s="158"/>
      <c r="S107" s="158"/>
      <c r="T107" s="383"/>
      <c r="U107" s="86"/>
    </row>
    <row r="108" spans="1:21" ht="29.5" thickBot="1" x14ac:dyDescent="0.4">
      <c r="A108" s="150"/>
      <c r="B108" s="12"/>
      <c r="C108" s="12"/>
      <c r="D108" s="12"/>
      <c r="E108" s="548" t="s">
        <v>385</v>
      </c>
      <c r="F108" s="549">
        <f>COUNTA(F98:F107)</f>
        <v>0</v>
      </c>
      <c r="G108" s="550">
        <f>COUNTA(G98:G107)</f>
        <v>0</v>
      </c>
      <c r="H108" s="151"/>
      <c r="I108" s="151"/>
      <c r="J108" s="600" t="s">
        <v>623</v>
      </c>
      <c r="K108" s="602">
        <f>COUNTIF(K98:K107,"&lt;=31/12/2024")</f>
        <v>0</v>
      </c>
      <c r="L108" s="151"/>
      <c r="M108" s="378" t="s">
        <v>425</v>
      </c>
      <c r="N108" s="379">
        <f>SUM(N98:N107)</f>
        <v>0</v>
      </c>
      <c r="O108" s="380">
        <f>SUM(O98:O107)</f>
        <v>0</v>
      </c>
      <c r="P108" s="12"/>
      <c r="R108" s="12"/>
      <c r="S108" s="12"/>
      <c r="T108" s="149"/>
      <c r="U108" s="166"/>
    </row>
    <row r="109" spans="1:21" ht="15" thickBot="1" x14ac:dyDescent="0.4">
      <c r="A109" s="167"/>
      <c r="B109" s="90"/>
      <c r="C109" s="69"/>
      <c r="D109" s="69"/>
      <c r="E109" s="69"/>
      <c r="F109" s="90"/>
      <c r="G109" s="69"/>
      <c r="H109" s="69"/>
      <c r="I109" s="90"/>
      <c r="J109" s="90"/>
      <c r="K109" s="69"/>
      <c r="L109" s="69"/>
      <c r="M109" s="69"/>
      <c r="N109" s="69"/>
      <c r="O109" s="69"/>
      <c r="P109" s="69"/>
      <c r="Q109" s="69"/>
      <c r="R109" s="69"/>
      <c r="S109" s="168"/>
      <c r="T109" s="69"/>
      <c r="U109" s="91"/>
    </row>
    <row r="110" spans="1:21" ht="15" thickBot="1" x14ac:dyDescent="0.4">
      <c r="A110" s="162"/>
      <c r="B110" s="41"/>
      <c r="C110" s="38"/>
      <c r="D110" s="38"/>
      <c r="E110" s="38"/>
      <c r="F110" s="41"/>
      <c r="G110" s="38"/>
      <c r="H110" s="38"/>
      <c r="I110" s="41"/>
      <c r="J110" s="41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44"/>
    </row>
    <row r="111" spans="1:21" ht="27.5" thickBot="1" x14ac:dyDescent="0.4">
      <c r="A111" s="409" t="s">
        <v>9</v>
      </c>
      <c r="B111" s="1053" t="s">
        <v>83</v>
      </c>
      <c r="C111" s="1054"/>
      <c r="E111" s="1142" t="s">
        <v>386</v>
      </c>
      <c r="F111" s="1143"/>
      <c r="G111" s="1035">
        <f>VLOOKUP(B111,'sub_Urbano.Piano inv. forn'!$D$123:$H$142,3,FALSE)</f>
        <v>0</v>
      </c>
      <c r="H111" s="1036"/>
      <c r="I111" s="1"/>
      <c r="J111" s="1142" t="s">
        <v>387</v>
      </c>
      <c r="K111" s="1143"/>
      <c r="L111" s="1035">
        <f>VLOOKUP(B111,'sub_Urbano.Piano inv. forn'!$D$123:$H$142,4,FALSE)</f>
        <v>0</v>
      </c>
      <c r="M111" s="1036"/>
      <c r="O111" s="414" t="s">
        <v>388</v>
      </c>
      <c r="P111" s="148"/>
      <c r="R111" s="415" t="s">
        <v>389</v>
      </c>
      <c r="S111" s="1134"/>
      <c r="T111" s="1135"/>
      <c r="U111" s="86"/>
    </row>
    <row r="112" spans="1:21" ht="15" thickBot="1" x14ac:dyDescent="0.4">
      <c r="A112" s="163"/>
      <c r="B112" s="120"/>
      <c r="C112" s="120"/>
      <c r="E112" s="121"/>
      <c r="F112" s="121"/>
      <c r="G112" s="122"/>
      <c r="H112" s="122"/>
      <c r="I112" s="1"/>
      <c r="J112" s="121"/>
      <c r="K112" s="121"/>
      <c r="L112" s="122"/>
      <c r="M112" s="122"/>
      <c r="O112" s="123"/>
      <c r="R112" s="119"/>
      <c r="S112" s="124"/>
      <c r="U112" s="164"/>
    </row>
    <row r="113" spans="1:21" ht="30.75" customHeight="1" thickBot="1" x14ac:dyDescent="0.4">
      <c r="A113" s="1129" t="s">
        <v>390</v>
      </c>
      <c r="B113" s="1130"/>
      <c r="C113" s="1130"/>
      <c r="D113" s="1131"/>
      <c r="E113" s="1041">
        <f>VLOOKUP(B111,'sub_Urbano.Piano inv. forn'!$D$123:$V$142,17,FALSE)</f>
        <v>0</v>
      </c>
      <c r="F113" s="1042"/>
      <c r="G113" s="1042"/>
      <c r="H113" s="1043"/>
      <c r="I113" s="1"/>
      <c r="J113" s="1132" t="s">
        <v>391</v>
      </c>
      <c r="K113" s="1133"/>
      <c r="L113" s="1041">
        <f>VLOOKUP(B111,'sub_Urbano.Piano inv. forn'!$D$123:$V$142,19,FALSE)</f>
        <v>0</v>
      </c>
      <c r="M113" s="1043"/>
      <c r="N113" s="147"/>
      <c r="O113" s="415" t="s">
        <v>392</v>
      </c>
      <c r="P113" s="169">
        <f>L113+E113</f>
        <v>0</v>
      </c>
      <c r="Q113" s="108"/>
      <c r="R113" s="415" t="s">
        <v>393</v>
      </c>
      <c r="S113" s="1134"/>
      <c r="T113" s="1135"/>
      <c r="U113" s="164"/>
    </row>
    <row r="114" spans="1:21" ht="15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"/>
      <c r="J114" s="121"/>
      <c r="K114" s="121"/>
      <c r="L114" s="172"/>
      <c r="M114" s="172"/>
      <c r="N114" s="147"/>
      <c r="O114" s="119"/>
      <c r="P114" s="147"/>
      <c r="Q114" s="108"/>
      <c r="R114" s="119"/>
      <c r="S114" s="173"/>
      <c r="T114" s="173"/>
      <c r="U114" s="86"/>
    </row>
    <row r="115" spans="1:21" ht="43.5" x14ac:dyDescent="0.35">
      <c r="A115" s="1136" t="s">
        <v>394</v>
      </c>
      <c r="B115" s="1138" t="s">
        <v>395</v>
      </c>
      <c r="C115" s="1138" t="s">
        <v>396</v>
      </c>
      <c r="D115" s="410" t="s">
        <v>397</v>
      </c>
      <c r="E115" s="411" t="s">
        <v>398</v>
      </c>
      <c r="F115" s="410" t="s">
        <v>399</v>
      </c>
      <c r="G115" s="410" t="s">
        <v>400</v>
      </c>
      <c r="H115" s="412" t="s">
        <v>346</v>
      </c>
      <c r="I115" s="412" t="s">
        <v>401</v>
      </c>
      <c r="J115" s="412" t="s">
        <v>402</v>
      </c>
      <c r="K115" s="412" t="s">
        <v>403</v>
      </c>
      <c r="L115" s="412" t="s">
        <v>404</v>
      </c>
      <c r="M115" s="412" t="s">
        <v>405</v>
      </c>
      <c r="N115" s="412" t="s">
        <v>406</v>
      </c>
      <c r="O115" s="412" t="s">
        <v>407</v>
      </c>
      <c r="P115" s="412" t="s">
        <v>408</v>
      </c>
      <c r="Q115" s="412" t="s">
        <v>409</v>
      </c>
      <c r="R115" s="412" t="s">
        <v>410</v>
      </c>
      <c r="S115" s="412" t="s">
        <v>411</v>
      </c>
      <c r="T115" s="1140" t="s">
        <v>412</v>
      </c>
      <c r="U115" s="165"/>
    </row>
    <row r="116" spans="1:21" ht="24.5" thickBot="1" x14ac:dyDescent="0.4">
      <c r="A116" s="1137"/>
      <c r="B116" s="1139"/>
      <c r="C116" s="1139"/>
      <c r="D116" s="413" t="s">
        <v>413</v>
      </c>
      <c r="E116" s="413" t="s">
        <v>414</v>
      </c>
      <c r="F116" s="413" t="s">
        <v>415</v>
      </c>
      <c r="G116" s="413" t="s">
        <v>415</v>
      </c>
      <c r="H116" s="413" t="s">
        <v>80</v>
      </c>
      <c r="I116" s="413" t="s">
        <v>444</v>
      </c>
      <c r="J116" s="413" t="s">
        <v>417</v>
      </c>
      <c r="K116" s="413" t="s">
        <v>418</v>
      </c>
      <c r="L116" s="413" t="s">
        <v>419</v>
      </c>
      <c r="M116" s="413" t="s">
        <v>418</v>
      </c>
      <c r="N116" s="413" t="s">
        <v>420</v>
      </c>
      <c r="O116" s="413" t="s">
        <v>384</v>
      </c>
      <c r="P116" s="413" t="s">
        <v>421</v>
      </c>
      <c r="Q116" s="413" t="s">
        <v>422</v>
      </c>
      <c r="R116" s="413" t="s">
        <v>423</v>
      </c>
      <c r="S116" s="413" t="s">
        <v>423</v>
      </c>
      <c r="T116" s="1141"/>
      <c r="U116" s="165"/>
    </row>
    <row r="117" spans="1:21" x14ac:dyDescent="0.35">
      <c r="A117" s="1155" t="str">
        <f>B111</f>
        <v>suburb.i.3</v>
      </c>
      <c r="B117" s="416">
        <v>1</v>
      </c>
      <c r="C117" s="129"/>
      <c r="D117" s="130"/>
      <c r="E117" s="131"/>
      <c r="F117" s="129"/>
      <c r="G117" s="132"/>
      <c r="H117" s="133" t="s">
        <v>80</v>
      </c>
      <c r="I117" s="116"/>
      <c r="J117" s="136"/>
      <c r="K117" s="137"/>
      <c r="L117" s="116"/>
      <c r="M117" s="137"/>
      <c r="N117" s="185"/>
      <c r="O117" s="185"/>
      <c r="P117" s="116"/>
      <c r="Q117" s="116"/>
      <c r="R117" s="116"/>
      <c r="S117" s="116"/>
      <c r="T117" s="381"/>
      <c r="U117" s="86"/>
    </row>
    <row r="118" spans="1:21" x14ac:dyDescent="0.35">
      <c r="A118" s="1155"/>
      <c r="B118" s="417">
        <v>2</v>
      </c>
      <c r="C118" s="125"/>
      <c r="D118" s="126"/>
      <c r="E118" s="118"/>
      <c r="F118" s="125"/>
      <c r="G118" s="127"/>
      <c r="H118" s="133" t="s">
        <v>80</v>
      </c>
      <c r="I118" s="117"/>
      <c r="J118" s="134"/>
      <c r="K118" s="135"/>
      <c r="L118" s="117"/>
      <c r="M118" s="135"/>
      <c r="N118" s="176"/>
      <c r="O118" s="176"/>
      <c r="P118" s="117"/>
      <c r="Q118" s="117" t="s">
        <v>424</v>
      </c>
      <c r="R118" s="117"/>
      <c r="S118" s="117"/>
      <c r="T118" s="382"/>
      <c r="U118" s="86"/>
    </row>
    <row r="119" spans="1:21" x14ac:dyDescent="0.35">
      <c r="A119" s="1155"/>
      <c r="B119" s="417">
        <v>3</v>
      </c>
      <c r="C119" s="125"/>
      <c r="D119" s="126"/>
      <c r="E119" s="118"/>
      <c r="F119" s="125"/>
      <c r="G119" s="127"/>
      <c r="H119" s="133"/>
      <c r="I119" s="117"/>
      <c r="J119" s="134"/>
      <c r="K119" s="135"/>
      <c r="L119" s="117"/>
      <c r="M119" s="135"/>
      <c r="N119" s="176"/>
      <c r="O119" s="176"/>
      <c r="P119" s="117"/>
      <c r="Q119" s="117"/>
      <c r="R119" s="117"/>
      <c r="S119" s="117"/>
      <c r="T119" s="382"/>
      <c r="U119" s="86"/>
    </row>
    <row r="120" spans="1:21" x14ac:dyDescent="0.35">
      <c r="A120" s="1155"/>
      <c r="B120" s="417">
        <v>4</v>
      </c>
      <c r="C120" s="125"/>
      <c r="D120" s="126"/>
      <c r="E120" s="118"/>
      <c r="F120" s="125"/>
      <c r="G120" s="127"/>
      <c r="H120" s="133"/>
      <c r="I120" s="117"/>
      <c r="J120" s="134"/>
      <c r="K120" s="135"/>
      <c r="L120" s="117"/>
      <c r="M120" s="135"/>
      <c r="N120" s="176"/>
      <c r="O120" s="176"/>
      <c r="P120" s="117"/>
      <c r="Q120" s="117"/>
      <c r="R120" s="117"/>
      <c r="S120" s="117"/>
      <c r="T120" s="382"/>
      <c r="U120" s="86"/>
    </row>
    <row r="121" spans="1:21" x14ac:dyDescent="0.35">
      <c r="A121" s="1155"/>
      <c r="B121" s="417">
        <v>5</v>
      </c>
      <c r="C121" s="125"/>
      <c r="D121" s="126"/>
      <c r="E121" s="118"/>
      <c r="F121" s="125"/>
      <c r="G121" s="127"/>
      <c r="H121" s="133"/>
      <c r="I121" s="117"/>
      <c r="J121" s="134"/>
      <c r="K121" s="135"/>
      <c r="L121" s="117"/>
      <c r="M121" s="135"/>
      <c r="N121" s="176"/>
      <c r="O121" s="176"/>
      <c r="P121" s="117"/>
      <c r="Q121" s="117"/>
      <c r="R121" s="117"/>
      <c r="S121" s="117"/>
      <c r="T121" s="382"/>
      <c r="U121" s="86"/>
    </row>
    <row r="122" spans="1:21" x14ac:dyDescent="0.35">
      <c r="A122" s="1155"/>
      <c r="B122" s="417">
        <v>6</v>
      </c>
      <c r="C122" s="125"/>
      <c r="D122" s="126"/>
      <c r="E122" s="118"/>
      <c r="F122" s="125"/>
      <c r="G122" s="127"/>
      <c r="H122" s="133"/>
      <c r="I122" s="117"/>
      <c r="J122" s="134"/>
      <c r="K122" s="135"/>
      <c r="L122" s="117"/>
      <c r="M122" s="135"/>
      <c r="N122" s="176"/>
      <c r="O122" s="176"/>
      <c r="P122" s="117"/>
      <c r="Q122" s="117"/>
      <c r="R122" s="117"/>
      <c r="S122" s="117"/>
      <c r="T122" s="382"/>
      <c r="U122" s="86"/>
    </row>
    <row r="123" spans="1:21" x14ac:dyDescent="0.35">
      <c r="A123" s="1155"/>
      <c r="B123" s="417">
        <v>7</v>
      </c>
      <c r="C123" s="125"/>
      <c r="D123" s="126"/>
      <c r="E123" s="118"/>
      <c r="F123" s="125"/>
      <c r="G123" s="127"/>
      <c r="H123" s="133"/>
      <c r="I123" s="117"/>
      <c r="J123" s="134"/>
      <c r="K123" s="135"/>
      <c r="L123" s="117"/>
      <c r="M123" s="135"/>
      <c r="N123" s="176"/>
      <c r="O123" s="176"/>
      <c r="P123" s="117"/>
      <c r="Q123" s="117"/>
      <c r="R123" s="117"/>
      <c r="S123" s="117"/>
      <c r="T123" s="382"/>
      <c r="U123" s="86"/>
    </row>
    <row r="124" spans="1:21" x14ac:dyDescent="0.35">
      <c r="A124" s="1155"/>
      <c r="B124" s="417">
        <v>8</v>
      </c>
      <c r="C124" s="125"/>
      <c r="D124" s="126"/>
      <c r="E124" s="118"/>
      <c r="F124" s="125"/>
      <c r="G124" s="127"/>
      <c r="H124" s="133"/>
      <c r="I124" s="117"/>
      <c r="J124" s="134"/>
      <c r="K124" s="135"/>
      <c r="L124" s="117"/>
      <c r="M124" s="135"/>
      <c r="N124" s="176"/>
      <c r="O124" s="176"/>
      <c r="P124" s="117"/>
      <c r="Q124" s="117"/>
      <c r="R124" s="117"/>
      <c r="S124" s="117"/>
      <c r="T124" s="382"/>
      <c r="U124" s="86"/>
    </row>
    <row r="125" spans="1:21" x14ac:dyDescent="0.35">
      <c r="A125" s="1155"/>
      <c r="B125" s="417">
        <v>9</v>
      </c>
      <c r="C125" s="125"/>
      <c r="D125" s="126"/>
      <c r="E125" s="118"/>
      <c r="F125" s="125"/>
      <c r="G125" s="127"/>
      <c r="H125" s="133"/>
      <c r="I125" s="117"/>
      <c r="J125" s="134"/>
      <c r="K125" s="135"/>
      <c r="L125" s="117"/>
      <c r="M125" s="135"/>
      <c r="N125" s="176"/>
      <c r="O125" s="176"/>
      <c r="P125" s="117"/>
      <c r="Q125" s="117"/>
      <c r="R125" s="117"/>
      <c r="S125" s="117"/>
      <c r="T125" s="382"/>
      <c r="U125" s="86"/>
    </row>
    <row r="126" spans="1:21" ht="15" thickBot="1" x14ac:dyDescent="0.4">
      <c r="A126" s="1156"/>
      <c r="B126" s="418">
        <v>10</v>
      </c>
      <c r="C126" s="153"/>
      <c r="D126" s="154"/>
      <c r="E126" s="155"/>
      <c r="F126" s="153"/>
      <c r="G126" s="156"/>
      <c r="H126" s="422"/>
      <c r="I126" s="158"/>
      <c r="J126" s="159"/>
      <c r="K126" s="160"/>
      <c r="L126" s="158"/>
      <c r="M126" s="160"/>
      <c r="N126" s="177"/>
      <c r="O126" s="177"/>
      <c r="P126" s="158"/>
      <c r="Q126" s="158"/>
      <c r="R126" s="158"/>
      <c r="S126" s="158"/>
      <c r="T126" s="383"/>
      <c r="U126" s="86"/>
    </row>
    <row r="127" spans="1:21" ht="29.5" thickBot="1" x14ac:dyDescent="0.4">
      <c r="A127" s="150"/>
      <c r="B127" s="12"/>
      <c r="C127" s="12"/>
      <c r="D127" s="12"/>
      <c r="E127" s="548" t="s">
        <v>385</v>
      </c>
      <c r="F127" s="549">
        <f>COUNTA(F117:F126)</f>
        <v>0</v>
      </c>
      <c r="G127" s="550">
        <f>COUNTA(G117:G126)</f>
        <v>0</v>
      </c>
      <c r="H127" s="151"/>
      <c r="I127" s="151"/>
      <c r="J127" s="600" t="s">
        <v>623</v>
      </c>
      <c r="K127" s="602">
        <f>COUNTIF(K117:K126,"&lt;=31/12/2024")</f>
        <v>0</v>
      </c>
      <c r="L127" s="151"/>
      <c r="M127" s="378" t="s">
        <v>425</v>
      </c>
      <c r="N127" s="379">
        <f>SUM(N117:N126)</f>
        <v>0</v>
      </c>
      <c r="O127" s="380">
        <f>SUM(O117:O126)</f>
        <v>0</v>
      </c>
      <c r="P127" s="12"/>
      <c r="R127" s="12"/>
      <c r="S127" s="12"/>
      <c r="T127" s="149"/>
      <c r="U127" s="166"/>
    </row>
    <row r="128" spans="1:21" ht="15" thickBot="1" x14ac:dyDescent="0.4">
      <c r="A128" s="167"/>
      <c r="B128" s="90"/>
      <c r="C128" s="69"/>
      <c r="D128" s="69"/>
      <c r="E128" s="69"/>
      <c r="F128" s="90"/>
      <c r="G128" s="69"/>
      <c r="H128" s="69"/>
      <c r="I128" s="90"/>
      <c r="J128" s="90"/>
      <c r="K128" s="69"/>
      <c r="L128" s="69"/>
      <c r="M128" s="69"/>
      <c r="N128" s="69"/>
      <c r="O128" s="69"/>
      <c r="P128" s="69"/>
      <c r="Q128" s="69"/>
      <c r="R128" s="69"/>
      <c r="S128" s="168"/>
      <c r="T128" s="69"/>
      <c r="U128" s="91"/>
    </row>
    <row r="129" spans="1:21" ht="15" thickBot="1" x14ac:dyDescent="0.4">
      <c r="A129" s="162"/>
      <c r="B129" s="41"/>
      <c r="C129" s="38"/>
      <c r="D129" s="38"/>
      <c r="E129" s="38"/>
      <c r="F129" s="41"/>
      <c r="G129" s="38"/>
      <c r="H129" s="38"/>
      <c r="I129" s="41"/>
      <c r="J129" s="41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44"/>
    </row>
    <row r="130" spans="1:21" ht="27.5" thickBot="1" x14ac:dyDescent="0.4">
      <c r="A130" s="409" t="s">
        <v>9</v>
      </c>
      <c r="B130" s="1053" t="s">
        <v>83</v>
      </c>
      <c r="C130" s="1054"/>
      <c r="E130" s="1142" t="s">
        <v>386</v>
      </c>
      <c r="F130" s="1143"/>
      <c r="G130" s="1035">
        <f>VLOOKUP(B130,'sub_Urbano.Piano inv. forn'!$D$123:$H$142,3,FALSE)</f>
        <v>0</v>
      </c>
      <c r="H130" s="1036"/>
      <c r="I130" s="1"/>
      <c r="J130" s="1142" t="s">
        <v>387</v>
      </c>
      <c r="K130" s="1143"/>
      <c r="L130" s="1035">
        <f>VLOOKUP(B130,'sub_Urbano.Piano inv. forn'!$D$123:$H$142,4,FALSE)</f>
        <v>0</v>
      </c>
      <c r="M130" s="1036"/>
      <c r="O130" s="414" t="s">
        <v>388</v>
      </c>
      <c r="P130" s="148"/>
      <c r="R130" s="415" t="s">
        <v>389</v>
      </c>
      <c r="S130" s="1134"/>
      <c r="T130" s="1135"/>
      <c r="U130" s="86"/>
    </row>
    <row r="131" spans="1:21" ht="15" thickBot="1" x14ac:dyDescent="0.4">
      <c r="A131" s="163"/>
      <c r="B131" s="120"/>
      <c r="C131" s="120"/>
      <c r="E131" s="121"/>
      <c r="F131" s="121"/>
      <c r="G131" s="122"/>
      <c r="H131" s="122"/>
      <c r="I131" s="1"/>
      <c r="J131" s="121"/>
      <c r="K131" s="121"/>
      <c r="L131" s="122"/>
      <c r="M131" s="122"/>
      <c r="O131" s="123"/>
      <c r="R131" s="119"/>
      <c r="S131" s="124"/>
      <c r="U131" s="164"/>
    </row>
    <row r="132" spans="1:21" ht="30.75" customHeight="1" thickBot="1" x14ac:dyDescent="0.4">
      <c r="A132" s="1129" t="s">
        <v>390</v>
      </c>
      <c r="B132" s="1130"/>
      <c r="C132" s="1130"/>
      <c r="D132" s="1131"/>
      <c r="E132" s="1041">
        <f>VLOOKUP(B130,'sub_Urbano.Piano inv. forn'!$D$123:$V$142,17,FALSE)</f>
        <v>0</v>
      </c>
      <c r="F132" s="1042"/>
      <c r="G132" s="1042"/>
      <c r="H132" s="1043"/>
      <c r="I132" s="1"/>
      <c r="J132" s="1132" t="s">
        <v>391</v>
      </c>
      <c r="K132" s="1133"/>
      <c r="L132" s="1041">
        <f>VLOOKUP(B130,'sub_Urbano.Piano inv. forn'!$D$123:$V$142,19,FALSE)</f>
        <v>0</v>
      </c>
      <c r="M132" s="1043"/>
      <c r="N132" s="147"/>
      <c r="O132" s="415" t="s">
        <v>392</v>
      </c>
      <c r="P132" s="169">
        <f>L132+E132</f>
        <v>0</v>
      </c>
      <c r="Q132" s="108"/>
      <c r="R132" s="415" t="s">
        <v>393</v>
      </c>
      <c r="S132" s="1134"/>
      <c r="T132" s="1135"/>
      <c r="U132" s="164"/>
    </row>
    <row r="133" spans="1:21" ht="15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"/>
      <c r="J133" s="121"/>
      <c r="K133" s="121"/>
      <c r="L133" s="172"/>
      <c r="M133" s="172"/>
      <c r="N133" s="147"/>
      <c r="O133" s="119"/>
      <c r="P133" s="147"/>
      <c r="Q133" s="108"/>
      <c r="R133" s="119"/>
      <c r="S133" s="173"/>
      <c r="T133" s="173"/>
      <c r="U133" s="86"/>
    </row>
    <row r="134" spans="1:21" ht="43.5" x14ac:dyDescent="0.35">
      <c r="A134" s="1136" t="s">
        <v>394</v>
      </c>
      <c r="B134" s="1138" t="s">
        <v>395</v>
      </c>
      <c r="C134" s="1138" t="s">
        <v>396</v>
      </c>
      <c r="D134" s="410" t="s">
        <v>397</v>
      </c>
      <c r="E134" s="411" t="s">
        <v>398</v>
      </c>
      <c r="F134" s="410" t="s">
        <v>399</v>
      </c>
      <c r="G134" s="410" t="s">
        <v>400</v>
      </c>
      <c r="H134" s="412" t="s">
        <v>346</v>
      </c>
      <c r="I134" s="412" t="s">
        <v>401</v>
      </c>
      <c r="J134" s="412" t="s">
        <v>402</v>
      </c>
      <c r="K134" s="412" t="s">
        <v>403</v>
      </c>
      <c r="L134" s="412" t="s">
        <v>404</v>
      </c>
      <c r="M134" s="412" t="s">
        <v>405</v>
      </c>
      <c r="N134" s="412" t="s">
        <v>406</v>
      </c>
      <c r="O134" s="412" t="s">
        <v>407</v>
      </c>
      <c r="P134" s="412" t="s">
        <v>408</v>
      </c>
      <c r="Q134" s="412" t="s">
        <v>409</v>
      </c>
      <c r="R134" s="412" t="s">
        <v>410</v>
      </c>
      <c r="S134" s="412" t="s">
        <v>411</v>
      </c>
      <c r="T134" s="1140" t="s">
        <v>412</v>
      </c>
      <c r="U134" s="165"/>
    </row>
    <row r="135" spans="1:21" ht="24.5" thickBot="1" x14ac:dyDescent="0.4">
      <c r="A135" s="1137"/>
      <c r="B135" s="1139"/>
      <c r="C135" s="1139"/>
      <c r="D135" s="413" t="s">
        <v>413</v>
      </c>
      <c r="E135" s="413" t="s">
        <v>414</v>
      </c>
      <c r="F135" s="413" t="s">
        <v>415</v>
      </c>
      <c r="G135" s="413" t="s">
        <v>415</v>
      </c>
      <c r="H135" s="413" t="s">
        <v>80</v>
      </c>
      <c r="I135" s="413" t="s">
        <v>444</v>
      </c>
      <c r="J135" s="413" t="s">
        <v>417</v>
      </c>
      <c r="K135" s="413" t="s">
        <v>418</v>
      </c>
      <c r="L135" s="413" t="s">
        <v>419</v>
      </c>
      <c r="M135" s="413" t="s">
        <v>418</v>
      </c>
      <c r="N135" s="413" t="s">
        <v>420</v>
      </c>
      <c r="O135" s="413" t="s">
        <v>384</v>
      </c>
      <c r="P135" s="413" t="s">
        <v>421</v>
      </c>
      <c r="Q135" s="413" t="s">
        <v>422</v>
      </c>
      <c r="R135" s="413" t="s">
        <v>423</v>
      </c>
      <c r="S135" s="413" t="s">
        <v>423</v>
      </c>
      <c r="T135" s="1141"/>
      <c r="U135" s="165"/>
    </row>
    <row r="136" spans="1:21" x14ac:dyDescent="0.35">
      <c r="A136" s="1155" t="str">
        <f>B130</f>
        <v>suburb.i.3</v>
      </c>
      <c r="B136" s="416">
        <v>1</v>
      </c>
      <c r="C136" s="129"/>
      <c r="D136" s="130"/>
      <c r="E136" s="131"/>
      <c r="F136" s="129"/>
      <c r="G136" s="132"/>
      <c r="H136" s="133" t="s">
        <v>80</v>
      </c>
      <c r="I136" s="116"/>
      <c r="J136" s="136"/>
      <c r="K136" s="137"/>
      <c r="L136" s="116"/>
      <c r="M136" s="137"/>
      <c r="N136" s="185"/>
      <c r="O136" s="185"/>
      <c r="P136" s="116"/>
      <c r="Q136" s="116"/>
      <c r="R136" s="116"/>
      <c r="S136" s="116"/>
      <c r="T136" s="381"/>
      <c r="U136" s="86"/>
    </row>
    <row r="137" spans="1:21" x14ac:dyDescent="0.35">
      <c r="A137" s="1155"/>
      <c r="B137" s="417">
        <v>2</v>
      </c>
      <c r="C137" s="125"/>
      <c r="D137" s="126"/>
      <c r="E137" s="118"/>
      <c r="F137" s="125"/>
      <c r="G137" s="127"/>
      <c r="H137" s="133" t="s">
        <v>80</v>
      </c>
      <c r="I137" s="117"/>
      <c r="J137" s="134"/>
      <c r="K137" s="135"/>
      <c r="L137" s="117"/>
      <c r="M137" s="135"/>
      <c r="N137" s="176"/>
      <c r="O137" s="176"/>
      <c r="P137" s="117"/>
      <c r="Q137" s="117" t="s">
        <v>424</v>
      </c>
      <c r="R137" s="117"/>
      <c r="S137" s="117"/>
      <c r="T137" s="382"/>
      <c r="U137" s="86"/>
    </row>
    <row r="138" spans="1:21" x14ac:dyDescent="0.35">
      <c r="A138" s="1155"/>
      <c r="B138" s="417">
        <v>3</v>
      </c>
      <c r="C138" s="125"/>
      <c r="D138" s="126"/>
      <c r="E138" s="118"/>
      <c r="F138" s="125"/>
      <c r="G138" s="127"/>
      <c r="H138" s="133"/>
      <c r="I138" s="117"/>
      <c r="J138" s="134"/>
      <c r="K138" s="135"/>
      <c r="L138" s="117"/>
      <c r="M138" s="135"/>
      <c r="N138" s="176"/>
      <c r="O138" s="176"/>
      <c r="P138" s="117"/>
      <c r="Q138" s="117"/>
      <c r="R138" s="117"/>
      <c r="S138" s="117"/>
      <c r="T138" s="382"/>
      <c r="U138" s="86"/>
    </row>
    <row r="139" spans="1:21" x14ac:dyDescent="0.35">
      <c r="A139" s="1155"/>
      <c r="B139" s="417">
        <v>4</v>
      </c>
      <c r="C139" s="125"/>
      <c r="D139" s="126"/>
      <c r="E139" s="118"/>
      <c r="F139" s="125"/>
      <c r="G139" s="127"/>
      <c r="H139" s="133"/>
      <c r="I139" s="117"/>
      <c r="J139" s="134"/>
      <c r="K139" s="135"/>
      <c r="L139" s="117"/>
      <c r="M139" s="135"/>
      <c r="N139" s="176"/>
      <c r="O139" s="176"/>
      <c r="P139" s="117"/>
      <c r="Q139" s="117"/>
      <c r="R139" s="117"/>
      <c r="S139" s="117"/>
      <c r="T139" s="382"/>
      <c r="U139" s="86"/>
    </row>
    <row r="140" spans="1:21" x14ac:dyDescent="0.35">
      <c r="A140" s="1155"/>
      <c r="B140" s="417">
        <v>5</v>
      </c>
      <c r="C140" s="125"/>
      <c r="D140" s="126"/>
      <c r="E140" s="118"/>
      <c r="F140" s="125"/>
      <c r="G140" s="127"/>
      <c r="H140" s="133"/>
      <c r="I140" s="117"/>
      <c r="J140" s="134"/>
      <c r="K140" s="135"/>
      <c r="L140" s="117"/>
      <c r="M140" s="135"/>
      <c r="N140" s="176"/>
      <c r="O140" s="176"/>
      <c r="P140" s="117"/>
      <c r="Q140" s="117"/>
      <c r="R140" s="117"/>
      <c r="S140" s="117"/>
      <c r="T140" s="382"/>
      <c r="U140" s="86"/>
    </row>
    <row r="141" spans="1:21" x14ac:dyDescent="0.35">
      <c r="A141" s="1155"/>
      <c r="B141" s="417">
        <v>6</v>
      </c>
      <c r="C141" s="125"/>
      <c r="D141" s="126"/>
      <c r="E141" s="118"/>
      <c r="F141" s="125"/>
      <c r="G141" s="127"/>
      <c r="H141" s="133"/>
      <c r="I141" s="117"/>
      <c r="J141" s="134"/>
      <c r="K141" s="135"/>
      <c r="L141" s="117"/>
      <c r="M141" s="135"/>
      <c r="N141" s="176"/>
      <c r="O141" s="176"/>
      <c r="P141" s="117"/>
      <c r="Q141" s="117"/>
      <c r="R141" s="117"/>
      <c r="S141" s="117"/>
      <c r="T141" s="382"/>
      <c r="U141" s="86"/>
    </row>
    <row r="142" spans="1:21" x14ac:dyDescent="0.35">
      <c r="A142" s="1155"/>
      <c r="B142" s="417">
        <v>7</v>
      </c>
      <c r="C142" s="125"/>
      <c r="D142" s="126"/>
      <c r="E142" s="118"/>
      <c r="F142" s="125"/>
      <c r="G142" s="127"/>
      <c r="H142" s="133"/>
      <c r="I142" s="117"/>
      <c r="J142" s="134"/>
      <c r="K142" s="135"/>
      <c r="L142" s="117"/>
      <c r="M142" s="135"/>
      <c r="N142" s="176"/>
      <c r="O142" s="176"/>
      <c r="P142" s="117"/>
      <c r="Q142" s="117"/>
      <c r="R142" s="117"/>
      <c r="S142" s="117"/>
      <c r="T142" s="382"/>
      <c r="U142" s="86"/>
    </row>
    <row r="143" spans="1:21" x14ac:dyDescent="0.35">
      <c r="A143" s="1155"/>
      <c r="B143" s="417">
        <v>8</v>
      </c>
      <c r="C143" s="125"/>
      <c r="D143" s="126"/>
      <c r="E143" s="118"/>
      <c r="F143" s="125"/>
      <c r="G143" s="127"/>
      <c r="H143" s="133"/>
      <c r="I143" s="117"/>
      <c r="J143" s="134"/>
      <c r="K143" s="135"/>
      <c r="L143" s="117"/>
      <c r="M143" s="135"/>
      <c r="N143" s="176"/>
      <c r="O143" s="176"/>
      <c r="P143" s="117"/>
      <c r="Q143" s="117"/>
      <c r="R143" s="117"/>
      <c r="S143" s="117"/>
      <c r="T143" s="382"/>
      <c r="U143" s="86"/>
    </row>
    <row r="144" spans="1:21" x14ac:dyDescent="0.35">
      <c r="A144" s="1155"/>
      <c r="B144" s="417">
        <v>9</v>
      </c>
      <c r="C144" s="125"/>
      <c r="D144" s="126"/>
      <c r="E144" s="118"/>
      <c r="F144" s="125"/>
      <c r="G144" s="127"/>
      <c r="H144" s="133"/>
      <c r="I144" s="117"/>
      <c r="J144" s="134"/>
      <c r="K144" s="135"/>
      <c r="L144" s="117"/>
      <c r="M144" s="135"/>
      <c r="N144" s="176"/>
      <c r="O144" s="176"/>
      <c r="P144" s="117"/>
      <c r="Q144" s="117"/>
      <c r="R144" s="117"/>
      <c r="S144" s="117"/>
      <c r="T144" s="382"/>
      <c r="U144" s="86"/>
    </row>
    <row r="145" spans="1:21" ht="15" thickBot="1" x14ac:dyDescent="0.4">
      <c r="A145" s="1156"/>
      <c r="B145" s="418">
        <v>10</v>
      </c>
      <c r="C145" s="153"/>
      <c r="D145" s="154"/>
      <c r="E145" s="155"/>
      <c r="F145" s="153"/>
      <c r="G145" s="156"/>
      <c r="H145" s="422"/>
      <c r="I145" s="158"/>
      <c r="J145" s="159"/>
      <c r="K145" s="160"/>
      <c r="L145" s="158"/>
      <c r="M145" s="160"/>
      <c r="N145" s="177"/>
      <c r="O145" s="177"/>
      <c r="P145" s="158"/>
      <c r="Q145" s="158"/>
      <c r="R145" s="158"/>
      <c r="S145" s="158"/>
      <c r="T145" s="383"/>
      <c r="U145" s="86"/>
    </row>
    <row r="146" spans="1:21" ht="29.5" thickBot="1" x14ac:dyDescent="0.4">
      <c r="A146" s="150"/>
      <c r="B146" s="12"/>
      <c r="C146" s="12"/>
      <c r="D146" s="12"/>
      <c r="E146" s="548" t="s">
        <v>385</v>
      </c>
      <c r="F146" s="549">
        <f>COUNTA(F136:F145)</f>
        <v>0</v>
      </c>
      <c r="G146" s="550">
        <f>COUNTA(G136:G145)</f>
        <v>0</v>
      </c>
      <c r="H146" s="151"/>
      <c r="I146" s="151"/>
      <c r="J146" s="600" t="s">
        <v>623</v>
      </c>
      <c r="K146" s="602">
        <f>COUNTIF(K136:K145,"&lt;=31/12/2024")</f>
        <v>0</v>
      </c>
      <c r="L146" s="151"/>
      <c r="M146" s="378" t="s">
        <v>425</v>
      </c>
      <c r="N146" s="379">
        <f>SUM(N136:N145)</f>
        <v>0</v>
      </c>
      <c r="O146" s="380">
        <f>SUM(O136:O145)</f>
        <v>0</v>
      </c>
      <c r="P146" s="12"/>
      <c r="R146" s="12"/>
      <c r="S146" s="12"/>
      <c r="T146" s="149"/>
      <c r="U146" s="166"/>
    </row>
    <row r="147" spans="1:21" ht="15" thickBot="1" x14ac:dyDescent="0.4">
      <c r="A147" s="167"/>
      <c r="B147" s="90"/>
      <c r="C147" s="69"/>
      <c r="D147" s="69"/>
      <c r="E147" s="69"/>
      <c r="F147" s="90"/>
      <c r="G147" s="69"/>
      <c r="H147" s="69"/>
      <c r="I147" s="90"/>
      <c r="J147" s="90"/>
      <c r="K147" s="69"/>
      <c r="L147" s="69"/>
      <c r="M147" s="69"/>
      <c r="N147" s="69"/>
      <c r="O147" s="69"/>
      <c r="P147" s="69"/>
      <c r="Q147" s="69"/>
      <c r="R147" s="69"/>
      <c r="S147" s="168"/>
      <c r="T147" s="69"/>
      <c r="U147" s="91"/>
    </row>
    <row r="148" spans="1:21" ht="15" thickBot="1" x14ac:dyDescent="0.4">
      <c r="A148" s="162"/>
      <c r="B148" s="41"/>
      <c r="C148" s="38"/>
      <c r="D148" s="38"/>
      <c r="E148" s="38"/>
      <c r="F148" s="41"/>
      <c r="G148" s="38"/>
      <c r="H148" s="38"/>
      <c r="I148" s="41"/>
      <c r="J148" s="41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44"/>
    </row>
    <row r="149" spans="1:21" ht="27.5" thickBot="1" x14ac:dyDescent="0.4">
      <c r="A149" s="409" t="s">
        <v>9</v>
      </c>
      <c r="B149" s="1053" t="s">
        <v>83</v>
      </c>
      <c r="C149" s="1054"/>
      <c r="E149" s="1142" t="s">
        <v>386</v>
      </c>
      <c r="F149" s="1143"/>
      <c r="G149" s="1035">
        <f>VLOOKUP(B149,'sub_Urbano.Piano inv. forn'!$D$123:$H$142,3,FALSE)</f>
        <v>0</v>
      </c>
      <c r="H149" s="1036"/>
      <c r="I149" s="1"/>
      <c r="J149" s="1142" t="s">
        <v>387</v>
      </c>
      <c r="K149" s="1143"/>
      <c r="L149" s="1035">
        <f>VLOOKUP(B149,'sub_Urbano.Piano inv. forn'!$D$123:$H$142,4,FALSE)</f>
        <v>0</v>
      </c>
      <c r="M149" s="1036"/>
      <c r="O149" s="414" t="s">
        <v>388</v>
      </c>
      <c r="P149" s="148"/>
      <c r="R149" s="415" t="s">
        <v>389</v>
      </c>
      <c r="S149" s="1134"/>
      <c r="T149" s="1135"/>
      <c r="U149" s="86"/>
    </row>
    <row r="150" spans="1:21" ht="15" thickBot="1" x14ac:dyDescent="0.4">
      <c r="A150" s="163"/>
      <c r="B150" s="120"/>
      <c r="C150" s="120"/>
      <c r="E150" s="121"/>
      <c r="F150" s="121"/>
      <c r="G150" s="122"/>
      <c r="H150" s="122"/>
      <c r="I150" s="1"/>
      <c r="J150" s="121"/>
      <c r="K150" s="121"/>
      <c r="L150" s="122"/>
      <c r="M150" s="122"/>
      <c r="O150" s="123"/>
      <c r="R150" s="119"/>
      <c r="S150" s="124"/>
      <c r="U150" s="164"/>
    </row>
    <row r="151" spans="1:21" ht="36" customHeight="1" thickBot="1" x14ac:dyDescent="0.4">
      <c r="A151" s="1129" t="s">
        <v>390</v>
      </c>
      <c r="B151" s="1130"/>
      <c r="C151" s="1130"/>
      <c r="D151" s="1131"/>
      <c r="E151" s="1041">
        <f>VLOOKUP(B149,'sub_Urbano.Piano inv. forn'!$D$123:$V$142,17,FALSE)</f>
        <v>0</v>
      </c>
      <c r="F151" s="1042"/>
      <c r="G151" s="1042"/>
      <c r="H151" s="1043"/>
      <c r="I151" s="1"/>
      <c r="J151" s="1132" t="s">
        <v>391</v>
      </c>
      <c r="K151" s="1133"/>
      <c r="L151" s="1041">
        <f>VLOOKUP(B149,'sub_Urbano.Piano inv. forn'!$D$123:$V$142,19,FALSE)</f>
        <v>0</v>
      </c>
      <c r="M151" s="1043"/>
      <c r="N151" s="147"/>
      <c r="O151" s="415" t="s">
        <v>392</v>
      </c>
      <c r="P151" s="169">
        <f>L151+E151</f>
        <v>0</v>
      </c>
      <c r="Q151" s="108"/>
      <c r="R151" s="415" t="s">
        <v>393</v>
      </c>
      <c r="S151" s="1134"/>
      <c r="T151" s="1135"/>
      <c r="U151" s="164"/>
    </row>
    <row r="152" spans="1:21" ht="15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"/>
      <c r="J152" s="121"/>
      <c r="K152" s="121"/>
      <c r="L152" s="172"/>
      <c r="M152" s="172"/>
      <c r="N152" s="147"/>
      <c r="O152" s="119"/>
      <c r="P152" s="147"/>
      <c r="Q152" s="108"/>
      <c r="R152" s="119"/>
      <c r="S152" s="173"/>
      <c r="T152" s="173"/>
      <c r="U152" s="86"/>
    </row>
    <row r="153" spans="1:21" ht="43.5" x14ac:dyDescent="0.35">
      <c r="A153" s="1136" t="s">
        <v>394</v>
      </c>
      <c r="B153" s="1138" t="s">
        <v>395</v>
      </c>
      <c r="C153" s="1138" t="s">
        <v>396</v>
      </c>
      <c r="D153" s="410" t="s">
        <v>397</v>
      </c>
      <c r="E153" s="411" t="s">
        <v>398</v>
      </c>
      <c r="F153" s="410" t="s">
        <v>399</v>
      </c>
      <c r="G153" s="410" t="s">
        <v>400</v>
      </c>
      <c r="H153" s="412" t="s">
        <v>346</v>
      </c>
      <c r="I153" s="412" t="s">
        <v>401</v>
      </c>
      <c r="J153" s="412" t="s">
        <v>402</v>
      </c>
      <c r="K153" s="412" t="s">
        <v>403</v>
      </c>
      <c r="L153" s="412" t="s">
        <v>404</v>
      </c>
      <c r="M153" s="412" t="s">
        <v>405</v>
      </c>
      <c r="N153" s="412" t="s">
        <v>406</v>
      </c>
      <c r="O153" s="412" t="s">
        <v>407</v>
      </c>
      <c r="P153" s="412" t="s">
        <v>408</v>
      </c>
      <c r="Q153" s="412" t="s">
        <v>409</v>
      </c>
      <c r="R153" s="412" t="s">
        <v>410</v>
      </c>
      <c r="S153" s="412" t="s">
        <v>411</v>
      </c>
      <c r="T153" s="1140" t="s">
        <v>412</v>
      </c>
      <c r="U153" s="165"/>
    </row>
    <row r="154" spans="1:21" ht="24.5" thickBot="1" x14ac:dyDescent="0.4">
      <c r="A154" s="1137"/>
      <c r="B154" s="1139"/>
      <c r="C154" s="1139"/>
      <c r="D154" s="413" t="s">
        <v>413</v>
      </c>
      <c r="E154" s="413" t="s">
        <v>414</v>
      </c>
      <c r="F154" s="413" t="s">
        <v>415</v>
      </c>
      <c r="G154" s="413" t="s">
        <v>415</v>
      </c>
      <c r="H154" s="413" t="s">
        <v>80</v>
      </c>
      <c r="I154" s="413" t="s">
        <v>444</v>
      </c>
      <c r="J154" s="413" t="s">
        <v>417</v>
      </c>
      <c r="K154" s="413" t="s">
        <v>418</v>
      </c>
      <c r="L154" s="413" t="s">
        <v>419</v>
      </c>
      <c r="M154" s="413" t="s">
        <v>418</v>
      </c>
      <c r="N154" s="413" t="s">
        <v>420</v>
      </c>
      <c r="O154" s="413" t="s">
        <v>384</v>
      </c>
      <c r="P154" s="413" t="s">
        <v>421</v>
      </c>
      <c r="Q154" s="413" t="s">
        <v>422</v>
      </c>
      <c r="R154" s="413" t="s">
        <v>423</v>
      </c>
      <c r="S154" s="413" t="s">
        <v>423</v>
      </c>
      <c r="T154" s="1141"/>
      <c r="U154" s="165"/>
    </row>
    <row r="155" spans="1:21" x14ac:dyDescent="0.35">
      <c r="A155" s="1155" t="str">
        <f>B149</f>
        <v>suburb.i.3</v>
      </c>
      <c r="B155" s="416">
        <v>1</v>
      </c>
      <c r="C155" s="129"/>
      <c r="D155" s="130"/>
      <c r="E155" s="131"/>
      <c r="F155" s="129"/>
      <c r="G155" s="132"/>
      <c r="H155" s="133" t="s">
        <v>80</v>
      </c>
      <c r="I155" s="116"/>
      <c r="J155" s="136"/>
      <c r="K155" s="137"/>
      <c r="L155" s="116"/>
      <c r="M155" s="137"/>
      <c r="N155" s="185"/>
      <c r="O155" s="185"/>
      <c r="P155" s="116"/>
      <c r="Q155" s="116"/>
      <c r="R155" s="116"/>
      <c r="S155" s="116"/>
      <c r="T155" s="381"/>
      <c r="U155" s="86"/>
    </row>
    <row r="156" spans="1:21" x14ac:dyDescent="0.35">
      <c r="A156" s="1155"/>
      <c r="B156" s="417">
        <v>2</v>
      </c>
      <c r="C156" s="125"/>
      <c r="D156" s="126"/>
      <c r="E156" s="118"/>
      <c r="F156" s="125"/>
      <c r="G156" s="127"/>
      <c r="H156" s="133" t="s">
        <v>80</v>
      </c>
      <c r="I156" s="117"/>
      <c r="J156" s="134"/>
      <c r="K156" s="135"/>
      <c r="L156" s="117"/>
      <c r="M156" s="135"/>
      <c r="N156" s="176"/>
      <c r="O156" s="176"/>
      <c r="P156" s="117"/>
      <c r="Q156" s="117" t="s">
        <v>424</v>
      </c>
      <c r="R156" s="117"/>
      <c r="S156" s="117"/>
      <c r="T156" s="382"/>
      <c r="U156" s="86"/>
    </row>
    <row r="157" spans="1:21" x14ac:dyDescent="0.35">
      <c r="A157" s="1155"/>
      <c r="B157" s="417">
        <v>3</v>
      </c>
      <c r="C157" s="125"/>
      <c r="D157" s="126"/>
      <c r="E157" s="118"/>
      <c r="F157" s="125"/>
      <c r="G157" s="127"/>
      <c r="H157" s="133"/>
      <c r="I157" s="117"/>
      <c r="J157" s="134"/>
      <c r="K157" s="135"/>
      <c r="L157" s="117"/>
      <c r="M157" s="135"/>
      <c r="N157" s="176"/>
      <c r="O157" s="176"/>
      <c r="P157" s="117"/>
      <c r="Q157" s="117"/>
      <c r="R157" s="117"/>
      <c r="S157" s="117"/>
      <c r="T157" s="382"/>
      <c r="U157" s="86"/>
    </row>
    <row r="158" spans="1:21" x14ac:dyDescent="0.35">
      <c r="A158" s="1155"/>
      <c r="B158" s="417">
        <v>4</v>
      </c>
      <c r="C158" s="125"/>
      <c r="D158" s="126"/>
      <c r="E158" s="118"/>
      <c r="F158" s="125"/>
      <c r="G158" s="127"/>
      <c r="H158" s="133"/>
      <c r="I158" s="117"/>
      <c r="J158" s="134"/>
      <c r="K158" s="135"/>
      <c r="L158" s="117"/>
      <c r="M158" s="135"/>
      <c r="N158" s="176"/>
      <c r="O158" s="176"/>
      <c r="P158" s="117"/>
      <c r="Q158" s="117"/>
      <c r="R158" s="117"/>
      <c r="S158" s="117"/>
      <c r="T158" s="382"/>
      <c r="U158" s="86"/>
    </row>
    <row r="159" spans="1:21" x14ac:dyDescent="0.35">
      <c r="A159" s="1155"/>
      <c r="B159" s="417">
        <v>5</v>
      </c>
      <c r="C159" s="125"/>
      <c r="D159" s="126"/>
      <c r="E159" s="118"/>
      <c r="F159" s="125"/>
      <c r="G159" s="127"/>
      <c r="H159" s="133"/>
      <c r="I159" s="117"/>
      <c r="J159" s="134"/>
      <c r="K159" s="135"/>
      <c r="L159" s="117"/>
      <c r="M159" s="135"/>
      <c r="N159" s="176"/>
      <c r="O159" s="176"/>
      <c r="P159" s="117"/>
      <c r="Q159" s="117"/>
      <c r="R159" s="117"/>
      <c r="S159" s="117"/>
      <c r="T159" s="382"/>
      <c r="U159" s="86"/>
    </row>
    <row r="160" spans="1:21" x14ac:dyDescent="0.35">
      <c r="A160" s="1155"/>
      <c r="B160" s="417">
        <v>6</v>
      </c>
      <c r="C160" s="125"/>
      <c r="D160" s="126"/>
      <c r="E160" s="118"/>
      <c r="F160" s="125"/>
      <c r="G160" s="127"/>
      <c r="H160" s="133"/>
      <c r="I160" s="117"/>
      <c r="J160" s="134"/>
      <c r="K160" s="135"/>
      <c r="L160" s="117"/>
      <c r="M160" s="135"/>
      <c r="N160" s="176"/>
      <c r="O160" s="176"/>
      <c r="P160" s="117"/>
      <c r="Q160" s="117"/>
      <c r="R160" s="117"/>
      <c r="S160" s="117"/>
      <c r="T160" s="382"/>
      <c r="U160" s="86"/>
    </row>
    <row r="161" spans="1:21" x14ac:dyDescent="0.35">
      <c r="A161" s="1155"/>
      <c r="B161" s="417">
        <v>7</v>
      </c>
      <c r="C161" s="125"/>
      <c r="D161" s="126"/>
      <c r="E161" s="118"/>
      <c r="F161" s="125"/>
      <c r="G161" s="127"/>
      <c r="H161" s="133"/>
      <c r="I161" s="117"/>
      <c r="J161" s="134"/>
      <c r="K161" s="135"/>
      <c r="L161" s="117"/>
      <c r="M161" s="135"/>
      <c r="N161" s="176"/>
      <c r="O161" s="176"/>
      <c r="P161" s="117"/>
      <c r="Q161" s="117"/>
      <c r="R161" s="117"/>
      <c r="S161" s="117"/>
      <c r="T161" s="382"/>
      <c r="U161" s="86"/>
    </row>
    <row r="162" spans="1:21" x14ac:dyDescent="0.35">
      <c r="A162" s="1155"/>
      <c r="B162" s="417">
        <v>8</v>
      </c>
      <c r="C162" s="125"/>
      <c r="D162" s="126"/>
      <c r="E162" s="118"/>
      <c r="F162" s="125"/>
      <c r="G162" s="127"/>
      <c r="H162" s="133"/>
      <c r="I162" s="117"/>
      <c r="J162" s="134"/>
      <c r="K162" s="135"/>
      <c r="L162" s="117"/>
      <c r="M162" s="135"/>
      <c r="N162" s="176"/>
      <c r="O162" s="176"/>
      <c r="P162" s="117"/>
      <c r="Q162" s="117"/>
      <c r="R162" s="117"/>
      <c r="S162" s="117"/>
      <c r="T162" s="382"/>
      <c r="U162" s="86"/>
    </row>
    <row r="163" spans="1:21" x14ac:dyDescent="0.35">
      <c r="A163" s="1155"/>
      <c r="B163" s="417">
        <v>9</v>
      </c>
      <c r="C163" s="125"/>
      <c r="D163" s="126"/>
      <c r="E163" s="118"/>
      <c r="F163" s="125"/>
      <c r="G163" s="127"/>
      <c r="H163" s="133"/>
      <c r="I163" s="117"/>
      <c r="J163" s="134"/>
      <c r="K163" s="135"/>
      <c r="L163" s="117"/>
      <c r="M163" s="135"/>
      <c r="N163" s="176"/>
      <c r="O163" s="176"/>
      <c r="P163" s="117"/>
      <c r="Q163" s="117"/>
      <c r="R163" s="117"/>
      <c r="S163" s="117"/>
      <c r="T163" s="382"/>
      <c r="U163" s="86"/>
    </row>
    <row r="164" spans="1:21" ht="15" thickBot="1" x14ac:dyDescent="0.4">
      <c r="A164" s="1156"/>
      <c r="B164" s="418">
        <v>10</v>
      </c>
      <c r="C164" s="153"/>
      <c r="D164" s="154"/>
      <c r="E164" s="155"/>
      <c r="F164" s="153"/>
      <c r="G164" s="156"/>
      <c r="H164" s="422"/>
      <c r="I164" s="158"/>
      <c r="J164" s="159"/>
      <c r="K164" s="160"/>
      <c r="L164" s="158"/>
      <c r="M164" s="160"/>
      <c r="N164" s="177"/>
      <c r="O164" s="177"/>
      <c r="P164" s="158"/>
      <c r="Q164" s="158"/>
      <c r="R164" s="158"/>
      <c r="S164" s="158"/>
      <c r="T164" s="383"/>
      <c r="U164" s="86"/>
    </row>
    <row r="165" spans="1:21" ht="29.5" thickBot="1" x14ac:dyDescent="0.4">
      <c r="A165" s="150"/>
      <c r="B165" s="12"/>
      <c r="C165" s="12"/>
      <c r="D165" s="12"/>
      <c r="E165" s="548" t="s">
        <v>385</v>
      </c>
      <c r="F165" s="549">
        <f>COUNTA(F155:F164)</f>
        <v>0</v>
      </c>
      <c r="G165" s="550">
        <f>COUNTA(G155:G164)</f>
        <v>0</v>
      </c>
      <c r="H165" s="151"/>
      <c r="I165" s="151"/>
      <c r="J165" s="600" t="s">
        <v>623</v>
      </c>
      <c r="K165" s="602">
        <f>COUNTIF(K155:K164,"&lt;=31/12/2024")</f>
        <v>0</v>
      </c>
      <c r="L165" s="151"/>
      <c r="M165" s="161" t="s">
        <v>425</v>
      </c>
      <c r="N165" s="174">
        <f>SUM(N155:N164)</f>
        <v>0</v>
      </c>
      <c r="O165" s="175">
        <f>SUM(O155:O164)</f>
        <v>0</v>
      </c>
      <c r="P165" s="12"/>
      <c r="R165" s="12"/>
      <c r="S165" s="12"/>
      <c r="T165" s="149"/>
      <c r="U165" s="166"/>
    </row>
    <row r="166" spans="1:21" ht="15" thickBot="1" x14ac:dyDescent="0.4">
      <c r="A166" s="167"/>
      <c r="B166" s="90"/>
      <c r="C166" s="69"/>
      <c r="D166" s="69"/>
      <c r="E166" s="69"/>
      <c r="F166" s="90"/>
      <c r="G166" s="69"/>
      <c r="H166" s="69"/>
      <c r="I166" s="90"/>
      <c r="J166" s="90"/>
      <c r="K166" s="69"/>
      <c r="L166" s="69"/>
      <c r="M166" s="69"/>
      <c r="N166" s="69"/>
      <c r="O166" s="69"/>
      <c r="P166" s="69"/>
      <c r="Q166" s="69"/>
      <c r="R166" s="69"/>
      <c r="S166" s="168"/>
      <c r="T166" s="69"/>
      <c r="U166" s="91"/>
    </row>
    <row r="167" spans="1:21" ht="15" thickBot="1" x14ac:dyDescent="0.4">
      <c r="A167" s="162"/>
      <c r="B167" s="41"/>
      <c r="C167" s="38"/>
      <c r="D167" s="38"/>
      <c r="E167" s="38"/>
      <c r="F167" s="41"/>
      <c r="G167" s="38"/>
      <c r="H167" s="38"/>
      <c r="I167" s="41"/>
      <c r="J167" s="41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44"/>
    </row>
    <row r="168" spans="1:21" ht="27.5" thickBot="1" x14ac:dyDescent="0.4">
      <c r="A168" s="409" t="s">
        <v>9</v>
      </c>
      <c r="B168" s="1053" t="s">
        <v>83</v>
      </c>
      <c r="C168" s="1054"/>
      <c r="E168" s="1142" t="s">
        <v>386</v>
      </c>
      <c r="F168" s="1143"/>
      <c r="G168" s="1035">
        <f>VLOOKUP(B168,'sub_Urbano.Piano inv. forn'!$D$123:$H$142,3,FALSE)</f>
        <v>0</v>
      </c>
      <c r="H168" s="1036"/>
      <c r="I168" s="1"/>
      <c r="J168" s="1142" t="s">
        <v>387</v>
      </c>
      <c r="K168" s="1143"/>
      <c r="L168" s="1035">
        <f>VLOOKUP(B168,'sub_Urbano.Piano inv. forn'!$D$123:$H$142,4,FALSE)</f>
        <v>0</v>
      </c>
      <c r="M168" s="1036"/>
      <c r="O168" s="414" t="s">
        <v>388</v>
      </c>
      <c r="P168" s="148"/>
      <c r="R168" s="415" t="s">
        <v>389</v>
      </c>
      <c r="S168" s="1134"/>
      <c r="T168" s="1135"/>
      <c r="U168" s="86"/>
    </row>
    <row r="169" spans="1:21" ht="15" thickBot="1" x14ac:dyDescent="0.4">
      <c r="A169" s="163"/>
      <c r="B169" s="120"/>
      <c r="C169" s="120"/>
      <c r="E169" s="121"/>
      <c r="F169" s="121"/>
      <c r="G169" s="122"/>
      <c r="H169" s="122"/>
      <c r="I169" s="1"/>
      <c r="J169" s="121"/>
      <c r="K169" s="121"/>
      <c r="L169" s="122"/>
      <c r="M169" s="122"/>
      <c r="O169" s="123"/>
      <c r="R169" s="119"/>
      <c r="S169" s="124"/>
      <c r="U169" s="164"/>
    </row>
    <row r="170" spans="1:21" ht="29.25" customHeight="1" thickBot="1" x14ac:dyDescent="0.4">
      <c r="A170" s="1129" t="s">
        <v>390</v>
      </c>
      <c r="B170" s="1130"/>
      <c r="C170" s="1130"/>
      <c r="D170" s="1131"/>
      <c r="E170" s="1041">
        <f>VLOOKUP(B168,'sub_Urbano.Piano inv. forn'!$D$123:$V$142,17,FALSE)</f>
        <v>0</v>
      </c>
      <c r="F170" s="1042"/>
      <c r="G170" s="1042"/>
      <c r="H170" s="1043"/>
      <c r="I170" s="1"/>
      <c r="J170" s="1132" t="s">
        <v>391</v>
      </c>
      <c r="K170" s="1133"/>
      <c r="L170" s="1041">
        <f>VLOOKUP(B168,'sub_Urbano.Piano inv. forn'!$D$123:$V$142,19,FALSE)</f>
        <v>0</v>
      </c>
      <c r="M170" s="1043"/>
      <c r="N170" s="147"/>
      <c r="O170" s="415" t="s">
        <v>392</v>
      </c>
      <c r="P170" s="169">
        <f>L170+E170</f>
        <v>0</v>
      </c>
      <c r="Q170" s="108"/>
      <c r="R170" s="415" t="s">
        <v>393</v>
      </c>
      <c r="S170" s="1134"/>
      <c r="T170" s="1135"/>
      <c r="U170" s="164"/>
    </row>
    <row r="171" spans="1:21" ht="15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"/>
      <c r="J171" s="121"/>
      <c r="K171" s="121"/>
      <c r="L171" s="172"/>
      <c r="M171" s="172"/>
      <c r="N171" s="147"/>
      <c r="O171" s="119"/>
      <c r="P171" s="147"/>
      <c r="Q171" s="108"/>
      <c r="R171" s="119"/>
      <c r="S171" s="173"/>
      <c r="T171" s="173"/>
      <c r="U171" s="86"/>
    </row>
    <row r="172" spans="1:21" ht="43.5" x14ac:dyDescent="0.35">
      <c r="A172" s="1136" t="s">
        <v>394</v>
      </c>
      <c r="B172" s="1138" t="s">
        <v>395</v>
      </c>
      <c r="C172" s="1138" t="s">
        <v>396</v>
      </c>
      <c r="D172" s="410" t="s">
        <v>397</v>
      </c>
      <c r="E172" s="411" t="s">
        <v>398</v>
      </c>
      <c r="F172" s="410" t="s">
        <v>399</v>
      </c>
      <c r="G172" s="410" t="s">
        <v>400</v>
      </c>
      <c r="H172" s="412" t="s">
        <v>346</v>
      </c>
      <c r="I172" s="412" t="s">
        <v>401</v>
      </c>
      <c r="J172" s="412" t="s">
        <v>402</v>
      </c>
      <c r="K172" s="412" t="s">
        <v>403</v>
      </c>
      <c r="L172" s="412" t="s">
        <v>404</v>
      </c>
      <c r="M172" s="412" t="s">
        <v>405</v>
      </c>
      <c r="N172" s="412" t="s">
        <v>406</v>
      </c>
      <c r="O172" s="412" t="s">
        <v>407</v>
      </c>
      <c r="P172" s="412" t="s">
        <v>408</v>
      </c>
      <c r="Q172" s="412" t="s">
        <v>409</v>
      </c>
      <c r="R172" s="412" t="s">
        <v>410</v>
      </c>
      <c r="S172" s="412" t="s">
        <v>411</v>
      </c>
      <c r="T172" s="1140" t="s">
        <v>412</v>
      </c>
      <c r="U172" s="165"/>
    </row>
    <row r="173" spans="1:21" ht="24.5" thickBot="1" x14ac:dyDescent="0.4">
      <c r="A173" s="1137"/>
      <c r="B173" s="1139"/>
      <c r="C173" s="1139"/>
      <c r="D173" s="413" t="s">
        <v>413</v>
      </c>
      <c r="E173" s="413" t="s">
        <v>414</v>
      </c>
      <c r="F173" s="413" t="s">
        <v>415</v>
      </c>
      <c r="G173" s="413" t="s">
        <v>415</v>
      </c>
      <c r="H173" s="413" t="s">
        <v>80</v>
      </c>
      <c r="I173" s="413" t="s">
        <v>444</v>
      </c>
      <c r="J173" s="413" t="s">
        <v>417</v>
      </c>
      <c r="K173" s="413" t="s">
        <v>418</v>
      </c>
      <c r="L173" s="413" t="s">
        <v>419</v>
      </c>
      <c r="M173" s="413" t="s">
        <v>418</v>
      </c>
      <c r="N173" s="413" t="s">
        <v>420</v>
      </c>
      <c r="O173" s="413" t="s">
        <v>384</v>
      </c>
      <c r="P173" s="413" t="s">
        <v>421</v>
      </c>
      <c r="Q173" s="413" t="s">
        <v>422</v>
      </c>
      <c r="R173" s="413" t="s">
        <v>423</v>
      </c>
      <c r="S173" s="413" t="s">
        <v>423</v>
      </c>
      <c r="T173" s="1141"/>
      <c r="U173" s="165"/>
    </row>
    <row r="174" spans="1:21" x14ac:dyDescent="0.35">
      <c r="A174" s="1155" t="str">
        <f>B168</f>
        <v>suburb.i.3</v>
      </c>
      <c r="B174" s="416">
        <v>1</v>
      </c>
      <c r="C174" s="129"/>
      <c r="D174" s="130"/>
      <c r="E174" s="131"/>
      <c r="F174" s="129"/>
      <c r="G174" s="132"/>
      <c r="H174" s="133" t="s">
        <v>80</v>
      </c>
      <c r="I174" s="116"/>
      <c r="J174" s="136"/>
      <c r="K174" s="137"/>
      <c r="L174" s="116"/>
      <c r="M174" s="137"/>
      <c r="N174" s="185"/>
      <c r="O174" s="185"/>
      <c r="P174" s="116"/>
      <c r="Q174" s="116"/>
      <c r="R174" s="116"/>
      <c r="S174" s="116"/>
      <c r="T174" s="381"/>
      <c r="U174" s="86"/>
    </row>
    <row r="175" spans="1:21" x14ac:dyDescent="0.35">
      <c r="A175" s="1155"/>
      <c r="B175" s="417">
        <v>2</v>
      </c>
      <c r="C175" s="125"/>
      <c r="D175" s="126"/>
      <c r="E175" s="118"/>
      <c r="F175" s="125"/>
      <c r="G175" s="127"/>
      <c r="H175" s="133" t="s">
        <v>80</v>
      </c>
      <c r="I175" s="117"/>
      <c r="J175" s="134"/>
      <c r="K175" s="135"/>
      <c r="L175" s="117"/>
      <c r="M175" s="135"/>
      <c r="N175" s="176"/>
      <c r="O175" s="176"/>
      <c r="P175" s="117"/>
      <c r="Q175" s="117" t="s">
        <v>424</v>
      </c>
      <c r="R175" s="117"/>
      <c r="S175" s="117"/>
      <c r="T175" s="382"/>
      <c r="U175" s="86"/>
    </row>
    <row r="176" spans="1:21" x14ac:dyDescent="0.35">
      <c r="A176" s="1155"/>
      <c r="B176" s="417">
        <v>3</v>
      </c>
      <c r="C176" s="125"/>
      <c r="D176" s="126"/>
      <c r="E176" s="118"/>
      <c r="F176" s="125"/>
      <c r="G176" s="127"/>
      <c r="H176" s="133"/>
      <c r="I176" s="117"/>
      <c r="J176" s="134"/>
      <c r="K176" s="135"/>
      <c r="L176" s="117"/>
      <c r="M176" s="135"/>
      <c r="N176" s="176"/>
      <c r="O176" s="176"/>
      <c r="P176" s="117"/>
      <c r="Q176" s="117"/>
      <c r="R176" s="117"/>
      <c r="S176" s="117"/>
      <c r="T176" s="382"/>
      <c r="U176" s="86"/>
    </row>
    <row r="177" spans="1:21" x14ac:dyDescent="0.35">
      <c r="A177" s="1155"/>
      <c r="B177" s="417">
        <v>4</v>
      </c>
      <c r="C177" s="125"/>
      <c r="D177" s="126"/>
      <c r="E177" s="118"/>
      <c r="F177" s="125"/>
      <c r="G177" s="127"/>
      <c r="H177" s="133"/>
      <c r="I177" s="117"/>
      <c r="J177" s="134"/>
      <c r="K177" s="135"/>
      <c r="L177" s="117"/>
      <c r="M177" s="135"/>
      <c r="N177" s="176"/>
      <c r="O177" s="176"/>
      <c r="P177" s="117"/>
      <c r="Q177" s="117"/>
      <c r="R177" s="117"/>
      <c r="S177" s="117"/>
      <c r="T177" s="382"/>
      <c r="U177" s="86"/>
    </row>
    <row r="178" spans="1:21" x14ac:dyDescent="0.35">
      <c r="A178" s="1155"/>
      <c r="B178" s="417">
        <v>5</v>
      </c>
      <c r="C178" s="125"/>
      <c r="D178" s="126"/>
      <c r="E178" s="118"/>
      <c r="F178" s="125"/>
      <c r="G178" s="127"/>
      <c r="H178" s="133"/>
      <c r="I178" s="117"/>
      <c r="J178" s="134"/>
      <c r="K178" s="135"/>
      <c r="L178" s="117"/>
      <c r="M178" s="135"/>
      <c r="N178" s="176"/>
      <c r="O178" s="176"/>
      <c r="P178" s="117"/>
      <c r="Q178" s="117"/>
      <c r="R178" s="117"/>
      <c r="S178" s="117"/>
      <c r="T178" s="382"/>
      <c r="U178" s="86"/>
    </row>
    <row r="179" spans="1:21" x14ac:dyDescent="0.35">
      <c r="A179" s="1155"/>
      <c r="B179" s="417">
        <v>6</v>
      </c>
      <c r="C179" s="125"/>
      <c r="D179" s="126"/>
      <c r="E179" s="118"/>
      <c r="F179" s="125"/>
      <c r="G179" s="127"/>
      <c r="H179" s="133"/>
      <c r="I179" s="117"/>
      <c r="J179" s="134"/>
      <c r="K179" s="135"/>
      <c r="L179" s="117"/>
      <c r="M179" s="135"/>
      <c r="N179" s="176"/>
      <c r="O179" s="176"/>
      <c r="P179" s="117"/>
      <c r="Q179" s="117"/>
      <c r="R179" s="117"/>
      <c r="S179" s="117"/>
      <c r="T179" s="382"/>
      <c r="U179" s="86"/>
    </row>
    <row r="180" spans="1:21" x14ac:dyDescent="0.35">
      <c r="A180" s="1155"/>
      <c r="B180" s="417">
        <v>7</v>
      </c>
      <c r="C180" s="125"/>
      <c r="D180" s="126"/>
      <c r="E180" s="118"/>
      <c r="F180" s="125"/>
      <c r="G180" s="127"/>
      <c r="H180" s="133"/>
      <c r="I180" s="117"/>
      <c r="J180" s="134"/>
      <c r="K180" s="135"/>
      <c r="L180" s="117"/>
      <c r="M180" s="135"/>
      <c r="N180" s="176"/>
      <c r="O180" s="176"/>
      <c r="P180" s="117"/>
      <c r="Q180" s="117"/>
      <c r="R180" s="117"/>
      <c r="S180" s="117"/>
      <c r="T180" s="382"/>
      <c r="U180" s="86"/>
    </row>
    <row r="181" spans="1:21" x14ac:dyDescent="0.35">
      <c r="A181" s="1155"/>
      <c r="B181" s="417">
        <v>8</v>
      </c>
      <c r="C181" s="125"/>
      <c r="D181" s="126"/>
      <c r="E181" s="118"/>
      <c r="F181" s="125"/>
      <c r="G181" s="127"/>
      <c r="H181" s="133"/>
      <c r="I181" s="117"/>
      <c r="J181" s="134"/>
      <c r="K181" s="135"/>
      <c r="L181" s="117"/>
      <c r="M181" s="135"/>
      <c r="N181" s="176"/>
      <c r="O181" s="176"/>
      <c r="P181" s="117"/>
      <c r="Q181" s="117"/>
      <c r="R181" s="117"/>
      <c r="S181" s="117"/>
      <c r="T181" s="382"/>
      <c r="U181" s="86"/>
    </row>
    <row r="182" spans="1:21" x14ac:dyDescent="0.35">
      <c r="A182" s="1155"/>
      <c r="B182" s="417">
        <v>9</v>
      </c>
      <c r="C182" s="125"/>
      <c r="D182" s="126"/>
      <c r="E182" s="118"/>
      <c r="F182" s="125"/>
      <c r="G182" s="127"/>
      <c r="H182" s="133"/>
      <c r="I182" s="117"/>
      <c r="J182" s="134"/>
      <c r="K182" s="135"/>
      <c r="L182" s="117"/>
      <c r="M182" s="135"/>
      <c r="N182" s="176"/>
      <c r="O182" s="176"/>
      <c r="P182" s="117"/>
      <c r="Q182" s="117"/>
      <c r="R182" s="117"/>
      <c r="S182" s="117"/>
      <c r="T182" s="382"/>
      <c r="U182" s="86"/>
    </row>
    <row r="183" spans="1:21" ht="15" thickBot="1" x14ac:dyDescent="0.4">
      <c r="A183" s="1156"/>
      <c r="B183" s="418">
        <v>10</v>
      </c>
      <c r="C183" s="153"/>
      <c r="D183" s="154"/>
      <c r="E183" s="155"/>
      <c r="F183" s="153"/>
      <c r="G183" s="156"/>
      <c r="H183" s="422"/>
      <c r="I183" s="158"/>
      <c r="J183" s="159"/>
      <c r="K183" s="160"/>
      <c r="L183" s="158"/>
      <c r="M183" s="160"/>
      <c r="N183" s="177"/>
      <c r="O183" s="177"/>
      <c r="P183" s="158"/>
      <c r="Q183" s="158"/>
      <c r="R183" s="158"/>
      <c r="S183" s="158"/>
      <c r="T183" s="383"/>
      <c r="U183" s="86"/>
    </row>
    <row r="184" spans="1:21" ht="29.5" thickBot="1" x14ac:dyDescent="0.4">
      <c r="A184" s="150"/>
      <c r="B184" s="12"/>
      <c r="C184" s="12"/>
      <c r="D184" s="12"/>
      <c r="E184" s="548" t="s">
        <v>385</v>
      </c>
      <c r="F184" s="549">
        <f>COUNTA(F174:F183)</f>
        <v>0</v>
      </c>
      <c r="G184" s="550">
        <f>COUNTA(G174:G183)</f>
        <v>0</v>
      </c>
      <c r="H184" s="151"/>
      <c r="I184" s="151"/>
      <c r="J184" s="600" t="s">
        <v>623</v>
      </c>
      <c r="K184" s="602">
        <f>COUNTIF(K174:K183,"&lt;=31/12/2024")</f>
        <v>0</v>
      </c>
      <c r="L184" s="151"/>
      <c r="M184" s="378" t="s">
        <v>425</v>
      </c>
      <c r="N184" s="379">
        <f>SUM(N174:N183)</f>
        <v>0</v>
      </c>
      <c r="O184" s="380">
        <f>SUM(O174:O183)</f>
        <v>0</v>
      </c>
      <c r="P184" s="12"/>
      <c r="R184" s="12"/>
      <c r="S184" s="12"/>
      <c r="T184" s="149"/>
      <c r="U184" s="166"/>
    </row>
    <row r="185" spans="1:21" ht="15" thickBot="1" x14ac:dyDescent="0.4">
      <c r="A185" s="167"/>
      <c r="B185" s="90"/>
      <c r="C185" s="69"/>
      <c r="D185" s="69"/>
      <c r="E185" s="69"/>
      <c r="F185" s="90"/>
      <c r="G185" s="69"/>
      <c r="H185" s="69"/>
      <c r="I185" s="90"/>
      <c r="J185" s="90"/>
      <c r="K185" s="69"/>
      <c r="L185" s="69"/>
      <c r="M185" s="69"/>
      <c r="N185" s="69"/>
      <c r="O185" s="69"/>
      <c r="P185" s="69"/>
      <c r="Q185" s="69"/>
      <c r="R185" s="69"/>
      <c r="S185" s="168"/>
      <c r="T185" s="69"/>
      <c r="U185" s="91"/>
    </row>
    <row r="186" spans="1:21" ht="15" thickBot="1" x14ac:dyDescent="0.4">
      <c r="A186" s="162"/>
      <c r="B186" s="41"/>
      <c r="C186" s="38"/>
      <c r="D186" s="38"/>
      <c r="E186" s="38"/>
      <c r="F186" s="41"/>
      <c r="G186" s="38"/>
      <c r="H186" s="38"/>
      <c r="I186" s="41"/>
      <c r="J186" s="41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44"/>
    </row>
    <row r="187" spans="1:21" ht="27.5" thickBot="1" x14ac:dyDescent="0.4">
      <c r="A187" s="409" t="s">
        <v>9</v>
      </c>
      <c r="B187" s="1053" t="s">
        <v>83</v>
      </c>
      <c r="C187" s="1054"/>
      <c r="E187" s="1142" t="s">
        <v>386</v>
      </c>
      <c r="F187" s="1143"/>
      <c r="G187" s="1035">
        <f>VLOOKUP(B187,'sub_Urbano.Piano inv. forn'!$D$123:$H$142,3,FALSE)</f>
        <v>0</v>
      </c>
      <c r="H187" s="1036"/>
      <c r="I187" s="1"/>
      <c r="J187" s="1142" t="s">
        <v>387</v>
      </c>
      <c r="K187" s="1143"/>
      <c r="L187" s="1035">
        <f>VLOOKUP(B187,'sub_Urbano.Piano inv. forn'!$D$123:$H$142,4,FALSE)</f>
        <v>0</v>
      </c>
      <c r="M187" s="1036"/>
      <c r="O187" s="414" t="s">
        <v>388</v>
      </c>
      <c r="P187" s="148"/>
      <c r="R187" s="415" t="s">
        <v>389</v>
      </c>
      <c r="S187" s="1134"/>
      <c r="T187" s="1135"/>
      <c r="U187" s="86"/>
    </row>
    <row r="188" spans="1:21" ht="15" thickBot="1" x14ac:dyDescent="0.4">
      <c r="A188" s="163"/>
      <c r="B188" s="120"/>
      <c r="C188" s="120"/>
      <c r="E188" s="121"/>
      <c r="F188" s="121"/>
      <c r="G188" s="122"/>
      <c r="H188" s="122"/>
      <c r="I188" s="1"/>
      <c r="J188" s="121"/>
      <c r="K188" s="121"/>
      <c r="L188" s="122"/>
      <c r="M188" s="122"/>
      <c r="O188" s="123"/>
      <c r="R188" s="119"/>
      <c r="S188" s="124"/>
      <c r="U188" s="164"/>
    </row>
    <row r="189" spans="1:21" ht="27" customHeight="1" thickBot="1" x14ac:dyDescent="0.4">
      <c r="A189" s="1129" t="s">
        <v>390</v>
      </c>
      <c r="B189" s="1130"/>
      <c r="C189" s="1130"/>
      <c r="D189" s="1131"/>
      <c r="E189" s="1041">
        <f>VLOOKUP(B187,'sub_Urbano.Piano inv. forn'!$D$123:$V$142,17,FALSE)</f>
        <v>0</v>
      </c>
      <c r="F189" s="1042"/>
      <c r="G189" s="1042"/>
      <c r="H189" s="1043"/>
      <c r="I189" s="1"/>
      <c r="J189" s="1132" t="s">
        <v>391</v>
      </c>
      <c r="K189" s="1133"/>
      <c r="L189" s="1041">
        <f>VLOOKUP(B187,'sub_Urbano.Piano inv. forn'!$D$123:$V$142,19,FALSE)</f>
        <v>0</v>
      </c>
      <c r="M189" s="1043"/>
      <c r="N189" s="147"/>
      <c r="O189" s="415" t="s">
        <v>392</v>
      </c>
      <c r="P189" s="169">
        <f>L189+E189</f>
        <v>0</v>
      </c>
      <c r="Q189" s="108"/>
      <c r="R189" s="415" t="s">
        <v>393</v>
      </c>
      <c r="S189" s="1134"/>
      <c r="T189" s="1135"/>
      <c r="U189" s="164"/>
    </row>
    <row r="190" spans="1:21" ht="15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"/>
      <c r="J190" s="121"/>
      <c r="K190" s="121"/>
      <c r="L190" s="172"/>
      <c r="M190" s="172"/>
      <c r="N190" s="147"/>
      <c r="O190" s="119"/>
      <c r="P190" s="147"/>
      <c r="Q190" s="108"/>
      <c r="R190" s="119"/>
      <c r="S190" s="173"/>
      <c r="T190" s="173"/>
      <c r="U190" s="86"/>
    </row>
    <row r="191" spans="1:21" ht="43.5" x14ac:dyDescent="0.35">
      <c r="A191" s="1136" t="s">
        <v>394</v>
      </c>
      <c r="B191" s="1138" t="s">
        <v>395</v>
      </c>
      <c r="C191" s="1138" t="s">
        <v>396</v>
      </c>
      <c r="D191" s="410" t="s">
        <v>397</v>
      </c>
      <c r="E191" s="411" t="s">
        <v>398</v>
      </c>
      <c r="F191" s="410" t="s">
        <v>399</v>
      </c>
      <c r="G191" s="410" t="s">
        <v>400</v>
      </c>
      <c r="H191" s="412" t="s">
        <v>346</v>
      </c>
      <c r="I191" s="412" t="s">
        <v>401</v>
      </c>
      <c r="J191" s="412" t="s">
        <v>402</v>
      </c>
      <c r="K191" s="412" t="s">
        <v>403</v>
      </c>
      <c r="L191" s="412" t="s">
        <v>404</v>
      </c>
      <c r="M191" s="412" t="s">
        <v>405</v>
      </c>
      <c r="N191" s="412" t="s">
        <v>406</v>
      </c>
      <c r="O191" s="412" t="s">
        <v>407</v>
      </c>
      <c r="P191" s="412" t="s">
        <v>408</v>
      </c>
      <c r="Q191" s="412" t="s">
        <v>409</v>
      </c>
      <c r="R191" s="412" t="s">
        <v>410</v>
      </c>
      <c r="S191" s="412" t="s">
        <v>411</v>
      </c>
      <c r="T191" s="1140" t="s">
        <v>412</v>
      </c>
      <c r="U191" s="165"/>
    </row>
    <row r="192" spans="1:21" ht="24.5" thickBot="1" x14ac:dyDescent="0.4">
      <c r="A192" s="1137"/>
      <c r="B192" s="1139"/>
      <c r="C192" s="1139"/>
      <c r="D192" s="413" t="s">
        <v>413</v>
      </c>
      <c r="E192" s="413" t="s">
        <v>414</v>
      </c>
      <c r="F192" s="413" t="s">
        <v>415</v>
      </c>
      <c r="G192" s="413" t="s">
        <v>415</v>
      </c>
      <c r="H192" s="413" t="s">
        <v>80</v>
      </c>
      <c r="I192" s="413" t="s">
        <v>444</v>
      </c>
      <c r="J192" s="413" t="s">
        <v>417</v>
      </c>
      <c r="K192" s="413" t="s">
        <v>418</v>
      </c>
      <c r="L192" s="413" t="s">
        <v>419</v>
      </c>
      <c r="M192" s="413" t="s">
        <v>418</v>
      </c>
      <c r="N192" s="413" t="s">
        <v>420</v>
      </c>
      <c r="O192" s="413" t="s">
        <v>384</v>
      </c>
      <c r="P192" s="413" t="s">
        <v>421</v>
      </c>
      <c r="Q192" s="413" t="s">
        <v>422</v>
      </c>
      <c r="R192" s="413" t="s">
        <v>423</v>
      </c>
      <c r="S192" s="413" t="s">
        <v>423</v>
      </c>
      <c r="T192" s="1141"/>
      <c r="U192" s="165"/>
    </row>
    <row r="193" spans="1:21" x14ac:dyDescent="0.35">
      <c r="A193" s="1155" t="str">
        <f>B187</f>
        <v>suburb.i.3</v>
      </c>
      <c r="B193" s="416">
        <v>1</v>
      </c>
      <c r="C193" s="129"/>
      <c r="D193" s="130"/>
      <c r="E193" s="131"/>
      <c r="F193" s="129"/>
      <c r="G193" s="132"/>
      <c r="H193" s="133" t="s">
        <v>80</v>
      </c>
      <c r="I193" s="116"/>
      <c r="J193" s="136"/>
      <c r="K193" s="137"/>
      <c r="L193" s="116"/>
      <c r="M193" s="137"/>
      <c r="N193" s="185"/>
      <c r="O193" s="185"/>
      <c r="P193" s="116"/>
      <c r="Q193" s="116"/>
      <c r="R193" s="116"/>
      <c r="S193" s="116"/>
      <c r="T193" s="381"/>
      <c r="U193" s="86"/>
    </row>
    <row r="194" spans="1:21" x14ac:dyDescent="0.35">
      <c r="A194" s="1155"/>
      <c r="B194" s="417">
        <v>2</v>
      </c>
      <c r="C194" s="125"/>
      <c r="D194" s="126"/>
      <c r="E194" s="118"/>
      <c r="F194" s="125"/>
      <c r="G194" s="127"/>
      <c r="H194" s="133" t="s">
        <v>80</v>
      </c>
      <c r="I194" s="117"/>
      <c r="J194" s="134"/>
      <c r="K194" s="135"/>
      <c r="L194" s="117"/>
      <c r="M194" s="135"/>
      <c r="N194" s="176"/>
      <c r="O194" s="176"/>
      <c r="P194" s="117"/>
      <c r="Q194" s="117" t="s">
        <v>424</v>
      </c>
      <c r="R194" s="117"/>
      <c r="S194" s="117"/>
      <c r="T194" s="382"/>
      <c r="U194" s="86"/>
    </row>
    <row r="195" spans="1:21" x14ac:dyDescent="0.35">
      <c r="A195" s="1155"/>
      <c r="B195" s="417">
        <v>3</v>
      </c>
      <c r="C195" s="125"/>
      <c r="D195" s="126"/>
      <c r="E195" s="118"/>
      <c r="F195" s="125"/>
      <c r="G195" s="127"/>
      <c r="H195" s="133"/>
      <c r="I195" s="117"/>
      <c r="J195" s="134"/>
      <c r="K195" s="135"/>
      <c r="L195" s="117"/>
      <c r="M195" s="135"/>
      <c r="N195" s="176"/>
      <c r="O195" s="176"/>
      <c r="P195" s="117"/>
      <c r="Q195" s="117"/>
      <c r="R195" s="117"/>
      <c r="S195" s="117"/>
      <c r="T195" s="382"/>
      <c r="U195" s="86"/>
    </row>
    <row r="196" spans="1:21" x14ac:dyDescent="0.35">
      <c r="A196" s="1155"/>
      <c r="B196" s="417">
        <v>4</v>
      </c>
      <c r="C196" s="125"/>
      <c r="D196" s="126"/>
      <c r="E196" s="118"/>
      <c r="F196" s="125"/>
      <c r="G196" s="127"/>
      <c r="H196" s="133"/>
      <c r="I196" s="117"/>
      <c r="J196" s="134"/>
      <c r="K196" s="135"/>
      <c r="L196" s="117"/>
      <c r="M196" s="135"/>
      <c r="N196" s="176"/>
      <c r="O196" s="176"/>
      <c r="P196" s="117"/>
      <c r="Q196" s="117"/>
      <c r="R196" s="117"/>
      <c r="S196" s="117"/>
      <c r="T196" s="382"/>
      <c r="U196" s="86"/>
    </row>
    <row r="197" spans="1:21" x14ac:dyDescent="0.35">
      <c r="A197" s="1155"/>
      <c r="B197" s="417">
        <v>5</v>
      </c>
      <c r="C197" s="125"/>
      <c r="D197" s="126"/>
      <c r="E197" s="118"/>
      <c r="F197" s="125"/>
      <c r="G197" s="127"/>
      <c r="H197" s="133"/>
      <c r="I197" s="117"/>
      <c r="J197" s="134"/>
      <c r="K197" s="135"/>
      <c r="L197" s="117"/>
      <c r="M197" s="135"/>
      <c r="N197" s="176"/>
      <c r="O197" s="176"/>
      <c r="P197" s="117"/>
      <c r="Q197" s="117"/>
      <c r="R197" s="117"/>
      <c r="S197" s="117"/>
      <c r="T197" s="382"/>
      <c r="U197" s="86"/>
    </row>
    <row r="198" spans="1:21" x14ac:dyDescent="0.35">
      <c r="A198" s="1155"/>
      <c r="B198" s="417">
        <v>6</v>
      </c>
      <c r="C198" s="125"/>
      <c r="D198" s="126"/>
      <c r="E198" s="118"/>
      <c r="F198" s="125"/>
      <c r="G198" s="127"/>
      <c r="H198" s="133"/>
      <c r="I198" s="117"/>
      <c r="J198" s="134"/>
      <c r="K198" s="135"/>
      <c r="L198" s="117"/>
      <c r="M198" s="135"/>
      <c r="N198" s="176"/>
      <c r="O198" s="176"/>
      <c r="P198" s="117"/>
      <c r="Q198" s="117"/>
      <c r="R198" s="117"/>
      <c r="S198" s="117"/>
      <c r="T198" s="382"/>
      <c r="U198" s="86"/>
    </row>
    <row r="199" spans="1:21" x14ac:dyDescent="0.35">
      <c r="A199" s="1155"/>
      <c r="B199" s="417">
        <v>7</v>
      </c>
      <c r="C199" s="125"/>
      <c r="D199" s="126"/>
      <c r="E199" s="118"/>
      <c r="F199" s="125"/>
      <c r="G199" s="127"/>
      <c r="H199" s="133"/>
      <c r="I199" s="117"/>
      <c r="J199" s="134"/>
      <c r="K199" s="135"/>
      <c r="L199" s="117"/>
      <c r="M199" s="135"/>
      <c r="N199" s="176"/>
      <c r="O199" s="176"/>
      <c r="P199" s="117"/>
      <c r="Q199" s="117"/>
      <c r="R199" s="117"/>
      <c r="S199" s="117"/>
      <c r="T199" s="382"/>
      <c r="U199" s="86"/>
    </row>
    <row r="200" spans="1:21" x14ac:dyDescent="0.35">
      <c r="A200" s="1155"/>
      <c r="B200" s="417">
        <v>8</v>
      </c>
      <c r="C200" s="125"/>
      <c r="D200" s="126"/>
      <c r="E200" s="118"/>
      <c r="F200" s="125"/>
      <c r="G200" s="127"/>
      <c r="H200" s="133"/>
      <c r="I200" s="117"/>
      <c r="J200" s="134"/>
      <c r="K200" s="135"/>
      <c r="L200" s="117"/>
      <c r="M200" s="135"/>
      <c r="N200" s="176"/>
      <c r="O200" s="176"/>
      <c r="P200" s="117"/>
      <c r="Q200" s="117"/>
      <c r="R200" s="117"/>
      <c r="S200" s="117"/>
      <c r="T200" s="382"/>
      <c r="U200" s="86"/>
    </row>
    <row r="201" spans="1:21" x14ac:dyDescent="0.35">
      <c r="A201" s="1155"/>
      <c r="B201" s="417">
        <v>9</v>
      </c>
      <c r="C201" s="125"/>
      <c r="D201" s="126"/>
      <c r="E201" s="118"/>
      <c r="F201" s="125"/>
      <c r="G201" s="127"/>
      <c r="H201" s="133"/>
      <c r="I201" s="117"/>
      <c r="J201" s="134"/>
      <c r="K201" s="135"/>
      <c r="L201" s="117"/>
      <c r="M201" s="135"/>
      <c r="N201" s="176"/>
      <c r="O201" s="176"/>
      <c r="P201" s="117"/>
      <c r="Q201" s="117"/>
      <c r="R201" s="117"/>
      <c r="S201" s="117"/>
      <c r="T201" s="382"/>
      <c r="U201" s="86"/>
    </row>
    <row r="202" spans="1:21" ht="15" thickBot="1" x14ac:dyDescent="0.4">
      <c r="A202" s="1156"/>
      <c r="B202" s="418">
        <v>10</v>
      </c>
      <c r="C202" s="153"/>
      <c r="D202" s="154"/>
      <c r="E202" s="155"/>
      <c r="F202" s="153"/>
      <c r="G202" s="156"/>
      <c r="H202" s="422"/>
      <c r="I202" s="158"/>
      <c r="J202" s="159"/>
      <c r="K202" s="160"/>
      <c r="L202" s="158"/>
      <c r="M202" s="160"/>
      <c r="N202" s="177"/>
      <c r="O202" s="177"/>
      <c r="P202" s="158"/>
      <c r="Q202" s="158"/>
      <c r="R202" s="158"/>
      <c r="S202" s="158"/>
      <c r="T202" s="383"/>
      <c r="U202" s="86"/>
    </row>
    <row r="203" spans="1:21" ht="29.5" thickBot="1" x14ac:dyDescent="0.4">
      <c r="A203" s="150"/>
      <c r="B203" s="12"/>
      <c r="C203" s="12"/>
      <c r="D203" s="12"/>
      <c r="E203" s="548" t="s">
        <v>385</v>
      </c>
      <c r="F203" s="549">
        <f>COUNTA(F193:F202)</f>
        <v>0</v>
      </c>
      <c r="G203" s="550">
        <f>COUNTA(G193:G202)</f>
        <v>0</v>
      </c>
      <c r="H203" s="151"/>
      <c r="I203" s="151"/>
      <c r="J203" s="600" t="s">
        <v>623</v>
      </c>
      <c r="K203" s="602">
        <f>COUNTIF(K193:K202,"&lt;=31/12/2024")</f>
        <v>0</v>
      </c>
      <c r="L203" s="151"/>
      <c r="M203" s="161" t="s">
        <v>425</v>
      </c>
      <c r="N203" s="174">
        <f>SUM(N193:N202)</f>
        <v>0</v>
      </c>
      <c r="O203" s="175">
        <f>SUM(O193:O202)</f>
        <v>0</v>
      </c>
      <c r="P203" s="12"/>
      <c r="R203" s="12"/>
      <c r="S203" s="12"/>
      <c r="T203" s="149"/>
      <c r="U203" s="166"/>
    </row>
    <row r="204" spans="1:21" ht="15" thickBot="1" x14ac:dyDescent="0.4">
      <c r="A204" s="167"/>
      <c r="B204" s="90"/>
      <c r="C204" s="69"/>
      <c r="D204" s="69"/>
      <c r="E204" s="69"/>
      <c r="F204" s="90"/>
      <c r="G204" s="69"/>
      <c r="H204" s="69"/>
      <c r="I204" s="90"/>
      <c r="J204" s="90"/>
      <c r="K204" s="69"/>
      <c r="L204" s="69"/>
      <c r="M204" s="69"/>
      <c r="N204" s="69"/>
      <c r="O204" s="69"/>
      <c r="P204" s="69"/>
      <c r="Q204" s="69"/>
      <c r="R204" s="69"/>
      <c r="S204" s="168"/>
      <c r="T204" s="69"/>
      <c r="U204" s="91"/>
    </row>
    <row r="205" spans="1:21" ht="15" thickBot="1" x14ac:dyDescent="0.4">
      <c r="A205" s="162"/>
      <c r="B205" s="41"/>
      <c r="C205" s="38"/>
      <c r="D205" s="38"/>
      <c r="E205" s="38"/>
      <c r="F205" s="41"/>
      <c r="G205" s="38"/>
      <c r="H205" s="38"/>
      <c r="I205" s="41"/>
      <c r="J205" s="41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44"/>
    </row>
    <row r="206" spans="1:21" ht="27.5" thickBot="1" x14ac:dyDescent="0.4">
      <c r="A206" s="409" t="s">
        <v>9</v>
      </c>
      <c r="B206" s="1053" t="s">
        <v>83</v>
      </c>
      <c r="C206" s="1054"/>
      <c r="E206" s="1142" t="s">
        <v>386</v>
      </c>
      <c r="F206" s="1143"/>
      <c r="G206" s="1035">
        <f>VLOOKUP(B206,'sub_Urbano.Piano inv. forn'!$D$123:$H$142,3,FALSE)</f>
        <v>0</v>
      </c>
      <c r="H206" s="1036"/>
      <c r="I206" s="1"/>
      <c r="J206" s="1142" t="s">
        <v>387</v>
      </c>
      <c r="K206" s="1143"/>
      <c r="L206" s="1035">
        <f>VLOOKUP(B206,'sub_Urbano.Piano inv. forn'!$D$123:$H$142,4,FALSE)</f>
        <v>0</v>
      </c>
      <c r="M206" s="1036"/>
      <c r="O206" s="414" t="s">
        <v>388</v>
      </c>
      <c r="P206" s="148"/>
      <c r="R206" s="415" t="s">
        <v>389</v>
      </c>
      <c r="S206" s="1134"/>
      <c r="T206" s="1135"/>
      <c r="U206" s="86"/>
    </row>
    <row r="207" spans="1:21" ht="15" thickBot="1" x14ac:dyDescent="0.4">
      <c r="A207" s="163"/>
      <c r="B207" s="120"/>
      <c r="C207" s="120"/>
      <c r="E207" s="121"/>
      <c r="F207" s="121"/>
      <c r="G207" s="122"/>
      <c r="H207" s="122"/>
      <c r="I207" s="1"/>
      <c r="J207" s="121"/>
      <c r="K207" s="121"/>
      <c r="L207" s="122"/>
      <c r="M207" s="122"/>
      <c r="O207" s="123"/>
      <c r="R207" s="119"/>
      <c r="S207" s="124"/>
      <c r="U207" s="164"/>
    </row>
    <row r="208" spans="1:21" ht="35.25" customHeight="1" thickBot="1" x14ac:dyDescent="0.4">
      <c r="A208" s="1129" t="s">
        <v>390</v>
      </c>
      <c r="B208" s="1130"/>
      <c r="C208" s="1130"/>
      <c r="D208" s="1131"/>
      <c r="E208" s="1041">
        <f>VLOOKUP(B206,'sub_Urbano.Piano inv. forn'!$D$123:$V$142,17,FALSE)</f>
        <v>0</v>
      </c>
      <c r="F208" s="1042"/>
      <c r="G208" s="1042"/>
      <c r="H208" s="1043"/>
      <c r="I208" s="1"/>
      <c r="J208" s="1132" t="s">
        <v>391</v>
      </c>
      <c r="K208" s="1133"/>
      <c r="L208" s="1041">
        <f>VLOOKUP(B206,'sub_Urbano.Piano inv. forn'!$D$123:$V$142,19,FALSE)</f>
        <v>0</v>
      </c>
      <c r="M208" s="1043"/>
      <c r="N208" s="147"/>
      <c r="O208" s="415" t="s">
        <v>392</v>
      </c>
      <c r="P208" s="169">
        <f>L208+E208</f>
        <v>0</v>
      </c>
      <c r="Q208" s="108"/>
      <c r="R208" s="415" t="s">
        <v>393</v>
      </c>
      <c r="S208" s="1134"/>
      <c r="T208" s="1135"/>
      <c r="U208" s="164"/>
    </row>
    <row r="209" spans="1:21" ht="15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"/>
      <c r="J209" s="121"/>
      <c r="K209" s="121"/>
      <c r="L209" s="172"/>
      <c r="M209" s="172"/>
      <c r="N209" s="147"/>
      <c r="O209" s="119"/>
      <c r="P209" s="147"/>
      <c r="Q209" s="108"/>
      <c r="R209" s="119"/>
      <c r="S209" s="173"/>
      <c r="T209" s="173"/>
      <c r="U209" s="86"/>
    </row>
    <row r="210" spans="1:21" ht="43.5" x14ac:dyDescent="0.35">
      <c r="A210" s="1136" t="s">
        <v>394</v>
      </c>
      <c r="B210" s="1138" t="s">
        <v>395</v>
      </c>
      <c r="C210" s="1138" t="s">
        <v>396</v>
      </c>
      <c r="D210" s="410" t="s">
        <v>397</v>
      </c>
      <c r="E210" s="411" t="s">
        <v>398</v>
      </c>
      <c r="F210" s="410" t="s">
        <v>399</v>
      </c>
      <c r="G210" s="410" t="s">
        <v>400</v>
      </c>
      <c r="H210" s="412" t="s">
        <v>346</v>
      </c>
      <c r="I210" s="412" t="s">
        <v>401</v>
      </c>
      <c r="J210" s="412" t="s">
        <v>402</v>
      </c>
      <c r="K210" s="412" t="s">
        <v>403</v>
      </c>
      <c r="L210" s="412" t="s">
        <v>404</v>
      </c>
      <c r="M210" s="412" t="s">
        <v>405</v>
      </c>
      <c r="N210" s="412" t="s">
        <v>406</v>
      </c>
      <c r="O210" s="412" t="s">
        <v>407</v>
      </c>
      <c r="P210" s="412" t="s">
        <v>408</v>
      </c>
      <c r="Q210" s="412" t="s">
        <v>409</v>
      </c>
      <c r="R210" s="412" t="s">
        <v>410</v>
      </c>
      <c r="S210" s="412" t="s">
        <v>411</v>
      </c>
      <c r="T210" s="1140" t="s">
        <v>412</v>
      </c>
      <c r="U210" s="165"/>
    </row>
    <row r="211" spans="1:21" ht="24.5" thickBot="1" x14ac:dyDescent="0.4">
      <c r="A211" s="1137"/>
      <c r="B211" s="1139"/>
      <c r="C211" s="1139"/>
      <c r="D211" s="413" t="s">
        <v>413</v>
      </c>
      <c r="E211" s="413" t="s">
        <v>414</v>
      </c>
      <c r="F211" s="413" t="s">
        <v>415</v>
      </c>
      <c r="G211" s="413" t="s">
        <v>415</v>
      </c>
      <c r="H211" s="413" t="s">
        <v>80</v>
      </c>
      <c r="I211" s="413" t="s">
        <v>444</v>
      </c>
      <c r="J211" s="413" t="s">
        <v>417</v>
      </c>
      <c r="K211" s="413" t="s">
        <v>418</v>
      </c>
      <c r="L211" s="413" t="s">
        <v>419</v>
      </c>
      <c r="M211" s="413" t="s">
        <v>418</v>
      </c>
      <c r="N211" s="413" t="s">
        <v>420</v>
      </c>
      <c r="O211" s="413" t="s">
        <v>384</v>
      </c>
      <c r="P211" s="413" t="s">
        <v>421</v>
      </c>
      <c r="Q211" s="413" t="s">
        <v>422</v>
      </c>
      <c r="R211" s="413" t="s">
        <v>423</v>
      </c>
      <c r="S211" s="413" t="s">
        <v>423</v>
      </c>
      <c r="T211" s="1141"/>
      <c r="U211" s="165"/>
    </row>
    <row r="212" spans="1:21" x14ac:dyDescent="0.35">
      <c r="A212" s="1155" t="str">
        <f>B206</f>
        <v>suburb.i.3</v>
      </c>
      <c r="B212" s="416">
        <v>1</v>
      </c>
      <c r="C212" s="129"/>
      <c r="D212" s="130"/>
      <c r="E212" s="131"/>
      <c r="F212" s="129"/>
      <c r="G212" s="132"/>
      <c r="H212" s="133" t="s">
        <v>80</v>
      </c>
      <c r="I212" s="116"/>
      <c r="J212" s="136"/>
      <c r="K212" s="137"/>
      <c r="L212" s="116"/>
      <c r="M212" s="137"/>
      <c r="N212" s="185"/>
      <c r="O212" s="185"/>
      <c r="P212" s="116"/>
      <c r="Q212" s="116"/>
      <c r="R212" s="116"/>
      <c r="S212" s="116"/>
      <c r="T212" s="381"/>
      <c r="U212" s="86"/>
    </row>
    <row r="213" spans="1:21" x14ac:dyDescent="0.35">
      <c r="A213" s="1155"/>
      <c r="B213" s="417">
        <v>2</v>
      </c>
      <c r="C213" s="125"/>
      <c r="D213" s="126"/>
      <c r="E213" s="118"/>
      <c r="F213" s="125"/>
      <c r="G213" s="127"/>
      <c r="H213" s="133" t="s">
        <v>80</v>
      </c>
      <c r="I213" s="117"/>
      <c r="J213" s="134"/>
      <c r="K213" s="135"/>
      <c r="L213" s="117"/>
      <c r="M213" s="135"/>
      <c r="N213" s="176"/>
      <c r="O213" s="176"/>
      <c r="P213" s="117"/>
      <c r="Q213" s="117" t="s">
        <v>424</v>
      </c>
      <c r="R213" s="117"/>
      <c r="S213" s="117"/>
      <c r="T213" s="382"/>
      <c r="U213" s="86"/>
    </row>
    <row r="214" spans="1:21" x14ac:dyDescent="0.35">
      <c r="A214" s="1155"/>
      <c r="B214" s="417">
        <v>3</v>
      </c>
      <c r="C214" s="125"/>
      <c r="D214" s="126"/>
      <c r="E214" s="118"/>
      <c r="F214" s="125"/>
      <c r="G214" s="127"/>
      <c r="H214" s="133"/>
      <c r="I214" s="117"/>
      <c r="J214" s="134"/>
      <c r="K214" s="135"/>
      <c r="L214" s="117"/>
      <c r="M214" s="135"/>
      <c r="N214" s="176"/>
      <c r="O214" s="176"/>
      <c r="P214" s="117"/>
      <c r="Q214" s="117"/>
      <c r="R214" s="117"/>
      <c r="S214" s="117"/>
      <c r="T214" s="382"/>
      <c r="U214" s="86"/>
    </row>
    <row r="215" spans="1:21" x14ac:dyDescent="0.35">
      <c r="A215" s="1155"/>
      <c r="B215" s="417">
        <v>4</v>
      </c>
      <c r="C215" s="125"/>
      <c r="D215" s="126"/>
      <c r="E215" s="118"/>
      <c r="F215" s="125"/>
      <c r="G215" s="127"/>
      <c r="H215" s="133"/>
      <c r="I215" s="117"/>
      <c r="J215" s="134"/>
      <c r="K215" s="135"/>
      <c r="L215" s="117"/>
      <c r="M215" s="135"/>
      <c r="N215" s="176"/>
      <c r="O215" s="176"/>
      <c r="P215" s="117"/>
      <c r="Q215" s="117"/>
      <c r="R215" s="117"/>
      <c r="S215" s="117"/>
      <c r="T215" s="382"/>
      <c r="U215" s="86"/>
    </row>
    <row r="216" spans="1:21" x14ac:dyDescent="0.35">
      <c r="A216" s="1155"/>
      <c r="B216" s="417">
        <v>5</v>
      </c>
      <c r="C216" s="125"/>
      <c r="D216" s="126"/>
      <c r="E216" s="118"/>
      <c r="F216" s="125"/>
      <c r="G216" s="127"/>
      <c r="H216" s="133"/>
      <c r="I216" s="117"/>
      <c r="J216" s="134"/>
      <c r="K216" s="135"/>
      <c r="L216" s="117"/>
      <c r="M216" s="135"/>
      <c r="N216" s="176"/>
      <c r="O216" s="176"/>
      <c r="P216" s="117"/>
      <c r="Q216" s="117"/>
      <c r="R216" s="117"/>
      <c r="S216" s="117"/>
      <c r="T216" s="382"/>
      <c r="U216" s="86"/>
    </row>
    <row r="217" spans="1:21" x14ac:dyDescent="0.35">
      <c r="A217" s="1155"/>
      <c r="B217" s="417">
        <v>6</v>
      </c>
      <c r="C217" s="125"/>
      <c r="D217" s="126"/>
      <c r="E217" s="118"/>
      <c r="F217" s="125"/>
      <c r="G217" s="127"/>
      <c r="H217" s="133"/>
      <c r="I217" s="117"/>
      <c r="J217" s="134"/>
      <c r="K217" s="135"/>
      <c r="L217" s="117"/>
      <c r="M217" s="135"/>
      <c r="N217" s="176"/>
      <c r="O217" s="176"/>
      <c r="P217" s="117"/>
      <c r="Q217" s="117"/>
      <c r="R217" s="117"/>
      <c r="S217" s="117"/>
      <c r="T217" s="382"/>
      <c r="U217" s="86"/>
    </row>
    <row r="218" spans="1:21" x14ac:dyDescent="0.35">
      <c r="A218" s="1155"/>
      <c r="B218" s="417">
        <v>7</v>
      </c>
      <c r="C218" s="125"/>
      <c r="D218" s="126"/>
      <c r="E218" s="118"/>
      <c r="F218" s="125"/>
      <c r="G218" s="127"/>
      <c r="H218" s="133"/>
      <c r="I218" s="117"/>
      <c r="J218" s="134"/>
      <c r="K218" s="135"/>
      <c r="L218" s="117"/>
      <c r="M218" s="135"/>
      <c r="N218" s="176"/>
      <c r="O218" s="176"/>
      <c r="P218" s="117"/>
      <c r="Q218" s="117"/>
      <c r="R218" s="117"/>
      <c r="S218" s="117"/>
      <c r="T218" s="382"/>
      <c r="U218" s="86"/>
    </row>
    <row r="219" spans="1:21" x14ac:dyDescent="0.35">
      <c r="A219" s="1155"/>
      <c r="B219" s="417">
        <v>8</v>
      </c>
      <c r="C219" s="125"/>
      <c r="D219" s="126"/>
      <c r="E219" s="118"/>
      <c r="F219" s="125"/>
      <c r="G219" s="127"/>
      <c r="H219" s="133"/>
      <c r="I219" s="117"/>
      <c r="J219" s="134"/>
      <c r="K219" s="135"/>
      <c r="L219" s="117"/>
      <c r="M219" s="135"/>
      <c r="N219" s="176"/>
      <c r="O219" s="176"/>
      <c r="P219" s="117"/>
      <c r="Q219" s="117"/>
      <c r="R219" s="117"/>
      <c r="S219" s="117"/>
      <c r="T219" s="382"/>
      <c r="U219" s="86"/>
    </row>
    <row r="220" spans="1:21" x14ac:dyDescent="0.35">
      <c r="A220" s="1155"/>
      <c r="B220" s="417">
        <v>9</v>
      </c>
      <c r="C220" s="125"/>
      <c r="D220" s="126"/>
      <c r="E220" s="118"/>
      <c r="F220" s="125"/>
      <c r="G220" s="127"/>
      <c r="H220" s="133"/>
      <c r="I220" s="117"/>
      <c r="J220" s="134"/>
      <c r="K220" s="135"/>
      <c r="L220" s="117"/>
      <c r="M220" s="135"/>
      <c r="N220" s="176"/>
      <c r="O220" s="176"/>
      <c r="P220" s="117"/>
      <c r="Q220" s="117"/>
      <c r="R220" s="117"/>
      <c r="S220" s="117"/>
      <c r="T220" s="382"/>
      <c r="U220" s="86"/>
    </row>
    <row r="221" spans="1:21" ht="15" thickBot="1" x14ac:dyDescent="0.4">
      <c r="A221" s="1156"/>
      <c r="B221" s="418">
        <v>10</v>
      </c>
      <c r="C221" s="153"/>
      <c r="D221" s="154"/>
      <c r="E221" s="155"/>
      <c r="F221" s="153"/>
      <c r="G221" s="156"/>
      <c r="H221" s="422"/>
      <c r="I221" s="158"/>
      <c r="J221" s="159"/>
      <c r="K221" s="160"/>
      <c r="L221" s="158"/>
      <c r="M221" s="160"/>
      <c r="N221" s="177"/>
      <c r="O221" s="177"/>
      <c r="P221" s="158"/>
      <c r="Q221" s="158"/>
      <c r="R221" s="158"/>
      <c r="S221" s="158"/>
      <c r="T221" s="383"/>
      <c r="U221" s="86"/>
    </row>
    <row r="222" spans="1:21" ht="29.5" thickBot="1" x14ac:dyDescent="0.4">
      <c r="A222" s="150"/>
      <c r="B222" s="12"/>
      <c r="C222" s="12"/>
      <c r="D222" s="12"/>
      <c r="E222" s="548" t="s">
        <v>385</v>
      </c>
      <c r="F222" s="549">
        <f>COUNTA(F212:F221)</f>
        <v>0</v>
      </c>
      <c r="G222" s="550">
        <f>COUNTA(G212:G221)</f>
        <v>0</v>
      </c>
      <c r="H222" s="151"/>
      <c r="I222" s="151"/>
      <c r="J222" s="600" t="s">
        <v>623</v>
      </c>
      <c r="K222" s="602">
        <f>COUNTIF(K212:K221,"&lt;=31/12/2024")</f>
        <v>0</v>
      </c>
      <c r="L222" s="151"/>
      <c r="M222" s="161" t="s">
        <v>425</v>
      </c>
      <c r="N222" s="174">
        <f>SUM(N212:N221)</f>
        <v>0</v>
      </c>
      <c r="O222" s="175">
        <f>SUM(O212:O221)</f>
        <v>0</v>
      </c>
      <c r="P222" s="12"/>
      <c r="R222" s="12"/>
      <c r="S222" s="12"/>
      <c r="T222" s="149"/>
      <c r="U222" s="166"/>
    </row>
    <row r="223" spans="1:21" ht="15" thickBot="1" x14ac:dyDescent="0.4">
      <c r="A223" s="167"/>
      <c r="B223" s="90"/>
      <c r="C223" s="69"/>
      <c r="D223" s="69"/>
      <c r="E223" s="69"/>
      <c r="F223" s="90"/>
      <c r="G223" s="69"/>
      <c r="H223" s="69"/>
      <c r="I223" s="90"/>
      <c r="J223" s="90"/>
      <c r="K223" s="69"/>
      <c r="L223" s="69"/>
      <c r="M223" s="69"/>
      <c r="N223" s="69"/>
      <c r="O223" s="69"/>
      <c r="P223" s="69"/>
      <c r="Q223" s="69"/>
      <c r="R223" s="69"/>
      <c r="S223" s="168"/>
      <c r="T223" s="69"/>
      <c r="U223" s="91"/>
    </row>
  </sheetData>
  <sheetProtection password="8721" sheet="1" objects="1" scenarios="1"/>
  <mergeCells count="191">
    <mergeCell ref="T115:T116"/>
    <mergeCell ref="T134:T135"/>
    <mergeCell ref="T153:T154"/>
    <mergeCell ref="T172:T173"/>
    <mergeCell ref="T191:T192"/>
    <mergeCell ref="T210:T211"/>
    <mergeCell ref="A210:A211"/>
    <mergeCell ref="B210:B211"/>
    <mergeCell ref="C210:C211"/>
    <mergeCell ref="A191:A192"/>
    <mergeCell ref="B191:B192"/>
    <mergeCell ref="C191:C192"/>
    <mergeCell ref="A193:A202"/>
    <mergeCell ref="G187:H187"/>
    <mergeCell ref="J187:K187"/>
    <mergeCell ref="L187:M187"/>
    <mergeCell ref="S168:T168"/>
    <mergeCell ref="A170:D170"/>
    <mergeCell ref="E170:H170"/>
    <mergeCell ref="J170:K170"/>
    <mergeCell ref="L170:M170"/>
    <mergeCell ref="S170:T170"/>
    <mergeCell ref="S187:T187"/>
    <mergeCell ref="A189:D189"/>
    <mergeCell ref="A212:A221"/>
    <mergeCell ref="G206:H206"/>
    <mergeCell ref="J206:K206"/>
    <mergeCell ref="L206:M206"/>
    <mergeCell ref="S206:T206"/>
    <mergeCell ref="A208:D208"/>
    <mergeCell ref="E208:H208"/>
    <mergeCell ref="J208:K208"/>
    <mergeCell ref="L208:M208"/>
    <mergeCell ref="S208:T208"/>
    <mergeCell ref="B206:C206"/>
    <mergeCell ref="E206:F206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A153:A154"/>
    <mergeCell ref="B153:B154"/>
    <mergeCell ref="C153:C154"/>
    <mergeCell ref="A155:A164"/>
    <mergeCell ref="B168:C168"/>
    <mergeCell ref="E168:F168"/>
    <mergeCell ref="G149:H149"/>
    <mergeCell ref="J149:K149"/>
    <mergeCell ref="L149:M149"/>
    <mergeCell ref="G168:H168"/>
    <mergeCell ref="J168:K168"/>
    <mergeCell ref="L168:M168"/>
    <mergeCell ref="S130:T130"/>
    <mergeCell ref="A132:D132"/>
    <mergeCell ref="E132:H132"/>
    <mergeCell ref="J132:K132"/>
    <mergeCell ref="L132:M132"/>
    <mergeCell ref="S132:T132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A115:A116"/>
    <mergeCell ref="B115:B116"/>
    <mergeCell ref="C115:C116"/>
    <mergeCell ref="A117:A126"/>
    <mergeCell ref="B130:C130"/>
    <mergeCell ref="E130:F130"/>
    <mergeCell ref="G111:H111"/>
    <mergeCell ref="J111:K111"/>
    <mergeCell ref="L111:M111"/>
    <mergeCell ref="G130:H130"/>
    <mergeCell ref="J130:K130"/>
    <mergeCell ref="L130:M130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T96:T97"/>
    <mergeCell ref="S92:T92"/>
    <mergeCell ref="A94:D94"/>
    <mergeCell ref="E94:H94"/>
    <mergeCell ref="J94:K94"/>
    <mergeCell ref="L94:M94"/>
    <mergeCell ref="S94:T94"/>
    <mergeCell ref="A77:A78"/>
    <mergeCell ref="B77:B78"/>
    <mergeCell ref="C77:C78"/>
    <mergeCell ref="T77:T78"/>
    <mergeCell ref="A79:A88"/>
    <mergeCell ref="B92:C92"/>
    <mergeCell ref="E92:F92"/>
    <mergeCell ref="G92:H92"/>
    <mergeCell ref="J92:K92"/>
    <mergeCell ref="L92:M92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T58:T59"/>
    <mergeCell ref="A60:A69"/>
    <mergeCell ref="B73:C73"/>
    <mergeCell ref="E73:F73"/>
    <mergeCell ref="G73:H73"/>
    <mergeCell ref="J73:K73"/>
    <mergeCell ref="L73:M73"/>
    <mergeCell ref="S54:T54"/>
    <mergeCell ref="A56:D56"/>
    <mergeCell ref="E56:H56"/>
    <mergeCell ref="J56:K56"/>
    <mergeCell ref="L56:M56"/>
    <mergeCell ref="S56:T56"/>
    <mergeCell ref="A39:A40"/>
    <mergeCell ref="B39:B40"/>
    <mergeCell ref="C39:C40"/>
    <mergeCell ref="T39:T40"/>
    <mergeCell ref="A41:A50"/>
    <mergeCell ref="B54:C54"/>
    <mergeCell ref="E54:F54"/>
    <mergeCell ref="G54:H54"/>
    <mergeCell ref="J54:K54"/>
    <mergeCell ref="L54:M54"/>
    <mergeCell ref="J10:N10"/>
    <mergeCell ref="O10:P11"/>
    <mergeCell ref="J11:N11"/>
    <mergeCell ref="S35:T35"/>
    <mergeCell ref="A37:D37"/>
    <mergeCell ref="E37:H37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A13:D13"/>
    <mergeCell ref="E13:H13"/>
    <mergeCell ref="J13:M13"/>
    <mergeCell ref="A1:X1"/>
    <mergeCell ref="A18:D18"/>
    <mergeCell ref="E18:H18"/>
    <mergeCell ref="J18:K18"/>
    <mergeCell ref="L18:M18"/>
    <mergeCell ref="S18:T18"/>
    <mergeCell ref="A20:A21"/>
    <mergeCell ref="B20:B21"/>
    <mergeCell ref="C20:C21"/>
    <mergeCell ref="T20:T21"/>
    <mergeCell ref="A3:T3"/>
    <mergeCell ref="A6:D6"/>
    <mergeCell ref="E6:J6"/>
    <mergeCell ref="L6:N6"/>
    <mergeCell ref="O6:T6"/>
    <mergeCell ref="B16:C16"/>
    <mergeCell ref="E16:F16"/>
    <mergeCell ref="G16:H16"/>
    <mergeCell ref="J16:K16"/>
    <mergeCell ref="L16:M16"/>
    <mergeCell ref="S16:T16"/>
    <mergeCell ref="A8:T8"/>
    <mergeCell ref="A10:D11"/>
    <mergeCell ref="E10:H11"/>
  </mergeCells>
  <dataValidations count="6">
    <dataValidation type="list" allowBlank="1" showInputMessage="1" showErrorMessage="1" sqref="B17:C17 B36:C36 B55:C55 B74:C74 B93:C93 B112:C112 B131:C131 B150:C150 B169:C169 B188:C188 B207:C207" xr:uid="{00000000-0002-0000-0A00-000000000000}">
      <formula1>$D$20:$D$39</formula1>
    </dataValidation>
    <dataValidation type="list" allowBlank="1" showInputMessage="1" showErrorMessage="1" sqref="R155:S164 R174:S183 R212:S221 R98:S107 R79:S88 R117:S126 R136:S145 R193:S202 R41:S50 R60:S69 R22:S31" xr:uid="{00000000-0002-0000-0A00-000001000000}">
      <formula1>"si,"</formula1>
    </dataValidation>
    <dataValidation type="list" allowBlank="1" showInputMessage="1" showErrorMessage="1" sqref="E22:E31 E155:E164 E174:E183 E193:E202 E41:E50 E60:E69 E79:E88 E98:E107 E117:E126 E136:E145 E212:E221" xr:uid="{00000000-0002-0000-0A00-000002000000}">
      <formula1>"urbano,suburbano"</formula1>
    </dataValidation>
    <dataValidation allowBlank="1" showInputMessage="1" showErrorMessage="1" prompt="Inserire il riferimento corretto da piano di investimento (es.m1,e.1. ecc.)_x000a_" sqref="A20:A21 A172:A173 A191:A192 A39:A40 A58:A59 A77:A78 A96:A97 A115:A116 A134:A135 A153:A154 A210:A211" xr:uid="{00000000-0002-0000-0A00-000003000000}"/>
    <dataValidation type="list" allowBlank="1" showInputMessage="1" showErrorMessage="1" sqref="H155:H164 H136:H145 H117:H126 H98:H107 H79:H88 H60:H69 H193:H202 H41:H50 H22:H31 H174:H183 H212:H221" xr:uid="{00000000-0002-0000-0A00-000004000000}">
      <formula1>"idrogeno"</formula1>
    </dataValidation>
    <dataValidation type="list" allowBlank="1" showInputMessage="1" showErrorMessage="1" sqref="I22:I31 I41:I50 I60:I69 I79:I88 I98:I107 I117:I126 I136:I145 I155:I164 I174:I183 I193:I202 I212:I221" xr:uid="{00000000-0002-0000-0A00-000005000000}">
      <formula1>"classe I, classe A"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A00-000006000000}">
          <x14:formula1>
            <xm:f>'sub_Urbano.Piano inv. forn'!$D$123:$D$142</xm:f>
          </x14:formula1>
          <xm:sqref>B35:C35 B16:C16 B206:C206 B187:C187 B168:C168 B149:C149 B130:C130 B111:C111 B92:C92 B73:C73 B54:C54</xm:sqref>
        </x14:dataValidation>
        <x14:dataValidation type="list" allowBlank="1" showInputMessage="1" showErrorMessage="1" prompt="Scegliere la regione beneficiaria dal menù a tendina_x000a_" xr:uid="{00000000-0002-0000-0A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0.249977111117893"/>
  </sheetPr>
  <dimension ref="A1:X223"/>
  <sheetViews>
    <sheetView topLeftCell="J4" workbookViewId="0">
      <selection activeCell="B73" sqref="B73:C73"/>
    </sheetView>
  </sheetViews>
  <sheetFormatPr defaultColWidth="8.7265625" defaultRowHeight="14.5" x14ac:dyDescent="0.35"/>
  <cols>
    <col min="1" max="1" width="14.1796875" style="119" customWidth="1"/>
    <col min="2" max="2" width="7.1796875" style="631" customWidth="1"/>
    <col min="3" max="3" width="10.26953125" style="108" customWidth="1"/>
    <col min="4" max="4" width="11.453125" style="108" customWidth="1"/>
    <col min="5" max="5" width="17.54296875" style="108" customWidth="1"/>
    <col min="6" max="6" width="9" style="631" bestFit="1" customWidth="1"/>
    <col min="7" max="7" width="22.81640625" style="108" customWidth="1"/>
    <col min="8" max="8" width="18.26953125" style="108" customWidth="1"/>
    <col min="9" max="9" width="11.7265625" style="631" bestFit="1" customWidth="1"/>
    <col min="10" max="10" width="22.26953125" style="631" customWidth="1"/>
    <col min="11" max="11" width="12.26953125" style="108" customWidth="1"/>
    <col min="12" max="12" width="15.81640625" style="108" customWidth="1"/>
    <col min="13" max="13" width="16.26953125" style="108" customWidth="1"/>
    <col min="14" max="14" width="15.81640625" style="108" customWidth="1"/>
    <col min="15" max="15" width="24.54296875" style="108" customWidth="1"/>
    <col min="16" max="16" width="30.26953125" style="108" customWidth="1"/>
    <col min="17" max="17" width="21.1796875" style="108" bestFit="1" customWidth="1"/>
    <col min="18" max="18" width="22.1796875" style="108" customWidth="1"/>
    <col min="19" max="19" width="13.453125" style="108" customWidth="1"/>
    <col min="20" max="20" width="18.7265625" style="108" customWidth="1"/>
    <col min="21" max="21" width="9.54296875" style="108" customWidth="1"/>
    <col min="22" max="22" width="18.7265625" style="108" customWidth="1"/>
    <col min="23" max="23" width="12.81640625" style="108" bestFit="1" customWidth="1"/>
    <col min="24" max="24" width="15.1796875" style="108" bestFit="1" customWidth="1"/>
    <col min="25" max="25" width="15.1796875" style="108" customWidth="1"/>
    <col min="26" max="26" width="15.7265625" style="108" customWidth="1"/>
    <col min="27" max="16384" width="8.7265625" style="108"/>
  </cols>
  <sheetData>
    <row r="1" spans="1:24" ht="35.25" customHeight="1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23" thickBot="1" x14ac:dyDescent="0.4">
      <c r="A2" s="630"/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</row>
    <row r="3" spans="1:24" ht="21.75" customHeight="1" thickBot="1" x14ac:dyDescent="0.4">
      <c r="A3" s="860" t="s">
        <v>440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110"/>
      <c r="V3" s="110"/>
      <c r="W3" s="110"/>
      <c r="X3" s="110"/>
    </row>
    <row r="4" spans="1:24" ht="17.5" x14ac:dyDescent="0.35">
      <c r="A4" s="108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28" thickBot="1" x14ac:dyDescent="0.4">
      <c r="A5" s="10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380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4"/>
      <c r="V6" s="384"/>
      <c r="W6" s="384"/>
      <c r="X6" s="384"/>
    </row>
    <row r="7" spans="1:24" ht="15" thickBot="1" x14ac:dyDescent="0.4"/>
    <row r="8" spans="1:24" ht="28.5" customHeight="1" thickBot="1" x14ac:dyDescent="0.4">
      <c r="A8" s="1144" t="s">
        <v>445</v>
      </c>
      <c r="B8" s="1145"/>
      <c r="C8" s="1145"/>
      <c r="D8" s="1145"/>
      <c r="E8" s="1145"/>
      <c r="F8" s="1145"/>
      <c r="G8" s="1145"/>
      <c r="H8" s="1145"/>
      <c r="I8" s="1145"/>
      <c r="J8" s="1145"/>
      <c r="K8" s="1145"/>
      <c r="L8" s="1145"/>
      <c r="M8" s="1145"/>
      <c r="N8" s="1145"/>
      <c r="O8" s="1145"/>
      <c r="P8" s="1145"/>
      <c r="Q8" s="1145"/>
      <c r="R8" s="1145"/>
      <c r="S8" s="1145"/>
      <c r="T8" s="1146"/>
    </row>
    <row r="9" spans="1:24" ht="12.75" customHeight="1" thickBot="1" x14ac:dyDescent="0.4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</row>
    <row r="10" spans="1:24" ht="17.5" x14ac:dyDescent="0.35">
      <c r="A10" s="1147" t="s">
        <v>446</v>
      </c>
      <c r="B10" s="1148"/>
      <c r="C10" s="1148"/>
      <c r="D10" s="1149"/>
      <c r="E10" s="1117">
        <f>N32+N51+N70+N89+N108+N127+N146+N165+N184+N203+N222</f>
        <v>0</v>
      </c>
      <c r="F10" s="1118"/>
      <c r="G10" s="1118"/>
      <c r="H10" s="1119"/>
      <c r="I10" s="108"/>
      <c r="J10" s="1136" t="s">
        <v>436</v>
      </c>
      <c r="K10" s="1138"/>
      <c r="L10" s="1138"/>
      <c r="M10" s="1138"/>
      <c r="N10" s="1138"/>
      <c r="O10" s="1060">
        <f>O32+O51+O70+O89+O108+O127+O146+O165+O184+O203+O222</f>
        <v>0</v>
      </c>
      <c r="P10" s="1061"/>
      <c r="Q10" s="199"/>
      <c r="R10" s="199"/>
      <c r="S10" s="199"/>
      <c r="T10" s="199"/>
    </row>
    <row r="11" spans="1:24" ht="15" thickBot="1" x14ac:dyDescent="0.4">
      <c r="A11" s="1150"/>
      <c r="B11" s="1151"/>
      <c r="C11" s="1151"/>
      <c r="D11" s="1152"/>
      <c r="E11" s="1120"/>
      <c r="F11" s="1121"/>
      <c r="G11" s="1121"/>
      <c r="H11" s="1122"/>
      <c r="I11" s="108"/>
      <c r="J11" s="1153" t="s">
        <v>384</v>
      </c>
      <c r="K11" s="1154"/>
      <c r="L11" s="1154"/>
      <c r="M11" s="1154"/>
      <c r="N11" s="1154"/>
      <c r="O11" s="1062"/>
      <c r="P11" s="1063"/>
    </row>
    <row r="12" spans="1:24" ht="15" thickBot="1" x14ac:dyDescent="0.4">
      <c r="A12" s="200"/>
      <c r="B12" s="201"/>
      <c r="C12" s="201"/>
      <c r="D12" s="201"/>
      <c r="E12" s="202"/>
      <c r="F12" s="202"/>
      <c r="G12" s="202"/>
      <c r="H12" s="202"/>
      <c r="I12" s="108"/>
      <c r="J12" s="203"/>
      <c r="K12" s="203"/>
      <c r="L12" s="203"/>
      <c r="M12" s="203"/>
      <c r="N12" s="203"/>
      <c r="O12" s="172"/>
      <c r="P12" s="172"/>
    </row>
    <row r="13" spans="1:24" ht="15" thickBot="1" x14ac:dyDescent="0.4">
      <c r="A13" s="1157" t="s">
        <v>428</v>
      </c>
      <c r="B13" s="1158"/>
      <c r="C13" s="1158"/>
      <c r="D13" s="1159"/>
      <c r="E13" s="1091">
        <f>F32+F51+F70+F89+F108+F127+F146+F165+F184+F203+F222</f>
        <v>0</v>
      </c>
      <c r="F13" s="1092"/>
      <c r="G13" s="1092"/>
      <c r="H13" s="1093"/>
      <c r="I13" s="108"/>
      <c r="J13" s="1157" t="s">
        <v>622</v>
      </c>
      <c r="K13" s="1158"/>
      <c r="L13" s="1158"/>
      <c r="M13" s="1159"/>
      <c r="N13" s="659">
        <f>K51+K70+K89+K108+K127+K146+K165+K184+K203+K222+K32</f>
        <v>0</v>
      </c>
      <c r="O13" s="172"/>
      <c r="P13" s="172"/>
    </row>
    <row r="14" spans="1:24" ht="15" thickBot="1" x14ac:dyDescent="0.4">
      <c r="A14" s="200"/>
      <c r="B14" s="201"/>
      <c r="C14" s="201"/>
      <c r="D14" s="201"/>
      <c r="E14" s="202"/>
      <c r="F14" s="202"/>
      <c r="G14" s="202"/>
      <c r="H14" s="202"/>
      <c r="I14" s="108"/>
      <c r="J14" s="203"/>
      <c r="K14" s="203"/>
      <c r="L14" s="203"/>
      <c r="M14" s="203"/>
      <c r="N14" s="203"/>
      <c r="O14" s="172"/>
      <c r="P14" s="172"/>
    </row>
    <row r="15" spans="1:24" ht="31.5" customHeight="1" thickBot="1" x14ac:dyDescent="0.4">
      <c r="A15" s="632"/>
      <c r="B15" s="633"/>
      <c r="C15" s="634"/>
      <c r="D15" s="634"/>
      <c r="E15" s="634"/>
      <c r="F15" s="633"/>
      <c r="G15" s="634"/>
      <c r="H15" s="634"/>
      <c r="I15" s="633"/>
      <c r="J15" s="633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5"/>
    </row>
    <row r="16" spans="1:24" ht="33.75" customHeight="1" thickBot="1" x14ac:dyDescent="0.4">
      <c r="A16" s="409" t="s">
        <v>9</v>
      </c>
      <c r="B16" s="1053" t="s">
        <v>145</v>
      </c>
      <c r="C16" s="1054"/>
      <c r="E16" s="1142" t="s">
        <v>386</v>
      </c>
      <c r="F16" s="1143"/>
      <c r="G16" s="1035">
        <f>VLOOKUP(B16,'EXTRAUrbano.Piano inv. forn '!$D$118:$AB$143,3,FALSE)</f>
        <v>0</v>
      </c>
      <c r="H16" s="1036"/>
      <c r="I16" s="108"/>
      <c r="J16" s="1142" t="s">
        <v>387</v>
      </c>
      <c r="K16" s="1143"/>
      <c r="L16" s="1035">
        <f>VLOOKUP(B16,'EXTRAUrbano.Piano inv. forn '!$D$118:$AB$143,4,FALSE)</f>
        <v>0</v>
      </c>
      <c r="M16" s="1036"/>
      <c r="O16" s="414" t="s">
        <v>388</v>
      </c>
      <c r="P16" s="636"/>
      <c r="R16" s="415" t="s">
        <v>389</v>
      </c>
      <c r="S16" s="1039"/>
      <c r="T16" s="1040"/>
      <c r="U16" s="637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08"/>
      <c r="J17" s="121"/>
      <c r="K17" s="121"/>
      <c r="L17" s="122"/>
      <c r="M17" s="122"/>
      <c r="O17" s="123"/>
      <c r="R17" s="119"/>
      <c r="S17" s="608"/>
      <c r="U17" s="164"/>
      <c r="V17" s="608"/>
    </row>
    <row r="18" spans="1:22" ht="33.75" customHeight="1" thickBot="1" x14ac:dyDescent="0.4">
      <c r="A18" s="1129" t="s">
        <v>390</v>
      </c>
      <c r="B18" s="1130"/>
      <c r="C18" s="1130"/>
      <c r="D18" s="1131"/>
      <c r="E18" s="1041">
        <f>VLOOKUP(B16,'EXTRAUrbano.Piano inv. forn '!$D$118:$AB$143,17,FALSE)</f>
        <v>0</v>
      </c>
      <c r="F18" s="1042"/>
      <c r="G18" s="1042"/>
      <c r="H18" s="1043"/>
      <c r="I18" s="108"/>
      <c r="J18" s="1132" t="s">
        <v>391</v>
      </c>
      <c r="K18" s="1133"/>
      <c r="L18" s="1041">
        <f>VLOOKUP(B16,'EXTRAUrbano.Piano inv. forn '!$D$118:$AB$143,19,FALSE)</f>
        <v>0</v>
      </c>
      <c r="M18" s="1043"/>
      <c r="N18" s="147"/>
      <c r="O18" s="415" t="s">
        <v>392</v>
      </c>
      <c r="P18" s="169">
        <f>L18+E18</f>
        <v>0</v>
      </c>
      <c r="R18" s="415" t="s">
        <v>393</v>
      </c>
      <c r="S18" s="1039"/>
      <c r="T18" s="1040"/>
      <c r="U18" s="164"/>
      <c r="V18" s="608"/>
    </row>
    <row r="19" spans="1:22" ht="21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08"/>
      <c r="J19" s="121"/>
      <c r="K19" s="121"/>
      <c r="L19" s="172"/>
      <c r="M19" s="172"/>
      <c r="N19" s="147"/>
      <c r="O19" s="119"/>
      <c r="P19" s="147"/>
      <c r="R19" s="119"/>
      <c r="S19" s="120"/>
      <c r="T19" s="120"/>
      <c r="U19" s="164"/>
      <c r="V19" s="608"/>
    </row>
    <row r="20" spans="1:22" s="201" customFormat="1" ht="72" customHeight="1" x14ac:dyDescent="0.35">
      <c r="A20" s="1136" t="s">
        <v>394</v>
      </c>
      <c r="B20" s="1138" t="s">
        <v>395</v>
      </c>
      <c r="C20" s="1138" t="s">
        <v>396</v>
      </c>
      <c r="D20" s="410" t="s">
        <v>397</v>
      </c>
      <c r="E20" s="411" t="s">
        <v>398</v>
      </c>
      <c r="F20" s="410" t="s">
        <v>399</v>
      </c>
      <c r="G20" s="410" t="s">
        <v>400</v>
      </c>
      <c r="H20" s="412" t="s">
        <v>346</v>
      </c>
      <c r="I20" s="412" t="s">
        <v>401</v>
      </c>
      <c r="J20" s="412" t="s">
        <v>402</v>
      </c>
      <c r="K20" s="412" t="s">
        <v>403</v>
      </c>
      <c r="L20" s="412" t="s">
        <v>404</v>
      </c>
      <c r="M20" s="412" t="s">
        <v>405</v>
      </c>
      <c r="N20" s="412" t="s">
        <v>406</v>
      </c>
      <c r="O20" s="412" t="s">
        <v>407</v>
      </c>
      <c r="P20" s="412" t="s">
        <v>408</v>
      </c>
      <c r="Q20" s="412" t="s">
        <v>409</v>
      </c>
      <c r="R20" s="412" t="s">
        <v>410</v>
      </c>
      <c r="S20" s="412" t="s">
        <v>447</v>
      </c>
      <c r="T20" s="1140" t="s">
        <v>412</v>
      </c>
      <c r="U20" s="638"/>
    </row>
    <row r="21" spans="1:22" s="201" customFormat="1" ht="45" customHeight="1" thickBot="1" x14ac:dyDescent="0.4">
      <c r="A21" s="1137"/>
      <c r="B21" s="1139"/>
      <c r="C21" s="1139"/>
      <c r="D21" s="413" t="s">
        <v>413</v>
      </c>
      <c r="E21" s="413" t="s">
        <v>429</v>
      </c>
      <c r="F21" s="413" t="s">
        <v>415</v>
      </c>
      <c r="G21" s="413" t="s">
        <v>415</v>
      </c>
      <c r="H21" s="413" t="s">
        <v>80</v>
      </c>
      <c r="I21" s="413" t="s">
        <v>448</v>
      </c>
      <c r="J21" s="413" t="s">
        <v>417</v>
      </c>
      <c r="K21" s="413" t="s">
        <v>418</v>
      </c>
      <c r="L21" s="413" t="s">
        <v>419</v>
      </c>
      <c r="M21" s="413" t="s">
        <v>418</v>
      </c>
      <c r="N21" s="413" t="s">
        <v>420</v>
      </c>
      <c r="O21" s="413" t="s">
        <v>384</v>
      </c>
      <c r="P21" s="413" t="s">
        <v>421</v>
      </c>
      <c r="Q21" s="413" t="s">
        <v>422</v>
      </c>
      <c r="R21" s="413" t="s">
        <v>423</v>
      </c>
      <c r="S21" s="413" t="s">
        <v>423</v>
      </c>
      <c r="T21" s="1141"/>
      <c r="U21" s="638"/>
    </row>
    <row r="22" spans="1:22" ht="15" customHeight="1" x14ac:dyDescent="0.35">
      <c r="A22" s="1155" t="str">
        <f>B16</f>
        <v>EXTRA-urb.i.1</v>
      </c>
      <c r="B22" s="416">
        <v>1</v>
      </c>
      <c r="C22" s="218"/>
      <c r="D22" s="131"/>
      <c r="E22" s="131"/>
      <c r="F22" s="218"/>
      <c r="G22" s="640"/>
      <c r="H22" s="133"/>
      <c r="I22" s="497"/>
      <c r="J22" s="641"/>
      <c r="K22" s="642"/>
      <c r="L22" s="497"/>
      <c r="M22" s="642"/>
      <c r="N22" s="185"/>
      <c r="O22" s="185"/>
      <c r="P22" s="497"/>
      <c r="Q22" s="497"/>
      <c r="R22" s="497"/>
      <c r="S22" s="497"/>
      <c r="T22" s="643"/>
      <c r="U22" s="637"/>
    </row>
    <row r="23" spans="1:22" x14ac:dyDescent="0.35">
      <c r="A23" s="1155"/>
      <c r="B23" s="417">
        <v>2</v>
      </c>
      <c r="C23" s="128"/>
      <c r="D23" s="118"/>
      <c r="E23" s="118"/>
      <c r="F23" s="128"/>
      <c r="G23" s="644"/>
      <c r="H23" s="133"/>
      <c r="I23" s="498"/>
      <c r="J23" s="645"/>
      <c r="K23" s="646"/>
      <c r="L23" s="498"/>
      <c r="M23" s="646"/>
      <c r="N23" s="176"/>
      <c r="O23" s="176"/>
      <c r="P23" s="498"/>
      <c r="Q23" s="498" t="s">
        <v>424</v>
      </c>
      <c r="R23" s="498"/>
      <c r="S23" s="498"/>
      <c r="T23" s="647"/>
      <c r="U23" s="637"/>
    </row>
    <row r="24" spans="1:22" x14ac:dyDescent="0.35">
      <c r="A24" s="1155"/>
      <c r="B24" s="417">
        <v>3</v>
      </c>
      <c r="C24" s="128"/>
      <c r="D24" s="118"/>
      <c r="E24" s="118"/>
      <c r="F24" s="128"/>
      <c r="G24" s="644"/>
      <c r="H24" s="133"/>
      <c r="I24" s="498"/>
      <c r="J24" s="645"/>
      <c r="K24" s="646"/>
      <c r="L24" s="498"/>
      <c r="M24" s="646"/>
      <c r="N24" s="176"/>
      <c r="O24" s="176"/>
      <c r="P24" s="498"/>
      <c r="Q24" s="498"/>
      <c r="R24" s="498"/>
      <c r="S24" s="498"/>
      <c r="T24" s="647"/>
      <c r="U24" s="637"/>
    </row>
    <row r="25" spans="1:22" x14ac:dyDescent="0.35">
      <c r="A25" s="1155"/>
      <c r="B25" s="417">
        <v>4</v>
      </c>
      <c r="C25" s="128"/>
      <c r="D25" s="118"/>
      <c r="E25" s="118"/>
      <c r="F25" s="128"/>
      <c r="G25" s="644"/>
      <c r="H25" s="133"/>
      <c r="I25" s="498"/>
      <c r="J25" s="645"/>
      <c r="K25" s="646"/>
      <c r="L25" s="498"/>
      <c r="M25" s="646"/>
      <c r="N25" s="176"/>
      <c r="O25" s="176"/>
      <c r="P25" s="498"/>
      <c r="Q25" s="498"/>
      <c r="R25" s="498"/>
      <c r="S25" s="498"/>
      <c r="T25" s="647"/>
      <c r="U25" s="637"/>
    </row>
    <row r="26" spans="1:22" x14ac:dyDescent="0.35">
      <c r="A26" s="1155"/>
      <c r="B26" s="417">
        <v>5</v>
      </c>
      <c r="C26" s="128"/>
      <c r="D26" s="118"/>
      <c r="E26" s="118"/>
      <c r="F26" s="128"/>
      <c r="G26" s="644"/>
      <c r="H26" s="133"/>
      <c r="I26" s="498"/>
      <c r="J26" s="645"/>
      <c r="K26" s="646"/>
      <c r="L26" s="498"/>
      <c r="M26" s="646"/>
      <c r="N26" s="176"/>
      <c r="O26" s="176"/>
      <c r="P26" s="498"/>
      <c r="Q26" s="498"/>
      <c r="R26" s="498"/>
      <c r="S26" s="498"/>
      <c r="T26" s="647"/>
      <c r="U26" s="637"/>
    </row>
    <row r="27" spans="1:22" x14ac:dyDescent="0.35">
      <c r="A27" s="1155"/>
      <c r="B27" s="417">
        <v>6</v>
      </c>
      <c r="C27" s="128"/>
      <c r="D27" s="118"/>
      <c r="E27" s="118"/>
      <c r="F27" s="128"/>
      <c r="G27" s="644"/>
      <c r="H27" s="133"/>
      <c r="I27" s="498"/>
      <c r="J27" s="645"/>
      <c r="K27" s="646"/>
      <c r="L27" s="498"/>
      <c r="M27" s="646"/>
      <c r="N27" s="176"/>
      <c r="O27" s="176"/>
      <c r="P27" s="498"/>
      <c r="Q27" s="498"/>
      <c r="R27" s="498"/>
      <c r="S27" s="498"/>
      <c r="T27" s="647"/>
      <c r="U27" s="637"/>
    </row>
    <row r="28" spans="1:22" x14ac:dyDescent="0.35">
      <c r="A28" s="1155"/>
      <c r="B28" s="417">
        <v>7</v>
      </c>
      <c r="C28" s="128"/>
      <c r="D28" s="118"/>
      <c r="E28" s="118"/>
      <c r="F28" s="128"/>
      <c r="G28" s="644"/>
      <c r="H28" s="133"/>
      <c r="I28" s="498"/>
      <c r="J28" s="645"/>
      <c r="K28" s="646"/>
      <c r="L28" s="498"/>
      <c r="M28" s="646"/>
      <c r="N28" s="176"/>
      <c r="O28" s="176"/>
      <c r="P28" s="498"/>
      <c r="Q28" s="498"/>
      <c r="R28" s="498"/>
      <c r="S28" s="498"/>
      <c r="T28" s="647"/>
      <c r="U28" s="637"/>
    </row>
    <row r="29" spans="1:22" x14ac:dyDescent="0.35">
      <c r="A29" s="1155"/>
      <c r="B29" s="417">
        <v>8</v>
      </c>
      <c r="C29" s="128"/>
      <c r="D29" s="118"/>
      <c r="E29" s="118"/>
      <c r="F29" s="128"/>
      <c r="G29" s="644"/>
      <c r="H29" s="133"/>
      <c r="I29" s="498"/>
      <c r="J29" s="645"/>
      <c r="K29" s="646"/>
      <c r="L29" s="498"/>
      <c r="M29" s="646"/>
      <c r="N29" s="176"/>
      <c r="O29" s="176"/>
      <c r="P29" s="498"/>
      <c r="Q29" s="498"/>
      <c r="R29" s="498"/>
      <c r="S29" s="498"/>
      <c r="T29" s="647"/>
      <c r="U29" s="637"/>
    </row>
    <row r="30" spans="1:22" x14ac:dyDescent="0.35">
      <c r="A30" s="1155"/>
      <c r="B30" s="417">
        <v>9</v>
      </c>
      <c r="C30" s="128"/>
      <c r="D30" s="118"/>
      <c r="E30" s="118"/>
      <c r="F30" s="128"/>
      <c r="G30" s="644"/>
      <c r="H30" s="133"/>
      <c r="I30" s="498"/>
      <c r="J30" s="645"/>
      <c r="K30" s="646"/>
      <c r="L30" s="498"/>
      <c r="M30" s="646"/>
      <c r="N30" s="176"/>
      <c r="O30" s="176"/>
      <c r="P30" s="498"/>
      <c r="Q30" s="498"/>
      <c r="R30" s="498"/>
      <c r="S30" s="498"/>
      <c r="T30" s="647"/>
      <c r="U30" s="637"/>
    </row>
    <row r="31" spans="1:22" ht="15" thickBot="1" x14ac:dyDescent="0.4">
      <c r="A31" s="1156"/>
      <c r="B31" s="418">
        <v>10</v>
      </c>
      <c r="C31" s="157"/>
      <c r="D31" s="155"/>
      <c r="E31" s="155"/>
      <c r="F31" s="157"/>
      <c r="G31" s="648"/>
      <c r="H31" s="422"/>
      <c r="I31" s="499"/>
      <c r="J31" s="649"/>
      <c r="K31" s="650"/>
      <c r="L31" s="499"/>
      <c r="M31" s="650"/>
      <c r="N31" s="177"/>
      <c r="O31" s="177"/>
      <c r="P31" s="499"/>
      <c r="Q31" s="499"/>
      <c r="R31" s="499"/>
      <c r="S31" s="499"/>
      <c r="T31" s="651"/>
      <c r="U31" s="637"/>
    </row>
    <row r="32" spans="1:22" ht="29.5" thickBot="1" x14ac:dyDescent="0.4">
      <c r="A32" s="163"/>
      <c r="B32" s="119"/>
      <c r="C32" s="119"/>
      <c r="D32" s="119"/>
      <c r="E32" s="548" t="s">
        <v>385</v>
      </c>
      <c r="F32" s="549">
        <f>COUNTA(F22:F31)</f>
        <v>0</v>
      </c>
      <c r="G32" s="550">
        <f>COUNTA(G22:G31)</f>
        <v>0</v>
      </c>
      <c r="H32" s="652"/>
      <c r="I32" s="652"/>
      <c r="J32" s="600" t="s">
        <v>623</v>
      </c>
      <c r="K32" s="602">
        <f>COUNTIF(K22:K31,"&lt;=31/12/2024")</f>
        <v>0</v>
      </c>
      <c r="L32" s="652"/>
      <c r="M32" s="161" t="s">
        <v>425</v>
      </c>
      <c r="N32" s="174">
        <f>SUM(N22:N31)</f>
        <v>0</v>
      </c>
      <c r="O32" s="175">
        <f>SUM(O22:O31)</f>
        <v>0</v>
      </c>
      <c r="P32" s="119"/>
      <c r="R32" s="119"/>
      <c r="S32" s="119"/>
      <c r="T32" s="653"/>
      <c r="U32" s="654"/>
      <c r="V32" s="653"/>
    </row>
    <row r="33" spans="1:21" ht="15" thickBot="1" x14ac:dyDescent="0.4">
      <c r="A33" s="655"/>
      <c r="B33" s="656"/>
      <c r="C33" s="464"/>
      <c r="D33" s="464"/>
      <c r="E33" s="464"/>
      <c r="F33" s="656"/>
      <c r="G33" s="464"/>
      <c r="H33" s="464"/>
      <c r="I33" s="656"/>
      <c r="J33" s="656"/>
      <c r="K33" s="464"/>
      <c r="L33" s="464"/>
      <c r="M33" s="464"/>
      <c r="N33" s="464"/>
      <c r="O33" s="464"/>
      <c r="P33" s="464"/>
      <c r="Q33" s="464"/>
      <c r="R33" s="464"/>
      <c r="S33" s="657"/>
      <c r="T33" s="464"/>
      <c r="U33" s="658"/>
    </row>
    <row r="34" spans="1:21" ht="15" thickBot="1" x14ac:dyDescent="0.4">
      <c r="A34" s="632"/>
      <c r="B34" s="633"/>
      <c r="C34" s="634"/>
      <c r="D34" s="634"/>
      <c r="E34" s="634"/>
      <c r="F34" s="633"/>
      <c r="G34" s="634"/>
      <c r="H34" s="634"/>
      <c r="I34" s="633"/>
      <c r="J34" s="633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5"/>
    </row>
    <row r="35" spans="1:21" ht="27.65" customHeight="1" thickBot="1" x14ac:dyDescent="0.4">
      <c r="A35" s="409" t="s">
        <v>9</v>
      </c>
      <c r="B35" s="1053" t="s">
        <v>145</v>
      </c>
      <c r="C35" s="1054"/>
      <c r="E35" s="1142" t="s">
        <v>386</v>
      </c>
      <c r="F35" s="1143"/>
      <c r="G35" s="1035">
        <f>VLOOKUP(B35,'EXTRAUrbano.Piano inv. forn '!$D$118:$AB$143,3,FALSE)</f>
        <v>0</v>
      </c>
      <c r="H35" s="1036"/>
      <c r="I35" s="108"/>
      <c r="J35" s="1142" t="s">
        <v>387</v>
      </c>
      <c r="K35" s="1143"/>
      <c r="L35" s="1035">
        <f>VLOOKUP(B35,'EXTRAUrbano.Piano inv. forn '!$D$118:$AB$143,4,FALSE)</f>
        <v>0</v>
      </c>
      <c r="M35" s="1036"/>
      <c r="O35" s="414" t="s">
        <v>388</v>
      </c>
      <c r="P35" s="636"/>
      <c r="R35" s="415" t="s">
        <v>389</v>
      </c>
      <c r="S35" s="1039"/>
      <c r="T35" s="1040"/>
      <c r="U35" s="637"/>
    </row>
    <row r="36" spans="1:21" ht="15" customHeight="1" thickBot="1" x14ac:dyDescent="0.4">
      <c r="A36" s="163"/>
      <c r="B36" s="120"/>
      <c r="C36" s="120"/>
      <c r="E36" s="121"/>
      <c r="F36" s="121"/>
      <c r="G36" s="122"/>
      <c r="H36" s="122"/>
      <c r="I36" s="108"/>
      <c r="J36" s="121"/>
      <c r="K36" s="121"/>
      <c r="L36" s="122"/>
      <c r="M36" s="122"/>
      <c r="O36" s="123"/>
      <c r="R36" s="119"/>
      <c r="S36" s="608"/>
      <c r="U36" s="164"/>
    </row>
    <row r="37" spans="1:21" ht="31.5" customHeight="1" thickBot="1" x14ac:dyDescent="0.4">
      <c r="A37" s="1129" t="s">
        <v>390</v>
      </c>
      <c r="B37" s="1130"/>
      <c r="C37" s="1130"/>
      <c r="D37" s="1131"/>
      <c r="E37" s="1041">
        <f>VLOOKUP(B35,'EXTRAUrbano.Piano inv. forn '!$D$118:$AB$143,17,FALSE)</f>
        <v>0</v>
      </c>
      <c r="F37" s="1042"/>
      <c r="G37" s="1042"/>
      <c r="H37" s="1043"/>
      <c r="I37" s="108"/>
      <c r="J37" s="1132" t="s">
        <v>391</v>
      </c>
      <c r="K37" s="1133"/>
      <c r="L37" s="1041">
        <f>VLOOKUP(B35,'EXTRAUrbano.Piano inv. forn '!$D$118:$AB$143,19,FALSE)</f>
        <v>0</v>
      </c>
      <c r="M37" s="1043"/>
      <c r="N37" s="147"/>
      <c r="O37" s="415" t="s">
        <v>392</v>
      </c>
      <c r="P37" s="169">
        <f>L37+E37</f>
        <v>0</v>
      </c>
      <c r="R37" s="415" t="s">
        <v>393</v>
      </c>
      <c r="S37" s="1039"/>
      <c r="T37" s="1040"/>
      <c r="U37" s="164"/>
    </row>
    <row r="38" spans="1:21" ht="15" customHeight="1" thickBot="1" x14ac:dyDescent="0.4">
      <c r="A38" s="170"/>
      <c r="B38" s="171"/>
      <c r="C38" s="171"/>
      <c r="D38" s="171"/>
      <c r="E38" s="172"/>
      <c r="F38" s="172"/>
      <c r="G38" s="172"/>
      <c r="H38" s="172"/>
      <c r="I38" s="108"/>
      <c r="J38" s="121"/>
      <c r="K38" s="121"/>
      <c r="L38" s="172"/>
      <c r="M38" s="172"/>
      <c r="N38" s="147"/>
      <c r="O38" s="119"/>
      <c r="P38" s="147"/>
      <c r="R38" s="119"/>
      <c r="S38" s="120"/>
      <c r="T38" s="120"/>
      <c r="U38" s="637"/>
    </row>
    <row r="39" spans="1:21" ht="57" customHeight="1" x14ac:dyDescent="0.35">
      <c r="A39" s="1136" t="s">
        <v>394</v>
      </c>
      <c r="B39" s="1138" t="s">
        <v>395</v>
      </c>
      <c r="C39" s="1138" t="s">
        <v>396</v>
      </c>
      <c r="D39" s="410" t="s">
        <v>397</v>
      </c>
      <c r="E39" s="411" t="s">
        <v>398</v>
      </c>
      <c r="F39" s="410" t="s">
        <v>399</v>
      </c>
      <c r="G39" s="410" t="s">
        <v>400</v>
      </c>
      <c r="H39" s="412" t="s">
        <v>346</v>
      </c>
      <c r="I39" s="412" t="s">
        <v>401</v>
      </c>
      <c r="J39" s="412" t="s">
        <v>402</v>
      </c>
      <c r="K39" s="412" t="s">
        <v>403</v>
      </c>
      <c r="L39" s="412" t="s">
        <v>404</v>
      </c>
      <c r="M39" s="412" t="s">
        <v>405</v>
      </c>
      <c r="N39" s="412" t="s">
        <v>406</v>
      </c>
      <c r="O39" s="412" t="s">
        <v>407</v>
      </c>
      <c r="P39" s="412" t="s">
        <v>408</v>
      </c>
      <c r="Q39" s="412" t="s">
        <v>409</v>
      </c>
      <c r="R39" s="412" t="s">
        <v>410</v>
      </c>
      <c r="S39" s="412" t="s">
        <v>447</v>
      </c>
      <c r="T39" s="1140" t="s">
        <v>412</v>
      </c>
      <c r="U39" s="638"/>
    </row>
    <row r="40" spans="1:21" ht="43.5" customHeight="1" thickBot="1" x14ac:dyDescent="0.4">
      <c r="A40" s="1137"/>
      <c r="B40" s="1139"/>
      <c r="C40" s="1139"/>
      <c r="D40" s="413" t="s">
        <v>413</v>
      </c>
      <c r="E40" s="413" t="s">
        <v>429</v>
      </c>
      <c r="F40" s="413" t="s">
        <v>415</v>
      </c>
      <c r="G40" s="413" t="s">
        <v>415</v>
      </c>
      <c r="H40" s="413" t="s">
        <v>80</v>
      </c>
      <c r="I40" s="413" t="s">
        <v>448</v>
      </c>
      <c r="J40" s="413" t="s">
        <v>417</v>
      </c>
      <c r="K40" s="413" t="s">
        <v>418</v>
      </c>
      <c r="L40" s="413" t="s">
        <v>419</v>
      </c>
      <c r="M40" s="413" t="s">
        <v>418</v>
      </c>
      <c r="N40" s="413" t="s">
        <v>420</v>
      </c>
      <c r="O40" s="413" t="s">
        <v>384</v>
      </c>
      <c r="P40" s="413" t="s">
        <v>421</v>
      </c>
      <c r="Q40" s="413" t="s">
        <v>422</v>
      </c>
      <c r="R40" s="413" t="s">
        <v>423</v>
      </c>
      <c r="S40" s="413" t="s">
        <v>423</v>
      </c>
      <c r="T40" s="1141"/>
      <c r="U40" s="638"/>
    </row>
    <row r="41" spans="1:21" x14ac:dyDescent="0.35">
      <c r="A41" s="1155" t="str">
        <f>B35</f>
        <v>EXTRA-urb.i.1</v>
      </c>
      <c r="B41" s="416">
        <v>1</v>
      </c>
      <c r="C41" s="218"/>
      <c r="D41" s="131"/>
      <c r="E41" s="131"/>
      <c r="F41" s="218"/>
      <c r="G41" s="640"/>
      <c r="H41" s="133"/>
      <c r="I41" s="497"/>
      <c r="J41" s="641"/>
      <c r="K41" s="642"/>
      <c r="L41" s="497"/>
      <c r="M41" s="642"/>
      <c r="N41" s="185"/>
      <c r="O41" s="185"/>
      <c r="P41" s="497"/>
      <c r="Q41" s="497"/>
      <c r="R41" s="497"/>
      <c r="S41" s="497"/>
      <c r="T41" s="643"/>
      <c r="U41" s="637"/>
    </row>
    <row r="42" spans="1:21" x14ac:dyDescent="0.35">
      <c r="A42" s="1155"/>
      <c r="B42" s="417">
        <v>2</v>
      </c>
      <c r="C42" s="128"/>
      <c r="D42" s="118"/>
      <c r="E42" s="118"/>
      <c r="F42" s="128"/>
      <c r="G42" s="644"/>
      <c r="H42" s="133"/>
      <c r="I42" s="498"/>
      <c r="J42" s="645"/>
      <c r="K42" s="646"/>
      <c r="L42" s="498"/>
      <c r="M42" s="646"/>
      <c r="N42" s="176"/>
      <c r="O42" s="176"/>
      <c r="P42" s="498"/>
      <c r="Q42" s="498" t="s">
        <v>424</v>
      </c>
      <c r="R42" s="498"/>
      <c r="S42" s="498"/>
      <c r="T42" s="647"/>
      <c r="U42" s="637"/>
    </row>
    <row r="43" spans="1:21" x14ac:dyDescent="0.35">
      <c r="A43" s="1155"/>
      <c r="B43" s="417">
        <v>3</v>
      </c>
      <c r="C43" s="128"/>
      <c r="D43" s="118"/>
      <c r="E43" s="118"/>
      <c r="F43" s="128"/>
      <c r="G43" s="644"/>
      <c r="H43" s="133"/>
      <c r="I43" s="498"/>
      <c r="J43" s="645"/>
      <c r="K43" s="646"/>
      <c r="L43" s="498"/>
      <c r="M43" s="646"/>
      <c r="N43" s="176"/>
      <c r="O43" s="176"/>
      <c r="P43" s="498"/>
      <c r="Q43" s="498"/>
      <c r="R43" s="498"/>
      <c r="S43" s="498"/>
      <c r="T43" s="647"/>
      <c r="U43" s="637"/>
    </row>
    <row r="44" spans="1:21" x14ac:dyDescent="0.35">
      <c r="A44" s="1155"/>
      <c r="B44" s="417">
        <v>4</v>
      </c>
      <c r="C44" s="128"/>
      <c r="D44" s="118"/>
      <c r="E44" s="118"/>
      <c r="F44" s="128"/>
      <c r="G44" s="644"/>
      <c r="H44" s="133"/>
      <c r="I44" s="498"/>
      <c r="J44" s="645"/>
      <c r="K44" s="646"/>
      <c r="L44" s="498"/>
      <c r="M44" s="646"/>
      <c r="N44" s="176"/>
      <c r="O44" s="176"/>
      <c r="P44" s="498"/>
      <c r="Q44" s="498"/>
      <c r="R44" s="498"/>
      <c r="S44" s="498"/>
      <c r="T44" s="647"/>
      <c r="U44" s="637"/>
    </row>
    <row r="45" spans="1:21" x14ac:dyDescent="0.35">
      <c r="A45" s="1155"/>
      <c r="B45" s="417">
        <v>5</v>
      </c>
      <c r="C45" s="128"/>
      <c r="D45" s="118"/>
      <c r="E45" s="118"/>
      <c r="F45" s="128"/>
      <c r="G45" s="644"/>
      <c r="H45" s="133"/>
      <c r="I45" s="498"/>
      <c r="J45" s="645"/>
      <c r="K45" s="646"/>
      <c r="L45" s="498"/>
      <c r="M45" s="646"/>
      <c r="N45" s="176"/>
      <c r="O45" s="176"/>
      <c r="P45" s="498"/>
      <c r="Q45" s="498"/>
      <c r="R45" s="498"/>
      <c r="S45" s="498"/>
      <c r="T45" s="647"/>
      <c r="U45" s="637"/>
    </row>
    <row r="46" spans="1:21" x14ac:dyDescent="0.35">
      <c r="A46" s="1155"/>
      <c r="B46" s="417">
        <v>6</v>
      </c>
      <c r="C46" s="128"/>
      <c r="D46" s="118"/>
      <c r="E46" s="118"/>
      <c r="F46" s="128"/>
      <c r="G46" s="644"/>
      <c r="H46" s="133"/>
      <c r="I46" s="498"/>
      <c r="J46" s="645"/>
      <c r="K46" s="646"/>
      <c r="L46" s="498"/>
      <c r="M46" s="646"/>
      <c r="N46" s="176"/>
      <c r="O46" s="176"/>
      <c r="P46" s="498"/>
      <c r="Q46" s="498"/>
      <c r="R46" s="498"/>
      <c r="S46" s="498"/>
      <c r="T46" s="647"/>
      <c r="U46" s="637"/>
    </row>
    <row r="47" spans="1:21" x14ac:dyDescent="0.35">
      <c r="A47" s="1155"/>
      <c r="B47" s="417">
        <v>7</v>
      </c>
      <c r="C47" s="128"/>
      <c r="D47" s="118"/>
      <c r="E47" s="118"/>
      <c r="F47" s="128"/>
      <c r="G47" s="644"/>
      <c r="H47" s="133"/>
      <c r="I47" s="498"/>
      <c r="J47" s="645"/>
      <c r="K47" s="646"/>
      <c r="L47" s="498"/>
      <c r="M47" s="646"/>
      <c r="N47" s="176"/>
      <c r="O47" s="176"/>
      <c r="P47" s="498"/>
      <c r="Q47" s="498"/>
      <c r="R47" s="498"/>
      <c r="S47" s="498"/>
      <c r="T47" s="647"/>
      <c r="U47" s="637"/>
    </row>
    <row r="48" spans="1:21" x14ac:dyDescent="0.35">
      <c r="A48" s="1155"/>
      <c r="B48" s="417">
        <v>8</v>
      </c>
      <c r="C48" s="128"/>
      <c r="D48" s="118"/>
      <c r="E48" s="118"/>
      <c r="F48" s="128"/>
      <c r="G48" s="644"/>
      <c r="H48" s="133"/>
      <c r="I48" s="498"/>
      <c r="J48" s="645"/>
      <c r="K48" s="646"/>
      <c r="L48" s="498"/>
      <c r="M48" s="646"/>
      <c r="N48" s="176"/>
      <c r="O48" s="176"/>
      <c r="P48" s="498"/>
      <c r="Q48" s="498"/>
      <c r="R48" s="498"/>
      <c r="S48" s="498"/>
      <c r="T48" s="647"/>
      <c r="U48" s="637"/>
    </row>
    <row r="49" spans="1:21" x14ac:dyDescent="0.35">
      <c r="A49" s="1155"/>
      <c r="B49" s="417">
        <v>9</v>
      </c>
      <c r="C49" s="128"/>
      <c r="D49" s="118"/>
      <c r="E49" s="118"/>
      <c r="F49" s="128"/>
      <c r="G49" s="644"/>
      <c r="H49" s="133"/>
      <c r="I49" s="498"/>
      <c r="J49" s="645"/>
      <c r="K49" s="646"/>
      <c r="L49" s="498"/>
      <c r="M49" s="646"/>
      <c r="N49" s="176"/>
      <c r="O49" s="176"/>
      <c r="P49" s="498"/>
      <c r="Q49" s="498"/>
      <c r="R49" s="498"/>
      <c r="S49" s="498"/>
      <c r="T49" s="647"/>
      <c r="U49" s="637"/>
    </row>
    <row r="50" spans="1:21" ht="15" thickBot="1" x14ac:dyDescent="0.4">
      <c r="A50" s="1156"/>
      <c r="B50" s="418">
        <v>10</v>
      </c>
      <c r="C50" s="157"/>
      <c r="D50" s="155"/>
      <c r="E50" s="155"/>
      <c r="F50" s="157"/>
      <c r="G50" s="648"/>
      <c r="H50" s="422"/>
      <c r="I50" s="499"/>
      <c r="J50" s="649"/>
      <c r="K50" s="650"/>
      <c r="L50" s="499"/>
      <c r="M50" s="650"/>
      <c r="N50" s="177"/>
      <c r="O50" s="177"/>
      <c r="P50" s="499"/>
      <c r="Q50" s="499"/>
      <c r="R50" s="499"/>
      <c r="S50" s="499"/>
      <c r="T50" s="651"/>
      <c r="U50" s="637"/>
    </row>
    <row r="51" spans="1:21" ht="29.5" thickBot="1" x14ac:dyDescent="0.4">
      <c r="A51" s="163"/>
      <c r="B51" s="119"/>
      <c r="C51" s="119"/>
      <c r="D51" s="119"/>
      <c r="E51" s="548" t="s">
        <v>385</v>
      </c>
      <c r="F51" s="549">
        <f>COUNTA(F41:F50)</f>
        <v>0</v>
      </c>
      <c r="G51" s="550">
        <f>COUNTA(G41:G50)</f>
        <v>0</v>
      </c>
      <c r="H51" s="652"/>
      <c r="I51" s="652"/>
      <c r="J51" s="600" t="s">
        <v>623</v>
      </c>
      <c r="K51" s="602">
        <f>COUNTIF(K41:K50,"&lt;=31/12/2024")</f>
        <v>0</v>
      </c>
      <c r="L51" s="652"/>
      <c r="M51" s="161" t="s">
        <v>425</v>
      </c>
      <c r="N51" s="174">
        <f>SUM(N41:N50)</f>
        <v>0</v>
      </c>
      <c r="O51" s="175">
        <f>SUM(O41:O50)</f>
        <v>0</v>
      </c>
      <c r="P51" s="119"/>
      <c r="R51" s="119"/>
      <c r="S51" s="119"/>
      <c r="T51" s="653"/>
      <c r="U51" s="654"/>
    </row>
    <row r="52" spans="1:21" ht="15" thickBot="1" x14ac:dyDescent="0.4">
      <c r="A52" s="655"/>
      <c r="B52" s="656"/>
      <c r="C52" s="464"/>
      <c r="D52" s="464"/>
      <c r="E52" s="464"/>
      <c r="F52" s="656"/>
      <c r="G52" s="464"/>
      <c r="H52" s="464"/>
      <c r="I52" s="656"/>
      <c r="J52" s="656"/>
      <c r="K52" s="464"/>
      <c r="L52" s="464"/>
      <c r="M52" s="464"/>
      <c r="N52" s="464"/>
      <c r="O52" s="464"/>
      <c r="P52" s="464"/>
      <c r="Q52" s="464"/>
      <c r="R52" s="464"/>
      <c r="S52" s="657"/>
      <c r="T52" s="464"/>
      <c r="U52" s="658"/>
    </row>
    <row r="53" spans="1:21" ht="15" thickBot="1" x14ac:dyDescent="0.4">
      <c r="A53" s="632"/>
      <c r="B53" s="633"/>
      <c r="C53" s="634"/>
      <c r="D53" s="634"/>
      <c r="E53" s="634"/>
      <c r="F53" s="633"/>
      <c r="G53" s="634"/>
      <c r="H53" s="634"/>
      <c r="I53" s="633"/>
      <c r="J53" s="633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5"/>
    </row>
    <row r="54" spans="1:21" ht="27.65" customHeight="1" thickBot="1" x14ac:dyDescent="0.4">
      <c r="A54" s="409" t="s">
        <v>9</v>
      </c>
      <c r="B54" s="1053" t="s">
        <v>145</v>
      </c>
      <c r="C54" s="1054"/>
      <c r="E54" s="1142" t="s">
        <v>386</v>
      </c>
      <c r="F54" s="1143"/>
      <c r="G54" s="1035">
        <f>VLOOKUP(B54,'EXTRAUrbano.Piano inv. forn '!$D$118:$AB$143,3,FALSE)</f>
        <v>0</v>
      </c>
      <c r="H54" s="1036"/>
      <c r="I54" s="108"/>
      <c r="J54" s="1142" t="s">
        <v>387</v>
      </c>
      <c r="K54" s="1143"/>
      <c r="L54" s="1035">
        <f>VLOOKUP(B54,'EXTRAUrbano.Piano inv. forn '!$D$118:$AB$143,4,FALSE)</f>
        <v>0</v>
      </c>
      <c r="M54" s="1036"/>
      <c r="O54" s="414" t="s">
        <v>388</v>
      </c>
      <c r="P54" s="636"/>
      <c r="R54" s="415" t="s">
        <v>389</v>
      </c>
      <c r="S54" s="1039"/>
      <c r="T54" s="1040"/>
      <c r="U54" s="637"/>
    </row>
    <row r="55" spans="1:21" ht="15" customHeight="1" thickBot="1" x14ac:dyDescent="0.4">
      <c r="A55" s="163"/>
      <c r="B55" s="120"/>
      <c r="C55" s="120"/>
      <c r="E55" s="121"/>
      <c r="F55" s="121"/>
      <c r="G55" s="122"/>
      <c r="H55" s="122"/>
      <c r="I55" s="108"/>
      <c r="J55" s="121"/>
      <c r="K55" s="121"/>
      <c r="L55" s="122"/>
      <c r="M55" s="122"/>
      <c r="O55" s="123"/>
      <c r="R55" s="119"/>
      <c r="S55" s="608"/>
      <c r="U55" s="164"/>
    </row>
    <row r="56" spans="1:21" ht="30.75" customHeight="1" thickBot="1" x14ac:dyDescent="0.4">
      <c r="A56" s="1129" t="s">
        <v>390</v>
      </c>
      <c r="B56" s="1130"/>
      <c r="C56" s="1130"/>
      <c r="D56" s="1131"/>
      <c r="E56" s="1041">
        <f>VLOOKUP(B54,'EXTRAUrbano.Piano inv. forn '!$D$118:$AB$143,17,FALSE)</f>
        <v>0</v>
      </c>
      <c r="F56" s="1042"/>
      <c r="G56" s="1042"/>
      <c r="H56" s="1043"/>
      <c r="I56" s="108"/>
      <c r="J56" s="1132" t="s">
        <v>391</v>
      </c>
      <c r="K56" s="1133"/>
      <c r="L56" s="1041">
        <f>VLOOKUP(B54,'EXTRAUrbano.Piano inv. forn '!$D$118:$AB$143,19,FALSE)</f>
        <v>0</v>
      </c>
      <c r="M56" s="1043"/>
      <c r="N56" s="147"/>
      <c r="O56" s="415" t="s">
        <v>392</v>
      </c>
      <c r="P56" s="169">
        <f>L56+E56</f>
        <v>0</v>
      </c>
      <c r="R56" s="415" t="s">
        <v>393</v>
      </c>
      <c r="S56" s="1039"/>
      <c r="T56" s="1040"/>
      <c r="U56" s="164"/>
    </row>
    <row r="57" spans="1:21" ht="15" customHeight="1" thickBot="1" x14ac:dyDescent="0.4">
      <c r="A57" s="170"/>
      <c r="B57" s="171"/>
      <c r="C57" s="171"/>
      <c r="D57" s="171"/>
      <c r="E57" s="172"/>
      <c r="F57" s="172"/>
      <c r="G57" s="172"/>
      <c r="H57" s="172"/>
      <c r="I57" s="108"/>
      <c r="J57" s="121"/>
      <c r="K57" s="121"/>
      <c r="L57" s="172"/>
      <c r="M57" s="172"/>
      <c r="N57" s="147"/>
      <c r="O57" s="119"/>
      <c r="P57" s="147"/>
      <c r="R57" s="119"/>
      <c r="S57" s="120"/>
      <c r="T57" s="120"/>
      <c r="U57" s="637"/>
    </row>
    <row r="58" spans="1:21" ht="58" x14ac:dyDescent="0.35">
      <c r="A58" s="1136" t="s">
        <v>394</v>
      </c>
      <c r="B58" s="1138" t="s">
        <v>395</v>
      </c>
      <c r="C58" s="1138" t="s">
        <v>396</v>
      </c>
      <c r="D58" s="410" t="s">
        <v>397</v>
      </c>
      <c r="E58" s="411" t="s">
        <v>398</v>
      </c>
      <c r="F58" s="410" t="s">
        <v>399</v>
      </c>
      <c r="G58" s="410" t="s">
        <v>400</v>
      </c>
      <c r="H58" s="412" t="s">
        <v>346</v>
      </c>
      <c r="I58" s="412" t="s">
        <v>401</v>
      </c>
      <c r="J58" s="412" t="s">
        <v>402</v>
      </c>
      <c r="K58" s="412" t="s">
        <v>403</v>
      </c>
      <c r="L58" s="412" t="s">
        <v>404</v>
      </c>
      <c r="M58" s="412" t="s">
        <v>405</v>
      </c>
      <c r="N58" s="412" t="s">
        <v>406</v>
      </c>
      <c r="O58" s="412" t="s">
        <v>407</v>
      </c>
      <c r="P58" s="412" t="s">
        <v>408</v>
      </c>
      <c r="Q58" s="412" t="s">
        <v>409</v>
      </c>
      <c r="R58" s="412" t="s">
        <v>410</v>
      </c>
      <c r="S58" s="412" t="s">
        <v>447</v>
      </c>
      <c r="T58" s="1140" t="s">
        <v>412</v>
      </c>
      <c r="U58" s="638"/>
    </row>
    <row r="59" spans="1:21" ht="36.5" thickBot="1" x14ac:dyDescent="0.4">
      <c r="A59" s="1137"/>
      <c r="B59" s="1139"/>
      <c r="C59" s="1139"/>
      <c r="D59" s="413" t="s">
        <v>413</v>
      </c>
      <c r="E59" s="413" t="s">
        <v>429</v>
      </c>
      <c r="F59" s="413" t="s">
        <v>415</v>
      </c>
      <c r="G59" s="413" t="s">
        <v>415</v>
      </c>
      <c r="H59" s="413" t="s">
        <v>80</v>
      </c>
      <c r="I59" s="413" t="s">
        <v>448</v>
      </c>
      <c r="J59" s="413" t="s">
        <v>417</v>
      </c>
      <c r="K59" s="413" t="s">
        <v>418</v>
      </c>
      <c r="L59" s="413" t="s">
        <v>419</v>
      </c>
      <c r="M59" s="413" t="s">
        <v>418</v>
      </c>
      <c r="N59" s="413" t="s">
        <v>420</v>
      </c>
      <c r="O59" s="413" t="s">
        <v>384</v>
      </c>
      <c r="P59" s="413" t="s">
        <v>421</v>
      </c>
      <c r="Q59" s="413" t="s">
        <v>422</v>
      </c>
      <c r="R59" s="413" t="s">
        <v>423</v>
      </c>
      <c r="S59" s="413" t="s">
        <v>423</v>
      </c>
      <c r="T59" s="1141"/>
      <c r="U59" s="638"/>
    </row>
    <row r="60" spans="1:21" x14ac:dyDescent="0.35">
      <c r="A60" s="1155" t="str">
        <f>B54</f>
        <v>EXTRA-urb.i.1</v>
      </c>
      <c r="B60" s="416">
        <v>1</v>
      </c>
      <c r="C60" s="218"/>
      <c r="D60" s="131"/>
      <c r="E60" s="131"/>
      <c r="F60" s="218"/>
      <c r="G60" s="640"/>
      <c r="H60" s="133"/>
      <c r="I60" s="497"/>
      <c r="J60" s="641"/>
      <c r="K60" s="642"/>
      <c r="L60" s="497"/>
      <c r="M60" s="642"/>
      <c r="N60" s="185"/>
      <c r="O60" s="185"/>
      <c r="P60" s="497"/>
      <c r="Q60" s="497"/>
      <c r="R60" s="497"/>
      <c r="S60" s="497"/>
      <c r="T60" s="643"/>
      <c r="U60" s="637"/>
    </row>
    <row r="61" spans="1:21" x14ac:dyDescent="0.35">
      <c r="A61" s="1155"/>
      <c r="B61" s="417">
        <v>2</v>
      </c>
      <c r="C61" s="128"/>
      <c r="D61" s="118"/>
      <c r="E61" s="118"/>
      <c r="F61" s="128"/>
      <c r="G61" s="644"/>
      <c r="H61" s="133"/>
      <c r="I61" s="498"/>
      <c r="J61" s="645"/>
      <c r="K61" s="646"/>
      <c r="L61" s="498"/>
      <c r="M61" s="646"/>
      <c r="N61" s="176"/>
      <c r="O61" s="176"/>
      <c r="P61" s="498"/>
      <c r="Q61" s="498" t="s">
        <v>424</v>
      </c>
      <c r="R61" s="498"/>
      <c r="S61" s="498"/>
      <c r="T61" s="647"/>
      <c r="U61" s="637"/>
    </row>
    <row r="62" spans="1:21" x14ac:dyDescent="0.35">
      <c r="A62" s="1155"/>
      <c r="B62" s="417">
        <v>3</v>
      </c>
      <c r="C62" s="128"/>
      <c r="D62" s="118"/>
      <c r="E62" s="118"/>
      <c r="F62" s="128"/>
      <c r="G62" s="644"/>
      <c r="H62" s="133"/>
      <c r="I62" s="498"/>
      <c r="J62" s="645"/>
      <c r="K62" s="646"/>
      <c r="L62" s="498"/>
      <c r="M62" s="646"/>
      <c r="N62" s="176"/>
      <c r="O62" s="176"/>
      <c r="P62" s="498"/>
      <c r="Q62" s="498"/>
      <c r="R62" s="498"/>
      <c r="S62" s="498"/>
      <c r="T62" s="647"/>
      <c r="U62" s="637"/>
    </row>
    <row r="63" spans="1:21" x14ac:dyDescent="0.35">
      <c r="A63" s="1155"/>
      <c r="B63" s="417">
        <v>4</v>
      </c>
      <c r="C63" s="128"/>
      <c r="D63" s="118"/>
      <c r="E63" s="118"/>
      <c r="F63" s="128"/>
      <c r="G63" s="644"/>
      <c r="H63" s="133"/>
      <c r="I63" s="498"/>
      <c r="J63" s="645"/>
      <c r="K63" s="646"/>
      <c r="L63" s="498"/>
      <c r="M63" s="646"/>
      <c r="N63" s="176"/>
      <c r="O63" s="176"/>
      <c r="P63" s="498"/>
      <c r="Q63" s="498"/>
      <c r="R63" s="498"/>
      <c r="S63" s="498"/>
      <c r="T63" s="647"/>
      <c r="U63" s="637"/>
    </row>
    <row r="64" spans="1:21" x14ac:dyDescent="0.35">
      <c r="A64" s="1155"/>
      <c r="B64" s="417">
        <v>5</v>
      </c>
      <c r="C64" s="128"/>
      <c r="D64" s="118"/>
      <c r="E64" s="118"/>
      <c r="F64" s="128"/>
      <c r="G64" s="644"/>
      <c r="H64" s="133"/>
      <c r="I64" s="498"/>
      <c r="J64" s="645"/>
      <c r="K64" s="646"/>
      <c r="L64" s="498"/>
      <c r="M64" s="646"/>
      <c r="N64" s="176"/>
      <c r="O64" s="176"/>
      <c r="P64" s="498"/>
      <c r="Q64" s="498"/>
      <c r="R64" s="498"/>
      <c r="S64" s="498"/>
      <c r="T64" s="647"/>
      <c r="U64" s="637"/>
    </row>
    <row r="65" spans="1:21" x14ac:dyDescent="0.35">
      <c r="A65" s="1155"/>
      <c r="B65" s="417">
        <v>6</v>
      </c>
      <c r="C65" s="128"/>
      <c r="D65" s="118"/>
      <c r="E65" s="118"/>
      <c r="F65" s="128"/>
      <c r="G65" s="644"/>
      <c r="H65" s="133"/>
      <c r="I65" s="498"/>
      <c r="J65" s="645"/>
      <c r="K65" s="646"/>
      <c r="L65" s="498"/>
      <c r="M65" s="646"/>
      <c r="N65" s="176"/>
      <c r="O65" s="176"/>
      <c r="P65" s="498"/>
      <c r="Q65" s="498"/>
      <c r="R65" s="498"/>
      <c r="S65" s="498"/>
      <c r="T65" s="647"/>
      <c r="U65" s="637"/>
    </row>
    <row r="66" spans="1:21" x14ac:dyDescent="0.35">
      <c r="A66" s="1155"/>
      <c r="B66" s="417">
        <v>7</v>
      </c>
      <c r="C66" s="128"/>
      <c r="D66" s="118"/>
      <c r="E66" s="118"/>
      <c r="F66" s="128"/>
      <c r="G66" s="644"/>
      <c r="H66" s="133"/>
      <c r="I66" s="498"/>
      <c r="J66" s="645"/>
      <c r="K66" s="646"/>
      <c r="L66" s="498"/>
      <c r="M66" s="646"/>
      <c r="N66" s="176"/>
      <c r="O66" s="176"/>
      <c r="P66" s="498"/>
      <c r="Q66" s="498"/>
      <c r="R66" s="498"/>
      <c r="S66" s="498"/>
      <c r="T66" s="647"/>
      <c r="U66" s="637"/>
    </row>
    <row r="67" spans="1:21" x14ac:dyDescent="0.35">
      <c r="A67" s="1155"/>
      <c r="B67" s="417">
        <v>8</v>
      </c>
      <c r="C67" s="128"/>
      <c r="D67" s="118"/>
      <c r="E67" s="118"/>
      <c r="F67" s="128"/>
      <c r="G67" s="644"/>
      <c r="H67" s="133"/>
      <c r="I67" s="498"/>
      <c r="J67" s="645"/>
      <c r="K67" s="646"/>
      <c r="L67" s="498"/>
      <c r="M67" s="646"/>
      <c r="N67" s="176"/>
      <c r="O67" s="176"/>
      <c r="P67" s="498"/>
      <c r="Q67" s="498"/>
      <c r="R67" s="498"/>
      <c r="S67" s="498"/>
      <c r="T67" s="647"/>
      <c r="U67" s="637"/>
    </row>
    <row r="68" spans="1:21" x14ac:dyDescent="0.35">
      <c r="A68" s="1155"/>
      <c r="B68" s="417">
        <v>9</v>
      </c>
      <c r="C68" s="128"/>
      <c r="D68" s="118"/>
      <c r="E68" s="118"/>
      <c r="F68" s="128"/>
      <c r="G68" s="644"/>
      <c r="H68" s="133"/>
      <c r="I68" s="498"/>
      <c r="J68" s="645"/>
      <c r="K68" s="646"/>
      <c r="L68" s="498"/>
      <c r="M68" s="646"/>
      <c r="N68" s="176"/>
      <c r="O68" s="176"/>
      <c r="P68" s="498"/>
      <c r="Q68" s="498"/>
      <c r="R68" s="498"/>
      <c r="S68" s="498"/>
      <c r="T68" s="647"/>
      <c r="U68" s="637"/>
    </row>
    <row r="69" spans="1:21" ht="15" thickBot="1" x14ac:dyDescent="0.4">
      <c r="A69" s="1156"/>
      <c r="B69" s="418">
        <v>10</v>
      </c>
      <c r="C69" s="157"/>
      <c r="D69" s="155"/>
      <c r="E69" s="155"/>
      <c r="F69" s="157"/>
      <c r="G69" s="648"/>
      <c r="H69" s="422"/>
      <c r="I69" s="499"/>
      <c r="J69" s="649"/>
      <c r="K69" s="650"/>
      <c r="L69" s="499"/>
      <c r="M69" s="650"/>
      <c r="N69" s="177"/>
      <c r="O69" s="177"/>
      <c r="P69" s="499"/>
      <c r="Q69" s="499"/>
      <c r="R69" s="499"/>
      <c r="S69" s="499"/>
      <c r="T69" s="651"/>
      <c r="U69" s="637"/>
    </row>
    <row r="70" spans="1:21" ht="29.5" thickBot="1" x14ac:dyDescent="0.4">
      <c r="A70" s="163"/>
      <c r="B70" s="119"/>
      <c r="C70" s="119"/>
      <c r="D70" s="119"/>
      <c r="E70" s="548" t="s">
        <v>385</v>
      </c>
      <c r="F70" s="549">
        <f>COUNTA(F60:F69)</f>
        <v>0</v>
      </c>
      <c r="G70" s="550">
        <f>COUNTA(G60:G69)</f>
        <v>0</v>
      </c>
      <c r="H70" s="652"/>
      <c r="I70" s="652"/>
      <c r="J70" s="600" t="s">
        <v>623</v>
      </c>
      <c r="K70" s="602">
        <f>COUNTIF(K60:K69,"&lt;=31/12/2024")</f>
        <v>0</v>
      </c>
      <c r="L70" s="652"/>
      <c r="M70" s="161" t="s">
        <v>425</v>
      </c>
      <c r="N70" s="174">
        <f>SUM(N60:N69)</f>
        <v>0</v>
      </c>
      <c r="O70" s="175">
        <f>SUM(O60:O69)</f>
        <v>0</v>
      </c>
      <c r="P70" s="119"/>
      <c r="R70" s="119"/>
      <c r="S70" s="119"/>
      <c r="T70" s="653"/>
      <c r="U70" s="654"/>
    </row>
    <row r="71" spans="1:21" ht="15" thickBot="1" x14ac:dyDescent="0.4">
      <c r="A71" s="655"/>
      <c r="B71" s="656"/>
      <c r="C71" s="464"/>
      <c r="D71" s="464"/>
      <c r="E71" s="464"/>
      <c r="F71" s="656"/>
      <c r="G71" s="464"/>
      <c r="H71" s="464"/>
      <c r="I71" s="656"/>
      <c r="J71" s="656"/>
      <c r="K71" s="464"/>
      <c r="L71" s="464"/>
      <c r="M71" s="464"/>
      <c r="N71" s="464"/>
      <c r="O71" s="464"/>
      <c r="P71" s="464"/>
      <c r="Q71" s="464"/>
      <c r="R71" s="464"/>
      <c r="S71" s="657"/>
      <c r="T71" s="464"/>
      <c r="U71" s="658"/>
    </row>
    <row r="72" spans="1:21" ht="15" thickBot="1" x14ac:dyDescent="0.4">
      <c r="A72" s="632"/>
      <c r="B72" s="633"/>
      <c r="C72" s="634"/>
      <c r="D72" s="634"/>
      <c r="E72" s="634"/>
      <c r="F72" s="633"/>
      <c r="G72" s="634"/>
      <c r="H72" s="634"/>
      <c r="I72" s="633"/>
      <c r="J72" s="633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5"/>
    </row>
    <row r="73" spans="1:21" ht="27.65" customHeight="1" thickBot="1" x14ac:dyDescent="0.4">
      <c r="A73" s="409" t="s">
        <v>9</v>
      </c>
      <c r="B73" s="1053" t="s">
        <v>145</v>
      </c>
      <c r="C73" s="1054"/>
      <c r="E73" s="1142" t="s">
        <v>386</v>
      </c>
      <c r="F73" s="1143"/>
      <c r="G73" s="1035">
        <f>VLOOKUP(B73,'EXTRAUrbano.Piano inv. forn '!$D$118:$AB$143,3,FALSE)</f>
        <v>0</v>
      </c>
      <c r="H73" s="1036"/>
      <c r="I73" s="108"/>
      <c r="J73" s="1142" t="s">
        <v>387</v>
      </c>
      <c r="K73" s="1143"/>
      <c r="L73" s="1035">
        <f>VLOOKUP(B73,'EXTRAUrbano.Piano inv. forn '!$D$118:$AB$143,4,FALSE)</f>
        <v>0</v>
      </c>
      <c r="M73" s="1036"/>
      <c r="O73" s="414" t="s">
        <v>388</v>
      </c>
      <c r="P73" s="636"/>
      <c r="R73" s="415" t="s">
        <v>389</v>
      </c>
      <c r="S73" s="1039"/>
      <c r="T73" s="1040"/>
      <c r="U73" s="637"/>
    </row>
    <row r="74" spans="1:21" ht="15" customHeight="1" thickBot="1" x14ac:dyDescent="0.4">
      <c r="A74" s="163"/>
      <c r="B74" s="120"/>
      <c r="C74" s="120"/>
      <c r="E74" s="121"/>
      <c r="F74" s="121"/>
      <c r="G74" s="122"/>
      <c r="H74" s="122"/>
      <c r="I74" s="108"/>
      <c r="J74" s="121"/>
      <c r="K74" s="121"/>
      <c r="L74" s="122"/>
      <c r="M74" s="122"/>
      <c r="O74" s="123"/>
      <c r="R74" s="119"/>
      <c r="S74" s="608"/>
      <c r="U74" s="164"/>
    </row>
    <row r="75" spans="1:21" ht="29.25" customHeight="1" thickBot="1" x14ac:dyDescent="0.4">
      <c r="A75" s="1129" t="s">
        <v>390</v>
      </c>
      <c r="B75" s="1130"/>
      <c r="C75" s="1130"/>
      <c r="D75" s="1131"/>
      <c r="E75" s="1041">
        <f>VLOOKUP(B73,'EXTRAUrbano.Piano inv. forn '!$D$118:$AB$143,17,FALSE)</f>
        <v>0</v>
      </c>
      <c r="F75" s="1042"/>
      <c r="G75" s="1042"/>
      <c r="H75" s="1043"/>
      <c r="I75" s="108"/>
      <c r="J75" s="1132" t="s">
        <v>391</v>
      </c>
      <c r="K75" s="1133"/>
      <c r="L75" s="1041">
        <f>VLOOKUP(B73,'EXTRAUrbano.Piano inv. forn '!$D$118:$AB$143,19,FALSE)</f>
        <v>0</v>
      </c>
      <c r="M75" s="1043"/>
      <c r="N75" s="147"/>
      <c r="O75" s="415" t="s">
        <v>392</v>
      </c>
      <c r="P75" s="169">
        <f>L75+E75</f>
        <v>0</v>
      </c>
      <c r="R75" s="415" t="s">
        <v>393</v>
      </c>
      <c r="S75" s="1039"/>
      <c r="T75" s="1040"/>
      <c r="U75" s="164"/>
    </row>
    <row r="76" spans="1:21" ht="15" customHeight="1" thickBot="1" x14ac:dyDescent="0.4">
      <c r="A76" s="170"/>
      <c r="B76" s="171"/>
      <c r="C76" s="171"/>
      <c r="D76" s="171"/>
      <c r="E76" s="172"/>
      <c r="F76" s="172"/>
      <c r="G76" s="172"/>
      <c r="H76" s="172"/>
      <c r="I76" s="108"/>
      <c r="J76" s="121"/>
      <c r="K76" s="121"/>
      <c r="L76" s="172"/>
      <c r="M76" s="172"/>
      <c r="N76" s="147"/>
      <c r="O76" s="119"/>
      <c r="P76" s="147"/>
      <c r="R76" s="119"/>
      <c r="S76" s="120"/>
      <c r="T76" s="120"/>
      <c r="U76" s="637"/>
    </row>
    <row r="77" spans="1:21" ht="58" x14ac:dyDescent="0.35">
      <c r="A77" s="1136" t="s">
        <v>394</v>
      </c>
      <c r="B77" s="1138" t="s">
        <v>395</v>
      </c>
      <c r="C77" s="1138" t="s">
        <v>396</v>
      </c>
      <c r="D77" s="410" t="s">
        <v>397</v>
      </c>
      <c r="E77" s="411" t="s">
        <v>398</v>
      </c>
      <c r="F77" s="410" t="s">
        <v>399</v>
      </c>
      <c r="G77" s="410" t="s">
        <v>400</v>
      </c>
      <c r="H77" s="412" t="s">
        <v>346</v>
      </c>
      <c r="I77" s="412" t="s">
        <v>401</v>
      </c>
      <c r="J77" s="412" t="s">
        <v>402</v>
      </c>
      <c r="K77" s="412" t="s">
        <v>403</v>
      </c>
      <c r="L77" s="412" t="s">
        <v>404</v>
      </c>
      <c r="M77" s="412" t="s">
        <v>405</v>
      </c>
      <c r="N77" s="412" t="s">
        <v>406</v>
      </c>
      <c r="O77" s="412" t="s">
        <v>407</v>
      </c>
      <c r="P77" s="412" t="s">
        <v>408</v>
      </c>
      <c r="Q77" s="412" t="s">
        <v>409</v>
      </c>
      <c r="R77" s="412" t="s">
        <v>410</v>
      </c>
      <c r="S77" s="412" t="s">
        <v>447</v>
      </c>
      <c r="T77" s="1140" t="s">
        <v>412</v>
      </c>
      <c r="U77" s="638"/>
    </row>
    <row r="78" spans="1:21" ht="36.5" thickBot="1" x14ac:dyDescent="0.4">
      <c r="A78" s="1137"/>
      <c r="B78" s="1139"/>
      <c r="C78" s="1139"/>
      <c r="D78" s="413" t="s">
        <v>413</v>
      </c>
      <c r="E78" s="413" t="s">
        <v>429</v>
      </c>
      <c r="F78" s="413" t="s">
        <v>415</v>
      </c>
      <c r="G78" s="413" t="s">
        <v>415</v>
      </c>
      <c r="H78" s="413" t="s">
        <v>80</v>
      </c>
      <c r="I78" s="413" t="s">
        <v>448</v>
      </c>
      <c r="J78" s="413" t="s">
        <v>417</v>
      </c>
      <c r="K78" s="413" t="s">
        <v>418</v>
      </c>
      <c r="L78" s="413" t="s">
        <v>419</v>
      </c>
      <c r="M78" s="413" t="s">
        <v>418</v>
      </c>
      <c r="N78" s="413" t="s">
        <v>420</v>
      </c>
      <c r="O78" s="413" t="s">
        <v>384</v>
      </c>
      <c r="P78" s="413" t="s">
        <v>421</v>
      </c>
      <c r="Q78" s="413" t="s">
        <v>422</v>
      </c>
      <c r="R78" s="413" t="s">
        <v>423</v>
      </c>
      <c r="S78" s="413" t="s">
        <v>423</v>
      </c>
      <c r="T78" s="1141"/>
      <c r="U78" s="638"/>
    </row>
    <row r="79" spans="1:21" x14ac:dyDescent="0.35">
      <c r="A79" s="1155" t="str">
        <f>B73</f>
        <v>EXTRA-urb.i.1</v>
      </c>
      <c r="B79" s="416">
        <v>1</v>
      </c>
      <c r="C79" s="218"/>
      <c r="D79" s="131"/>
      <c r="E79" s="131"/>
      <c r="F79" s="218"/>
      <c r="G79" s="640"/>
      <c r="H79" s="133" t="s">
        <v>80</v>
      </c>
      <c r="I79" s="497"/>
      <c r="J79" s="641"/>
      <c r="K79" s="642"/>
      <c r="L79" s="497"/>
      <c r="M79" s="642"/>
      <c r="N79" s="185"/>
      <c r="O79" s="185"/>
      <c r="P79" s="497"/>
      <c r="Q79" s="497"/>
      <c r="R79" s="497"/>
      <c r="S79" s="497"/>
      <c r="T79" s="643"/>
      <c r="U79" s="637"/>
    </row>
    <row r="80" spans="1:21" x14ac:dyDescent="0.35">
      <c r="A80" s="1155"/>
      <c r="B80" s="417">
        <v>2</v>
      </c>
      <c r="C80" s="128"/>
      <c r="D80" s="118"/>
      <c r="E80" s="118"/>
      <c r="F80" s="128"/>
      <c r="G80" s="644"/>
      <c r="H80" s="133" t="s">
        <v>80</v>
      </c>
      <c r="I80" s="498"/>
      <c r="J80" s="645"/>
      <c r="K80" s="646"/>
      <c r="L80" s="498"/>
      <c r="M80" s="646"/>
      <c r="N80" s="176"/>
      <c r="O80" s="176"/>
      <c r="P80" s="498"/>
      <c r="Q80" s="498" t="s">
        <v>424</v>
      </c>
      <c r="R80" s="498"/>
      <c r="S80" s="498"/>
      <c r="T80" s="647"/>
      <c r="U80" s="637"/>
    </row>
    <row r="81" spans="1:21" x14ac:dyDescent="0.35">
      <c r="A81" s="1155"/>
      <c r="B81" s="417">
        <v>3</v>
      </c>
      <c r="C81" s="128"/>
      <c r="D81" s="118"/>
      <c r="E81" s="118"/>
      <c r="F81" s="128"/>
      <c r="G81" s="644"/>
      <c r="H81" s="133"/>
      <c r="I81" s="498"/>
      <c r="J81" s="645"/>
      <c r="K81" s="646"/>
      <c r="L81" s="498"/>
      <c r="M81" s="646"/>
      <c r="N81" s="176"/>
      <c r="O81" s="176"/>
      <c r="P81" s="498"/>
      <c r="Q81" s="498"/>
      <c r="R81" s="498"/>
      <c r="S81" s="498"/>
      <c r="T81" s="647"/>
      <c r="U81" s="637"/>
    </row>
    <row r="82" spans="1:21" x14ac:dyDescent="0.35">
      <c r="A82" s="1155"/>
      <c r="B82" s="417">
        <v>4</v>
      </c>
      <c r="C82" s="128"/>
      <c r="D82" s="118"/>
      <c r="E82" s="118"/>
      <c r="F82" s="128"/>
      <c r="G82" s="644"/>
      <c r="H82" s="133"/>
      <c r="I82" s="498"/>
      <c r="J82" s="645"/>
      <c r="K82" s="646"/>
      <c r="L82" s="498"/>
      <c r="M82" s="646"/>
      <c r="N82" s="176"/>
      <c r="O82" s="176"/>
      <c r="P82" s="498"/>
      <c r="Q82" s="498"/>
      <c r="R82" s="498"/>
      <c r="S82" s="498"/>
      <c r="T82" s="647"/>
      <c r="U82" s="637"/>
    </row>
    <row r="83" spans="1:21" x14ac:dyDescent="0.35">
      <c r="A83" s="1155"/>
      <c r="B83" s="417">
        <v>5</v>
      </c>
      <c r="C83" s="128"/>
      <c r="D83" s="118"/>
      <c r="E83" s="118"/>
      <c r="F83" s="128"/>
      <c r="G83" s="644"/>
      <c r="H83" s="133"/>
      <c r="I83" s="498"/>
      <c r="J83" s="645"/>
      <c r="K83" s="646"/>
      <c r="L83" s="498"/>
      <c r="M83" s="646"/>
      <c r="N83" s="176"/>
      <c r="O83" s="176"/>
      <c r="P83" s="498"/>
      <c r="Q83" s="498"/>
      <c r="R83" s="498"/>
      <c r="S83" s="498"/>
      <c r="T83" s="647"/>
      <c r="U83" s="637"/>
    </row>
    <row r="84" spans="1:21" x14ac:dyDescent="0.35">
      <c r="A84" s="1155"/>
      <c r="B84" s="417">
        <v>6</v>
      </c>
      <c r="C84" s="128"/>
      <c r="D84" s="118"/>
      <c r="E84" s="118"/>
      <c r="F84" s="128"/>
      <c r="G84" s="644"/>
      <c r="H84" s="133"/>
      <c r="I84" s="498"/>
      <c r="J84" s="645"/>
      <c r="K84" s="646"/>
      <c r="L84" s="498"/>
      <c r="M84" s="646"/>
      <c r="N84" s="176"/>
      <c r="O84" s="176"/>
      <c r="P84" s="498"/>
      <c r="Q84" s="498"/>
      <c r="R84" s="498"/>
      <c r="S84" s="498"/>
      <c r="T84" s="647"/>
      <c r="U84" s="637"/>
    </row>
    <row r="85" spans="1:21" x14ac:dyDescent="0.35">
      <c r="A85" s="1155"/>
      <c r="B85" s="417">
        <v>7</v>
      </c>
      <c r="C85" s="128"/>
      <c r="D85" s="118"/>
      <c r="E85" s="118"/>
      <c r="F85" s="128"/>
      <c r="G85" s="644"/>
      <c r="H85" s="133"/>
      <c r="I85" s="498"/>
      <c r="J85" s="645"/>
      <c r="K85" s="646"/>
      <c r="L85" s="498"/>
      <c r="M85" s="646"/>
      <c r="N85" s="176"/>
      <c r="O85" s="176"/>
      <c r="P85" s="498"/>
      <c r="Q85" s="498"/>
      <c r="R85" s="498"/>
      <c r="S85" s="498"/>
      <c r="T85" s="647"/>
      <c r="U85" s="637"/>
    </row>
    <row r="86" spans="1:21" x14ac:dyDescent="0.35">
      <c r="A86" s="1155"/>
      <c r="B86" s="417">
        <v>8</v>
      </c>
      <c r="C86" s="128"/>
      <c r="D86" s="118"/>
      <c r="E86" s="118"/>
      <c r="F86" s="128"/>
      <c r="G86" s="644"/>
      <c r="H86" s="133"/>
      <c r="I86" s="498"/>
      <c r="J86" s="645"/>
      <c r="K86" s="646"/>
      <c r="L86" s="498"/>
      <c r="M86" s="646"/>
      <c r="N86" s="176"/>
      <c r="O86" s="176"/>
      <c r="P86" s="498"/>
      <c r="Q86" s="498"/>
      <c r="R86" s="498"/>
      <c r="S86" s="498"/>
      <c r="T86" s="647"/>
      <c r="U86" s="637"/>
    </row>
    <row r="87" spans="1:21" x14ac:dyDescent="0.35">
      <c r="A87" s="1155"/>
      <c r="B87" s="417">
        <v>9</v>
      </c>
      <c r="C87" s="128"/>
      <c r="D87" s="118"/>
      <c r="E87" s="118"/>
      <c r="F87" s="128"/>
      <c r="G87" s="644"/>
      <c r="H87" s="133"/>
      <c r="I87" s="498"/>
      <c r="J87" s="645"/>
      <c r="K87" s="646"/>
      <c r="L87" s="498"/>
      <c r="M87" s="646"/>
      <c r="N87" s="176"/>
      <c r="O87" s="176"/>
      <c r="P87" s="498"/>
      <c r="Q87" s="498"/>
      <c r="R87" s="498"/>
      <c r="S87" s="498"/>
      <c r="T87" s="647"/>
      <c r="U87" s="637"/>
    </row>
    <row r="88" spans="1:21" ht="15" thickBot="1" x14ac:dyDescent="0.4">
      <c r="A88" s="1156"/>
      <c r="B88" s="418">
        <v>10</v>
      </c>
      <c r="C88" s="157"/>
      <c r="D88" s="155"/>
      <c r="E88" s="155"/>
      <c r="F88" s="157"/>
      <c r="G88" s="648"/>
      <c r="H88" s="422"/>
      <c r="I88" s="499"/>
      <c r="J88" s="649"/>
      <c r="K88" s="650"/>
      <c r="L88" s="499"/>
      <c r="M88" s="650"/>
      <c r="N88" s="177"/>
      <c r="O88" s="177"/>
      <c r="P88" s="499"/>
      <c r="Q88" s="499"/>
      <c r="R88" s="499"/>
      <c r="S88" s="499"/>
      <c r="T88" s="651"/>
      <c r="U88" s="637"/>
    </row>
    <row r="89" spans="1:21" ht="29.5" thickBot="1" x14ac:dyDescent="0.4">
      <c r="A89" s="163"/>
      <c r="B89" s="119"/>
      <c r="C89" s="119"/>
      <c r="D89" s="119"/>
      <c r="E89" s="548" t="s">
        <v>385</v>
      </c>
      <c r="F89" s="549">
        <f>COUNTA(F79:F88)</f>
        <v>0</v>
      </c>
      <c r="G89" s="550">
        <f>COUNTA(G79:G88)</f>
        <v>0</v>
      </c>
      <c r="H89" s="652"/>
      <c r="I89" s="652"/>
      <c r="J89" s="600" t="s">
        <v>623</v>
      </c>
      <c r="K89" s="602">
        <f>COUNTIF(K79:K88,"&lt;=31/12/2024")</f>
        <v>0</v>
      </c>
      <c r="L89" s="652"/>
      <c r="M89" s="161" t="s">
        <v>425</v>
      </c>
      <c r="N89" s="174">
        <f>SUM(N79:N88)</f>
        <v>0</v>
      </c>
      <c r="O89" s="175">
        <f>SUM(O79:O88)</f>
        <v>0</v>
      </c>
      <c r="P89" s="119"/>
      <c r="R89" s="119"/>
      <c r="S89" s="119"/>
      <c r="T89" s="653"/>
      <c r="U89" s="654"/>
    </row>
    <row r="90" spans="1:21" ht="15" thickBot="1" x14ac:dyDescent="0.4">
      <c r="A90" s="655"/>
      <c r="B90" s="656"/>
      <c r="C90" s="464"/>
      <c r="D90" s="464"/>
      <c r="E90" s="464"/>
      <c r="F90" s="656"/>
      <c r="G90" s="464"/>
      <c r="H90" s="464"/>
      <c r="I90" s="656"/>
      <c r="J90" s="656"/>
      <c r="K90" s="464"/>
      <c r="L90" s="464"/>
      <c r="M90" s="464"/>
      <c r="N90" s="464"/>
      <c r="O90" s="464"/>
      <c r="P90" s="464"/>
      <c r="Q90" s="464"/>
      <c r="R90" s="464"/>
      <c r="S90" s="657"/>
      <c r="T90" s="464"/>
      <c r="U90" s="658"/>
    </row>
    <row r="91" spans="1:21" ht="15" thickBot="1" x14ac:dyDescent="0.4">
      <c r="A91" s="632"/>
      <c r="B91" s="633"/>
      <c r="C91" s="634"/>
      <c r="D91" s="634"/>
      <c r="E91" s="634"/>
      <c r="F91" s="633"/>
      <c r="G91" s="634"/>
      <c r="H91" s="634"/>
      <c r="I91" s="633"/>
      <c r="J91" s="633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5"/>
    </row>
    <row r="92" spans="1:21" ht="27.65" customHeight="1" thickBot="1" x14ac:dyDescent="0.4">
      <c r="A92" s="409" t="s">
        <v>9</v>
      </c>
      <c r="B92" s="1053" t="s">
        <v>145</v>
      </c>
      <c r="C92" s="1054"/>
      <c r="E92" s="1142" t="s">
        <v>386</v>
      </c>
      <c r="F92" s="1143"/>
      <c r="G92" s="1035">
        <f>VLOOKUP(B92,'EXTRAUrbano.Piano inv. forn '!$D$118:$AB$143,3,FALSE)</f>
        <v>0</v>
      </c>
      <c r="H92" s="1036"/>
      <c r="I92" s="108"/>
      <c r="J92" s="1142" t="s">
        <v>387</v>
      </c>
      <c r="K92" s="1143"/>
      <c r="L92" s="1035">
        <f>VLOOKUP(B92,'EXTRAUrbano.Piano inv. forn '!$D$118:$AB$143,4,FALSE)</f>
        <v>0</v>
      </c>
      <c r="M92" s="1036"/>
      <c r="O92" s="414" t="s">
        <v>388</v>
      </c>
      <c r="P92" s="636"/>
      <c r="R92" s="415" t="s">
        <v>389</v>
      </c>
      <c r="S92" s="1039"/>
      <c r="T92" s="1040"/>
      <c r="U92" s="637"/>
    </row>
    <row r="93" spans="1:21" ht="15" customHeight="1" thickBot="1" x14ac:dyDescent="0.4">
      <c r="A93" s="163"/>
      <c r="B93" s="120"/>
      <c r="C93" s="120"/>
      <c r="E93" s="121"/>
      <c r="F93" s="121"/>
      <c r="G93" s="122"/>
      <c r="H93" s="122"/>
      <c r="I93" s="108"/>
      <c r="J93" s="121"/>
      <c r="K93" s="121"/>
      <c r="L93" s="122"/>
      <c r="M93" s="122"/>
      <c r="O93" s="123"/>
      <c r="R93" s="119"/>
      <c r="S93" s="608"/>
      <c r="U93" s="164"/>
    </row>
    <row r="94" spans="1:21" ht="38.25" customHeight="1" thickBot="1" x14ac:dyDescent="0.4">
      <c r="A94" s="1129" t="s">
        <v>390</v>
      </c>
      <c r="B94" s="1130"/>
      <c r="C94" s="1130"/>
      <c r="D94" s="1131"/>
      <c r="E94" s="1041">
        <f>VLOOKUP(B92,'EXTRAUrbano.Piano inv. forn '!$D$118:$AB$143,17,FALSE)</f>
        <v>0</v>
      </c>
      <c r="F94" s="1042"/>
      <c r="G94" s="1042"/>
      <c r="H94" s="1043"/>
      <c r="I94" s="108"/>
      <c r="J94" s="1132" t="s">
        <v>391</v>
      </c>
      <c r="K94" s="1133"/>
      <c r="L94" s="1041">
        <f>VLOOKUP(B92,'EXTRAUrbano.Piano inv. forn '!$D$118:$AB$143,19,FALSE)</f>
        <v>0</v>
      </c>
      <c r="M94" s="1043"/>
      <c r="N94" s="147"/>
      <c r="O94" s="415" t="s">
        <v>392</v>
      </c>
      <c r="P94" s="169">
        <f>L94+E94</f>
        <v>0</v>
      </c>
      <c r="R94" s="415" t="s">
        <v>393</v>
      </c>
      <c r="S94" s="1039"/>
      <c r="T94" s="1040"/>
      <c r="U94" s="164"/>
    </row>
    <row r="95" spans="1:21" ht="15" customHeight="1" thickBot="1" x14ac:dyDescent="0.4">
      <c r="A95" s="170"/>
      <c r="B95" s="171"/>
      <c r="C95" s="171"/>
      <c r="D95" s="171"/>
      <c r="E95" s="172"/>
      <c r="F95" s="172"/>
      <c r="G95" s="172"/>
      <c r="H95" s="172"/>
      <c r="I95" s="108"/>
      <c r="J95" s="121"/>
      <c r="K95" s="121"/>
      <c r="L95" s="172"/>
      <c r="M95" s="172"/>
      <c r="N95" s="147"/>
      <c r="O95" s="119"/>
      <c r="P95" s="147"/>
      <c r="R95" s="119"/>
      <c r="S95" s="120"/>
      <c r="T95" s="120"/>
      <c r="U95" s="637"/>
    </row>
    <row r="96" spans="1:21" ht="58" x14ac:dyDescent="0.35">
      <c r="A96" s="1136" t="s">
        <v>394</v>
      </c>
      <c r="B96" s="1138" t="s">
        <v>395</v>
      </c>
      <c r="C96" s="1138" t="s">
        <v>396</v>
      </c>
      <c r="D96" s="410" t="s">
        <v>397</v>
      </c>
      <c r="E96" s="411" t="s">
        <v>398</v>
      </c>
      <c r="F96" s="410" t="s">
        <v>399</v>
      </c>
      <c r="G96" s="410" t="s">
        <v>400</v>
      </c>
      <c r="H96" s="412" t="s">
        <v>346</v>
      </c>
      <c r="I96" s="412" t="s">
        <v>401</v>
      </c>
      <c r="J96" s="412" t="s">
        <v>402</v>
      </c>
      <c r="K96" s="412" t="s">
        <v>403</v>
      </c>
      <c r="L96" s="412" t="s">
        <v>404</v>
      </c>
      <c r="M96" s="412" t="s">
        <v>405</v>
      </c>
      <c r="N96" s="412" t="s">
        <v>406</v>
      </c>
      <c r="O96" s="412" t="s">
        <v>407</v>
      </c>
      <c r="P96" s="412" t="s">
        <v>408</v>
      </c>
      <c r="Q96" s="412" t="s">
        <v>409</v>
      </c>
      <c r="R96" s="412" t="s">
        <v>410</v>
      </c>
      <c r="S96" s="412" t="s">
        <v>447</v>
      </c>
      <c r="T96" s="1140" t="s">
        <v>412</v>
      </c>
      <c r="U96" s="638"/>
    </row>
    <row r="97" spans="1:21" ht="36.5" thickBot="1" x14ac:dyDescent="0.4">
      <c r="A97" s="1137"/>
      <c r="B97" s="1139"/>
      <c r="C97" s="1139"/>
      <c r="D97" s="413" t="s">
        <v>413</v>
      </c>
      <c r="E97" s="413" t="s">
        <v>429</v>
      </c>
      <c r="F97" s="413" t="s">
        <v>415</v>
      </c>
      <c r="G97" s="413" t="s">
        <v>415</v>
      </c>
      <c r="H97" s="413" t="s">
        <v>80</v>
      </c>
      <c r="I97" s="413" t="s">
        <v>448</v>
      </c>
      <c r="J97" s="413" t="s">
        <v>417</v>
      </c>
      <c r="K97" s="413" t="s">
        <v>418</v>
      </c>
      <c r="L97" s="413" t="s">
        <v>419</v>
      </c>
      <c r="M97" s="413" t="s">
        <v>418</v>
      </c>
      <c r="N97" s="413" t="s">
        <v>420</v>
      </c>
      <c r="O97" s="413" t="s">
        <v>384</v>
      </c>
      <c r="P97" s="413" t="s">
        <v>421</v>
      </c>
      <c r="Q97" s="413" t="s">
        <v>422</v>
      </c>
      <c r="R97" s="413" t="s">
        <v>423</v>
      </c>
      <c r="S97" s="413" t="s">
        <v>423</v>
      </c>
      <c r="T97" s="1141"/>
      <c r="U97" s="638"/>
    </row>
    <row r="98" spans="1:21" x14ac:dyDescent="0.35">
      <c r="A98" s="1155" t="str">
        <f>B92</f>
        <v>EXTRA-urb.i.1</v>
      </c>
      <c r="B98" s="416">
        <v>1</v>
      </c>
      <c r="C98" s="218"/>
      <c r="D98" s="131"/>
      <c r="E98" s="131"/>
      <c r="F98" s="218"/>
      <c r="G98" s="640"/>
      <c r="H98" s="133"/>
      <c r="I98" s="497"/>
      <c r="J98" s="641"/>
      <c r="K98" s="642"/>
      <c r="L98" s="497"/>
      <c r="M98" s="642"/>
      <c r="N98" s="185"/>
      <c r="O98" s="185"/>
      <c r="P98" s="497"/>
      <c r="Q98" s="497"/>
      <c r="R98" s="497"/>
      <c r="S98" s="497"/>
      <c r="T98" s="643"/>
      <c r="U98" s="637"/>
    </row>
    <row r="99" spans="1:21" x14ac:dyDescent="0.35">
      <c r="A99" s="1155"/>
      <c r="B99" s="417">
        <v>2</v>
      </c>
      <c r="C99" s="128"/>
      <c r="D99" s="118"/>
      <c r="E99" s="118"/>
      <c r="F99" s="128"/>
      <c r="G99" s="644"/>
      <c r="H99" s="133"/>
      <c r="I99" s="498"/>
      <c r="J99" s="645"/>
      <c r="K99" s="646"/>
      <c r="L99" s="498"/>
      <c r="M99" s="646"/>
      <c r="N99" s="176"/>
      <c r="O99" s="176"/>
      <c r="P99" s="498"/>
      <c r="Q99" s="498" t="s">
        <v>424</v>
      </c>
      <c r="R99" s="498"/>
      <c r="S99" s="498"/>
      <c r="T99" s="647"/>
      <c r="U99" s="637"/>
    </row>
    <row r="100" spans="1:21" x14ac:dyDescent="0.35">
      <c r="A100" s="1155"/>
      <c r="B100" s="417">
        <v>3</v>
      </c>
      <c r="C100" s="128"/>
      <c r="D100" s="118"/>
      <c r="E100" s="118"/>
      <c r="F100" s="128"/>
      <c r="G100" s="644"/>
      <c r="H100" s="133"/>
      <c r="I100" s="498"/>
      <c r="J100" s="645"/>
      <c r="K100" s="646"/>
      <c r="L100" s="498"/>
      <c r="M100" s="646"/>
      <c r="N100" s="176"/>
      <c r="O100" s="176"/>
      <c r="P100" s="498"/>
      <c r="Q100" s="498"/>
      <c r="R100" s="498"/>
      <c r="S100" s="498"/>
      <c r="T100" s="647"/>
      <c r="U100" s="637"/>
    </row>
    <row r="101" spans="1:21" x14ac:dyDescent="0.35">
      <c r="A101" s="1155"/>
      <c r="B101" s="417">
        <v>4</v>
      </c>
      <c r="C101" s="128"/>
      <c r="D101" s="118"/>
      <c r="E101" s="118"/>
      <c r="F101" s="128"/>
      <c r="G101" s="644"/>
      <c r="H101" s="133"/>
      <c r="I101" s="498"/>
      <c r="J101" s="645"/>
      <c r="K101" s="646"/>
      <c r="L101" s="498"/>
      <c r="M101" s="646"/>
      <c r="N101" s="176"/>
      <c r="O101" s="176"/>
      <c r="P101" s="498"/>
      <c r="Q101" s="498"/>
      <c r="R101" s="498"/>
      <c r="S101" s="498"/>
      <c r="T101" s="647"/>
      <c r="U101" s="637"/>
    </row>
    <row r="102" spans="1:21" x14ac:dyDescent="0.35">
      <c r="A102" s="1155"/>
      <c r="B102" s="417">
        <v>5</v>
      </c>
      <c r="C102" s="128"/>
      <c r="D102" s="118"/>
      <c r="E102" s="118"/>
      <c r="F102" s="128"/>
      <c r="G102" s="644"/>
      <c r="H102" s="133"/>
      <c r="I102" s="498"/>
      <c r="J102" s="645"/>
      <c r="K102" s="646"/>
      <c r="L102" s="498"/>
      <c r="M102" s="646"/>
      <c r="N102" s="176"/>
      <c r="O102" s="176"/>
      <c r="P102" s="498"/>
      <c r="Q102" s="498"/>
      <c r="R102" s="498"/>
      <c r="S102" s="498"/>
      <c r="T102" s="647"/>
      <c r="U102" s="637"/>
    </row>
    <row r="103" spans="1:21" x14ac:dyDescent="0.35">
      <c r="A103" s="1155"/>
      <c r="B103" s="417">
        <v>6</v>
      </c>
      <c r="C103" s="128"/>
      <c r="D103" s="118"/>
      <c r="E103" s="118"/>
      <c r="F103" s="128"/>
      <c r="G103" s="644"/>
      <c r="H103" s="133"/>
      <c r="I103" s="498"/>
      <c r="J103" s="645"/>
      <c r="K103" s="646"/>
      <c r="L103" s="498"/>
      <c r="M103" s="646"/>
      <c r="N103" s="176"/>
      <c r="O103" s="176"/>
      <c r="P103" s="498"/>
      <c r="Q103" s="498"/>
      <c r="R103" s="498"/>
      <c r="S103" s="498"/>
      <c r="T103" s="647"/>
      <c r="U103" s="637"/>
    </row>
    <row r="104" spans="1:21" x14ac:dyDescent="0.35">
      <c r="A104" s="1155"/>
      <c r="B104" s="417">
        <v>7</v>
      </c>
      <c r="C104" s="128"/>
      <c r="D104" s="118"/>
      <c r="E104" s="118"/>
      <c r="F104" s="128"/>
      <c r="G104" s="644"/>
      <c r="H104" s="133"/>
      <c r="I104" s="498"/>
      <c r="J104" s="645"/>
      <c r="K104" s="646"/>
      <c r="L104" s="498"/>
      <c r="M104" s="646"/>
      <c r="N104" s="176"/>
      <c r="O104" s="176"/>
      <c r="P104" s="498"/>
      <c r="Q104" s="498"/>
      <c r="R104" s="498"/>
      <c r="S104" s="498"/>
      <c r="T104" s="647"/>
      <c r="U104" s="637"/>
    </row>
    <row r="105" spans="1:21" x14ac:dyDescent="0.35">
      <c r="A105" s="1155"/>
      <c r="B105" s="417">
        <v>8</v>
      </c>
      <c r="C105" s="128"/>
      <c r="D105" s="118"/>
      <c r="E105" s="118"/>
      <c r="F105" s="128"/>
      <c r="G105" s="644"/>
      <c r="H105" s="133"/>
      <c r="I105" s="498"/>
      <c r="J105" s="645"/>
      <c r="K105" s="646"/>
      <c r="L105" s="498"/>
      <c r="M105" s="646"/>
      <c r="N105" s="176"/>
      <c r="O105" s="176"/>
      <c r="P105" s="498"/>
      <c r="Q105" s="498"/>
      <c r="R105" s="498"/>
      <c r="S105" s="498"/>
      <c r="T105" s="647"/>
      <c r="U105" s="637"/>
    </row>
    <row r="106" spans="1:21" x14ac:dyDescent="0.35">
      <c r="A106" s="1155"/>
      <c r="B106" s="417">
        <v>9</v>
      </c>
      <c r="C106" s="128"/>
      <c r="D106" s="118"/>
      <c r="E106" s="118"/>
      <c r="F106" s="128"/>
      <c r="G106" s="644"/>
      <c r="H106" s="133"/>
      <c r="I106" s="498"/>
      <c r="J106" s="645"/>
      <c r="K106" s="646"/>
      <c r="L106" s="498"/>
      <c r="M106" s="646"/>
      <c r="N106" s="176"/>
      <c r="O106" s="176"/>
      <c r="P106" s="498"/>
      <c r="Q106" s="498"/>
      <c r="R106" s="498"/>
      <c r="S106" s="498"/>
      <c r="T106" s="647"/>
      <c r="U106" s="637"/>
    </row>
    <row r="107" spans="1:21" ht="15" thickBot="1" x14ac:dyDescent="0.4">
      <c r="A107" s="1156"/>
      <c r="B107" s="418">
        <v>10</v>
      </c>
      <c r="C107" s="157"/>
      <c r="D107" s="155"/>
      <c r="E107" s="155"/>
      <c r="F107" s="157"/>
      <c r="G107" s="648"/>
      <c r="H107" s="422"/>
      <c r="I107" s="499"/>
      <c r="J107" s="649"/>
      <c r="K107" s="650"/>
      <c r="L107" s="499"/>
      <c r="M107" s="650"/>
      <c r="N107" s="177"/>
      <c r="O107" s="177"/>
      <c r="P107" s="499"/>
      <c r="Q107" s="499"/>
      <c r="R107" s="499"/>
      <c r="S107" s="499"/>
      <c r="T107" s="651"/>
      <c r="U107" s="637"/>
    </row>
    <row r="108" spans="1:21" ht="29.5" thickBot="1" x14ac:dyDescent="0.4">
      <c r="A108" s="163"/>
      <c r="B108" s="119"/>
      <c r="C108" s="119"/>
      <c r="D108" s="119"/>
      <c r="E108" s="548" t="s">
        <v>385</v>
      </c>
      <c r="F108" s="549">
        <f>COUNTA(F98:F107)</f>
        <v>0</v>
      </c>
      <c r="G108" s="550">
        <f>COUNTA(G98:G107)</f>
        <v>0</v>
      </c>
      <c r="H108" s="652"/>
      <c r="I108" s="652"/>
      <c r="J108" s="600" t="s">
        <v>623</v>
      </c>
      <c r="K108" s="602">
        <f>COUNTIF(K98:K107,"&lt;=31/12/2024")</f>
        <v>0</v>
      </c>
      <c r="L108" s="652"/>
      <c r="M108" s="378" t="s">
        <v>425</v>
      </c>
      <c r="N108" s="379">
        <f>SUM(N98:N107)</f>
        <v>0</v>
      </c>
      <c r="O108" s="380">
        <f>SUM(O98:O107)</f>
        <v>0</v>
      </c>
      <c r="P108" s="119"/>
      <c r="R108" s="119"/>
      <c r="S108" s="119"/>
      <c r="T108" s="653"/>
      <c r="U108" s="654"/>
    </row>
    <row r="109" spans="1:21" ht="15" thickBot="1" x14ac:dyDescent="0.4">
      <c r="A109" s="655"/>
      <c r="B109" s="656"/>
      <c r="C109" s="464"/>
      <c r="D109" s="464"/>
      <c r="E109" s="464"/>
      <c r="F109" s="656"/>
      <c r="G109" s="464"/>
      <c r="H109" s="464"/>
      <c r="I109" s="656"/>
      <c r="J109" s="656"/>
      <c r="K109" s="464"/>
      <c r="L109" s="464"/>
      <c r="M109" s="464"/>
      <c r="N109" s="464"/>
      <c r="O109" s="464"/>
      <c r="P109" s="464"/>
      <c r="Q109" s="464"/>
      <c r="R109" s="464"/>
      <c r="S109" s="657"/>
      <c r="T109" s="464"/>
      <c r="U109" s="658"/>
    </row>
    <row r="110" spans="1:21" ht="15" thickBot="1" x14ac:dyDescent="0.4">
      <c r="A110" s="632"/>
      <c r="B110" s="633"/>
      <c r="C110" s="634"/>
      <c r="D110" s="634"/>
      <c r="E110" s="634"/>
      <c r="F110" s="633"/>
      <c r="G110" s="634"/>
      <c r="H110" s="634"/>
      <c r="I110" s="633"/>
      <c r="J110" s="633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5"/>
    </row>
    <row r="111" spans="1:21" ht="27.65" customHeight="1" thickBot="1" x14ac:dyDescent="0.4">
      <c r="A111" s="409" t="s">
        <v>9</v>
      </c>
      <c r="B111" s="1053" t="s">
        <v>145</v>
      </c>
      <c r="C111" s="1054"/>
      <c r="E111" s="1142" t="s">
        <v>386</v>
      </c>
      <c r="F111" s="1143"/>
      <c r="G111" s="1035">
        <f>VLOOKUP(B111,'EXTRAUrbano.Piano inv. forn '!$D$118:$AB$143,3,FALSE)</f>
        <v>0</v>
      </c>
      <c r="H111" s="1036"/>
      <c r="I111" s="108"/>
      <c r="J111" s="1142" t="s">
        <v>387</v>
      </c>
      <c r="K111" s="1143"/>
      <c r="L111" s="1035">
        <f>VLOOKUP(B111,'EXTRAUrbano.Piano inv. forn '!$D$118:$AB$143,4,FALSE)</f>
        <v>0</v>
      </c>
      <c r="M111" s="1036"/>
      <c r="O111" s="414" t="s">
        <v>388</v>
      </c>
      <c r="P111" s="636"/>
      <c r="R111" s="415" t="s">
        <v>389</v>
      </c>
      <c r="S111" s="1039"/>
      <c r="T111" s="1040"/>
      <c r="U111" s="637"/>
    </row>
    <row r="112" spans="1:21" ht="15" customHeight="1" thickBot="1" x14ac:dyDescent="0.4">
      <c r="A112" s="163"/>
      <c r="B112" s="120"/>
      <c r="C112" s="120"/>
      <c r="E112" s="121"/>
      <c r="F112" s="121"/>
      <c r="G112" s="122"/>
      <c r="H112" s="122"/>
      <c r="I112" s="108"/>
      <c r="J112" s="121"/>
      <c r="K112" s="121"/>
      <c r="L112" s="122"/>
      <c r="M112" s="122"/>
      <c r="O112" s="123"/>
      <c r="R112" s="119"/>
      <c r="S112" s="608"/>
      <c r="U112" s="164"/>
    </row>
    <row r="113" spans="1:21" ht="30.75" customHeight="1" thickBot="1" x14ac:dyDescent="0.4">
      <c r="A113" s="1129" t="s">
        <v>390</v>
      </c>
      <c r="B113" s="1130"/>
      <c r="C113" s="1130"/>
      <c r="D113" s="1131"/>
      <c r="E113" s="1041">
        <f>VLOOKUP(B111,'EXTRAUrbano.Piano inv. forn '!$D$118:$AB$143,17,FALSE)</f>
        <v>0</v>
      </c>
      <c r="F113" s="1042"/>
      <c r="G113" s="1042"/>
      <c r="H113" s="1043"/>
      <c r="I113" s="108"/>
      <c r="J113" s="1132" t="s">
        <v>391</v>
      </c>
      <c r="K113" s="1133"/>
      <c r="L113" s="1041">
        <f>VLOOKUP(B111,'EXTRAUrbano.Piano inv. forn '!$D$118:$AB$143,19,FALSE)</f>
        <v>0</v>
      </c>
      <c r="M113" s="1043"/>
      <c r="N113" s="147"/>
      <c r="O113" s="415" t="s">
        <v>392</v>
      </c>
      <c r="P113" s="169">
        <f>L113+E113</f>
        <v>0</v>
      </c>
      <c r="R113" s="415" t="s">
        <v>393</v>
      </c>
      <c r="S113" s="1039"/>
      <c r="T113" s="1040"/>
      <c r="U113" s="164"/>
    </row>
    <row r="114" spans="1:21" ht="15" customHeight="1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08"/>
      <c r="J114" s="121"/>
      <c r="K114" s="121"/>
      <c r="L114" s="172"/>
      <c r="M114" s="172"/>
      <c r="N114" s="147"/>
      <c r="O114" s="119"/>
      <c r="P114" s="147"/>
      <c r="R114" s="119"/>
      <c r="S114" s="120"/>
      <c r="T114" s="120"/>
      <c r="U114" s="637"/>
    </row>
    <row r="115" spans="1:21" ht="58" x14ac:dyDescent="0.35">
      <c r="A115" s="1136" t="s">
        <v>394</v>
      </c>
      <c r="B115" s="1138" t="s">
        <v>395</v>
      </c>
      <c r="C115" s="1138" t="s">
        <v>396</v>
      </c>
      <c r="D115" s="410" t="s">
        <v>397</v>
      </c>
      <c r="E115" s="411" t="s">
        <v>398</v>
      </c>
      <c r="F115" s="410" t="s">
        <v>399</v>
      </c>
      <c r="G115" s="410" t="s">
        <v>400</v>
      </c>
      <c r="H115" s="412" t="s">
        <v>346</v>
      </c>
      <c r="I115" s="412" t="s">
        <v>401</v>
      </c>
      <c r="J115" s="412" t="s">
        <v>402</v>
      </c>
      <c r="K115" s="412" t="s">
        <v>403</v>
      </c>
      <c r="L115" s="412" t="s">
        <v>404</v>
      </c>
      <c r="M115" s="412" t="s">
        <v>405</v>
      </c>
      <c r="N115" s="412" t="s">
        <v>406</v>
      </c>
      <c r="O115" s="412" t="s">
        <v>407</v>
      </c>
      <c r="P115" s="412" t="s">
        <v>408</v>
      </c>
      <c r="Q115" s="412" t="s">
        <v>409</v>
      </c>
      <c r="R115" s="412" t="s">
        <v>410</v>
      </c>
      <c r="S115" s="412" t="s">
        <v>447</v>
      </c>
      <c r="T115" s="1140" t="s">
        <v>412</v>
      </c>
      <c r="U115" s="638"/>
    </row>
    <row r="116" spans="1:21" ht="36.5" thickBot="1" x14ac:dyDescent="0.4">
      <c r="A116" s="1137"/>
      <c r="B116" s="1139"/>
      <c r="C116" s="1139"/>
      <c r="D116" s="413" t="s">
        <v>413</v>
      </c>
      <c r="E116" s="413" t="s">
        <v>429</v>
      </c>
      <c r="F116" s="413" t="s">
        <v>415</v>
      </c>
      <c r="G116" s="413" t="s">
        <v>415</v>
      </c>
      <c r="H116" s="413" t="s">
        <v>80</v>
      </c>
      <c r="I116" s="413" t="s">
        <v>448</v>
      </c>
      <c r="J116" s="413" t="s">
        <v>417</v>
      </c>
      <c r="K116" s="413" t="s">
        <v>418</v>
      </c>
      <c r="L116" s="413" t="s">
        <v>419</v>
      </c>
      <c r="M116" s="413" t="s">
        <v>418</v>
      </c>
      <c r="N116" s="413" t="s">
        <v>420</v>
      </c>
      <c r="O116" s="413" t="s">
        <v>384</v>
      </c>
      <c r="P116" s="413" t="s">
        <v>421</v>
      </c>
      <c r="Q116" s="413" t="s">
        <v>422</v>
      </c>
      <c r="R116" s="413" t="s">
        <v>423</v>
      </c>
      <c r="S116" s="413" t="s">
        <v>423</v>
      </c>
      <c r="T116" s="1141"/>
      <c r="U116" s="638"/>
    </row>
    <row r="117" spans="1:21" x14ac:dyDescent="0.35">
      <c r="A117" s="1155" t="str">
        <f>B111</f>
        <v>EXTRA-urb.i.1</v>
      </c>
      <c r="B117" s="416">
        <v>1</v>
      </c>
      <c r="C117" s="218"/>
      <c r="D117" s="131"/>
      <c r="E117" s="131"/>
      <c r="F117" s="218"/>
      <c r="G117" s="640"/>
      <c r="H117" s="133"/>
      <c r="I117" s="497"/>
      <c r="J117" s="641"/>
      <c r="K117" s="642"/>
      <c r="L117" s="497"/>
      <c r="M117" s="642"/>
      <c r="N117" s="185"/>
      <c r="O117" s="185"/>
      <c r="P117" s="497"/>
      <c r="Q117" s="497"/>
      <c r="R117" s="497"/>
      <c r="S117" s="497"/>
      <c r="T117" s="643"/>
      <c r="U117" s="637"/>
    </row>
    <row r="118" spans="1:21" x14ac:dyDescent="0.35">
      <c r="A118" s="1155"/>
      <c r="B118" s="417">
        <v>2</v>
      </c>
      <c r="C118" s="128"/>
      <c r="D118" s="118"/>
      <c r="E118" s="118"/>
      <c r="F118" s="128"/>
      <c r="G118" s="644"/>
      <c r="H118" s="133"/>
      <c r="I118" s="498"/>
      <c r="J118" s="645"/>
      <c r="K118" s="646"/>
      <c r="L118" s="498"/>
      <c r="M118" s="646"/>
      <c r="N118" s="176"/>
      <c r="O118" s="176"/>
      <c r="P118" s="498"/>
      <c r="Q118" s="498" t="s">
        <v>424</v>
      </c>
      <c r="R118" s="498"/>
      <c r="S118" s="498"/>
      <c r="T118" s="647"/>
      <c r="U118" s="637"/>
    </row>
    <row r="119" spans="1:21" x14ac:dyDescent="0.35">
      <c r="A119" s="1155"/>
      <c r="B119" s="417">
        <v>3</v>
      </c>
      <c r="C119" s="128"/>
      <c r="D119" s="118"/>
      <c r="E119" s="118"/>
      <c r="F119" s="128"/>
      <c r="G119" s="644"/>
      <c r="H119" s="133"/>
      <c r="I119" s="498"/>
      <c r="J119" s="645"/>
      <c r="K119" s="646"/>
      <c r="L119" s="498"/>
      <c r="M119" s="646"/>
      <c r="N119" s="176"/>
      <c r="O119" s="176"/>
      <c r="P119" s="498"/>
      <c r="Q119" s="498"/>
      <c r="R119" s="498"/>
      <c r="S119" s="498"/>
      <c r="T119" s="647"/>
      <c r="U119" s="637"/>
    </row>
    <row r="120" spans="1:21" x14ac:dyDescent="0.35">
      <c r="A120" s="1155"/>
      <c r="B120" s="417">
        <v>4</v>
      </c>
      <c r="C120" s="128"/>
      <c r="D120" s="118"/>
      <c r="E120" s="118"/>
      <c r="F120" s="128"/>
      <c r="G120" s="644"/>
      <c r="H120" s="133"/>
      <c r="I120" s="498"/>
      <c r="J120" s="645"/>
      <c r="K120" s="646"/>
      <c r="L120" s="498"/>
      <c r="M120" s="646"/>
      <c r="N120" s="176"/>
      <c r="O120" s="176"/>
      <c r="P120" s="498"/>
      <c r="Q120" s="498"/>
      <c r="R120" s="498"/>
      <c r="S120" s="498"/>
      <c r="T120" s="647"/>
      <c r="U120" s="637"/>
    </row>
    <row r="121" spans="1:21" x14ac:dyDescent="0.35">
      <c r="A121" s="1155"/>
      <c r="B121" s="417">
        <v>5</v>
      </c>
      <c r="C121" s="128"/>
      <c r="D121" s="118"/>
      <c r="E121" s="118"/>
      <c r="F121" s="128"/>
      <c r="G121" s="644"/>
      <c r="H121" s="133"/>
      <c r="I121" s="498"/>
      <c r="J121" s="645"/>
      <c r="K121" s="646"/>
      <c r="L121" s="498"/>
      <c r="M121" s="646"/>
      <c r="N121" s="176"/>
      <c r="O121" s="176"/>
      <c r="P121" s="498"/>
      <c r="Q121" s="498"/>
      <c r="R121" s="498"/>
      <c r="S121" s="498"/>
      <c r="T121" s="647"/>
      <c r="U121" s="637"/>
    </row>
    <row r="122" spans="1:21" x14ac:dyDescent="0.35">
      <c r="A122" s="1155"/>
      <c r="B122" s="417">
        <v>6</v>
      </c>
      <c r="C122" s="128"/>
      <c r="D122" s="118"/>
      <c r="E122" s="118"/>
      <c r="F122" s="128"/>
      <c r="G122" s="644"/>
      <c r="H122" s="133"/>
      <c r="I122" s="498"/>
      <c r="J122" s="645"/>
      <c r="K122" s="646"/>
      <c r="L122" s="498"/>
      <c r="M122" s="646"/>
      <c r="N122" s="176"/>
      <c r="O122" s="176"/>
      <c r="P122" s="498"/>
      <c r="Q122" s="498"/>
      <c r="R122" s="498"/>
      <c r="S122" s="498"/>
      <c r="T122" s="647"/>
      <c r="U122" s="637"/>
    </row>
    <row r="123" spans="1:21" x14ac:dyDescent="0.35">
      <c r="A123" s="1155"/>
      <c r="B123" s="417">
        <v>7</v>
      </c>
      <c r="C123" s="128"/>
      <c r="D123" s="118"/>
      <c r="E123" s="118"/>
      <c r="F123" s="128"/>
      <c r="G123" s="644"/>
      <c r="H123" s="133"/>
      <c r="I123" s="498"/>
      <c r="J123" s="645"/>
      <c r="K123" s="646"/>
      <c r="L123" s="498"/>
      <c r="M123" s="646"/>
      <c r="N123" s="176"/>
      <c r="O123" s="176"/>
      <c r="P123" s="498"/>
      <c r="Q123" s="498"/>
      <c r="R123" s="498"/>
      <c r="S123" s="498"/>
      <c r="T123" s="647"/>
      <c r="U123" s="637"/>
    </row>
    <row r="124" spans="1:21" x14ac:dyDescent="0.35">
      <c r="A124" s="1155"/>
      <c r="B124" s="417">
        <v>8</v>
      </c>
      <c r="C124" s="128"/>
      <c r="D124" s="118"/>
      <c r="E124" s="118"/>
      <c r="F124" s="128"/>
      <c r="G124" s="644"/>
      <c r="H124" s="133"/>
      <c r="I124" s="498"/>
      <c r="J124" s="645"/>
      <c r="K124" s="646"/>
      <c r="L124" s="498"/>
      <c r="M124" s="646"/>
      <c r="N124" s="176"/>
      <c r="O124" s="176"/>
      <c r="P124" s="498"/>
      <c r="Q124" s="498"/>
      <c r="R124" s="498"/>
      <c r="S124" s="498"/>
      <c r="T124" s="647"/>
      <c r="U124" s="637"/>
    </row>
    <row r="125" spans="1:21" x14ac:dyDescent="0.35">
      <c r="A125" s="1155"/>
      <c r="B125" s="417">
        <v>9</v>
      </c>
      <c r="C125" s="128"/>
      <c r="D125" s="118"/>
      <c r="E125" s="118"/>
      <c r="F125" s="128"/>
      <c r="G125" s="644"/>
      <c r="H125" s="133"/>
      <c r="I125" s="498"/>
      <c r="J125" s="645"/>
      <c r="K125" s="646"/>
      <c r="L125" s="498"/>
      <c r="M125" s="646"/>
      <c r="N125" s="176"/>
      <c r="O125" s="176"/>
      <c r="P125" s="498"/>
      <c r="Q125" s="498"/>
      <c r="R125" s="498"/>
      <c r="S125" s="498"/>
      <c r="T125" s="647"/>
      <c r="U125" s="637"/>
    </row>
    <row r="126" spans="1:21" ht="15" thickBot="1" x14ac:dyDescent="0.4">
      <c r="A126" s="1156"/>
      <c r="B126" s="418">
        <v>10</v>
      </c>
      <c r="C126" s="157"/>
      <c r="D126" s="155"/>
      <c r="E126" s="155"/>
      <c r="F126" s="157"/>
      <c r="G126" s="648"/>
      <c r="H126" s="422"/>
      <c r="I126" s="499"/>
      <c r="J126" s="649"/>
      <c r="K126" s="650"/>
      <c r="L126" s="499"/>
      <c r="M126" s="650"/>
      <c r="N126" s="177"/>
      <c r="O126" s="177"/>
      <c r="P126" s="499"/>
      <c r="Q126" s="499"/>
      <c r="R126" s="499"/>
      <c r="S126" s="499"/>
      <c r="T126" s="651"/>
      <c r="U126" s="637"/>
    </row>
    <row r="127" spans="1:21" ht="29.5" thickBot="1" x14ac:dyDescent="0.4">
      <c r="A127" s="163"/>
      <c r="B127" s="119"/>
      <c r="C127" s="119"/>
      <c r="D127" s="119"/>
      <c r="E127" s="548" t="s">
        <v>385</v>
      </c>
      <c r="F127" s="549">
        <f>COUNTA(F117:F126)</f>
        <v>0</v>
      </c>
      <c r="G127" s="550">
        <f>COUNTA(G117:G126)</f>
        <v>0</v>
      </c>
      <c r="H127" s="652"/>
      <c r="I127" s="652"/>
      <c r="J127" s="600" t="s">
        <v>623</v>
      </c>
      <c r="K127" s="602">
        <f>COUNTIF(K117:K126,"&lt;=31/12/2024")</f>
        <v>0</v>
      </c>
      <c r="L127" s="652"/>
      <c r="M127" s="378" t="s">
        <v>425</v>
      </c>
      <c r="N127" s="379">
        <f>SUM(N117:N126)</f>
        <v>0</v>
      </c>
      <c r="O127" s="380">
        <f>SUM(O117:O126)</f>
        <v>0</v>
      </c>
      <c r="P127" s="119"/>
      <c r="R127" s="119"/>
      <c r="S127" s="119"/>
      <c r="T127" s="653"/>
      <c r="U127" s="654"/>
    </row>
    <row r="128" spans="1:21" ht="15" thickBot="1" x14ac:dyDescent="0.4">
      <c r="A128" s="655"/>
      <c r="B128" s="656"/>
      <c r="C128" s="464"/>
      <c r="D128" s="464"/>
      <c r="E128" s="464"/>
      <c r="F128" s="656"/>
      <c r="G128" s="464"/>
      <c r="H128" s="464"/>
      <c r="I128" s="656"/>
      <c r="J128" s="656"/>
      <c r="K128" s="464"/>
      <c r="L128" s="464"/>
      <c r="M128" s="464"/>
      <c r="N128" s="464"/>
      <c r="O128" s="464"/>
      <c r="P128" s="464"/>
      <c r="Q128" s="464"/>
      <c r="R128" s="464"/>
      <c r="S128" s="657"/>
      <c r="T128" s="464"/>
      <c r="U128" s="658"/>
    </row>
    <row r="129" spans="1:21" ht="15" thickBot="1" x14ac:dyDescent="0.4">
      <c r="A129" s="632"/>
      <c r="B129" s="633"/>
      <c r="C129" s="634"/>
      <c r="D129" s="634"/>
      <c r="E129" s="634"/>
      <c r="F129" s="633"/>
      <c r="G129" s="634"/>
      <c r="H129" s="634"/>
      <c r="I129" s="633"/>
      <c r="J129" s="633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5"/>
    </row>
    <row r="130" spans="1:21" ht="27.65" customHeight="1" thickBot="1" x14ac:dyDescent="0.4">
      <c r="A130" s="409" t="s">
        <v>9</v>
      </c>
      <c r="B130" s="1053" t="s">
        <v>145</v>
      </c>
      <c r="C130" s="1054"/>
      <c r="E130" s="1142" t="s">
        <v>386</v>
      </c>
      <c r="F130" s="1143"/>
      <c r="G130" s="1035">
        <f>VLOOKUP(B130,'EXTRAUrbano.Piano inv. forn '!$D$118:$AB$143,3,FALSE)</f>
        <v>0</v>
      </c>
      <c r="H130" s="1036"/>
      <c r="I130" s="108"/>
      <c r="J130" s="1142" t="s">
        <v>387</v>
      </c>
      <c r="K130" s="1143"/>
      <c r="L130" s="1035">
        <f>VLOOKUP(B130,'EXTRAUrbano.Piano inv. forn '!$D$118:$AB$143,4,FALSE)</f>
        <v>0</v>
      </c>
      <c r="M130" s="1036"/>
      <c r="O130" s="414" t="s">
        <v>388</v>
      </c>
      <c r="P130" s="636"/>
      <c r="R130" s="415" t="s">
        <v>389</v>
      </c>
      <c r="S130" s="1039"/>
      <c r="T130" s="1040"/>
      <c r="U130" s="637"/>
    </row>
    <row r="131" spans="1:21" ht="15" customHeight="1" thickBot="1" x14ac:dyDescent="0.4">
      <c r="A131" s="163"/>
      <c r="B131" s="120"/>
      <c r="C131" s="120"/>
      <c r="E131" s="121"/>
      <c r="F131" s="121"/>
      <c r="G131" s="122"/>
      <c r="H131" s="122"/>
      <c r="I131" s="108"/>
      <c r="J131" s="121"/>
      <c r="K131" s="121"/>
      <c r="L131" s="122"/>
      <c r="M131" s="122"/>
      <c r="O131" s="123"/>
      <c r="R131" s="119"/>
      <c r="S131" s="608"/>
      <c r="U131" s="164"/>
    </row>
    <row r="132" spans="1:21" ht="30.75" customHeight="1" thickBot="1" x14ac:dyDescent="0.4">
      <c r="A132" s="1129" t="s">
        <v>390</v>
      </c>
      <c r="B132" s="1130"/>
      <c r="C132" s="1130"/>
      <c r="D132" s="1131"/>
      <c r="E132" s="1041">
        <f>VLOOKUP(B130,'EXTRAUrbano.Piano inv. forn '!$D$118:$AB$143,17,FALSE)</f>
        <v>0</v>
      </c>
      <c r="F132" s="1042"/>
      <c r="G132" s="1042"/>
      <c r="H132" s="1043"/>
      <c r="I132" s="108"/>
      <c r="J132" s="1132" t="s">
        <v>391</v>
      </c>
      <c r="K132" s="1133"/>
      <c r="L132" s="1041">
        <f>VLOOKUP(B130,'EXTRAUrbano.Piano inv. forn '!$D$118:$AB$143,19,FALSE)</f>
        <v>0</v>
      </c>
      <c r="M132" s="1043"/>
      <c r="N132" s="147"/>
      <c r="O132" s="415" t="s">
        <v>392</v>
      </c>
      <c r="P132" s="169">
        <f>L132+E132</f>
        <v>0</v>
      </c>
      <c r="R132" s="415" t="s">
        <v>393</v>
      </c>
      <c r="S132" s="1039"/>
      <c r="T132" s="1040"/>
      <c r="U132" s="164"/>
    </row>
    <row r="133" spans="1:21" ht="15" customHeight="1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08"/>
      <c r="J133" s="121"/>
      <c r="K133" s="121"/>
      <c r="L133" s="172"/>
      <c r="M133" s="172"/>
      <c r="N133" s="147"/>
      <c r="O133" s="119"/>
      <c r="P133" s="147"/>
      <c r="R133" s="119"/>
      <c r="S133" s="120"/>
      <c r="T133" s="120"/>
      <c r="U133" s="637"/>
    </row>
    <row r="134" spans="1:21" ht="58" x14ac:dyDescent="0.35">
      <c r="A134" s="1136" t="s">
        <v>394</v>
      </c>
      <c r="B134" s="1138" t="s">
        <v>395</v>
      </c>
      <c r="C134" s="1138" t="s">
        <v>396</v>
      </c>
      <c r="D134" s="410" t="s">
        <v>397</v>
      </c>
      <c r="E134" s="411" t="s">
        <v>398</v>
      </c>
      <c r="F134" s="410" t="s">
        <v>399</v>
      </c>
      <c r="G134" s="410" t="s">
        <v>400</v>
      </c>
      <c r="H134" s="412" t="s">
        <v>346</v>
      </c>
      <c r="I134" s="412" t="s">
        <v>401</v>
      </c>
      <c r="J134" s="412" t="s">
        <v>402</v>
      </c>
      <c r="K134" s="412" t="s">
        <v>403</v>
      </c>
      <c r="L134" s="412" t="s">
        <v>404</v>
      </c>
      <c r="M134" s="412" t="s">
        <v>405</v>
      </c>
      <c r="N134" s="412" t="s">
        <v>406</v>
      </c>
      <c r="O134" s="412" t="s">
        <v>407</v>
      </c>
      <c r="P134" s="412" t="s">
        <v>408</v>
      </c>
      <c r="Q134" s="412" t="s">
        <v>409</v>
      </c>
      <c r="R134" s="412" t="s">
        <v>410</v>
      </c>
      <c r="S134" s="412" t="s">
        <v>447</v>
      </c>
      <c r="T134" s="1140" t="s">
        <v>412</v>
      </c>
      <c r="U134" s="638"/>
    </row>
    <row r="135" spans="1:21" ht="36.5" thickBot="1" x14ac:dyDescent="0.4">
      <c r="A135" s="1137"/>
      <c r="B135" s="1139"/>
      <c r="C135" s="1139"/>
      <c r="D135" s="413" t="s">
        <v>413</v>
      </c>
      <c r="E135" s="413" t="s">
        <v>429</v>
      </c>
      <c r="F135" s="413" t="s">
        <v>415</v>
      </c>
      <c r="G135" s="413" t="s">
        <v>415</v>
      </c>
      <c r="H135" s="413" t="s">
        <v>80</v>
      </c>
      <c r="I135" s="413" t="s">
        <v>448</v>
      </c>
      <c r="J135" s="413" t="s">
        <v>417</v>
      </c>
      <c r="K135" s="413" t="s">
        <v>418</v>
      </c>
      <c r="L135" s="413" t="s">
        <v>419</v>
      </c>
      <c r="M135" s="413" t="s">
        <v>418</v>
      </c>
      <c r="N135" s="413" t="s">
        <v>420</v>
      </c>
      <c r="O135" s="413" t="s">
        <v>384</v>
      </c>
      <c r="P135" s="413" t="s">
        <v>421</v>
      </c>
      <c r="Q135" s="413" t="s">
        <v>422</v>
      </c>
      <c r="R135" s="413" t="s">
        <v>423</v>
      </c>
      <c r="S135" s="413" t="s">
        <v>423</v>
      </c>
      <c r="T135" s="1141"/>
      <c r="U135" s="638"/>
    </row>
    <row r="136" spans="1:21" x14ac:dyDescent="0.35">
      <c r="A136" s="1155" t="str">
        <f>B130</f>
        <v>EXTRA-urb.i.1</v>
      </c>
      <c r="B136" s="416">
        <v>1</v>
      </c>
      <c r="C136" s="218"/>
      <c r="D136" s="131"/>
      <c r="E136" s="131"/>
      <c r="F136" s="218"/>
      <c r="G136" s="640"/>
      <c r="H136" s="133"/>
      <c r="I136" s="497"/>
      <c r="J136" s="641"/>
      <c r="K136" s="642"/>
      <c r="L136" s="497"/>
      <c r="M136" s="642"/>
      <c r="N136" s="185"/>
      <c r="O136" s="185"/>
      <c r="P136" s="497"/>
      <c r="Q136" s="497"/>
      <c r="R136" s="497"/>
      <c r="S136" s="497"/>
      <c r="T136" s="643"/>
      <c r="U136" s="637"/>
    </row>
    <row r="137" spans="1:21" x14ac:dyDescent="0.35">
      <c r="A137" s="1155"/>
      <c r="B137" s="417">
        <v>2</v>
      </c>
      <c r="C137" s="128"/>
      <c r="D137" s="118"/>
      <c r="E137" s="118"/>
      <c r="F137" s="128"/>
      <c r="G137" s="644"/>
      <c r="H137" s="133"/>
      <c r="I137" s="498"/>
      <c r="J137" s="645"/>
      <c r="K137" s="646"/>
      <c r="L137" s="498"/>
      <c r="M137" s="646"/>
      <c r="N137" s="176"/>
      <c r="O137" s="176"/>
      <c r="P137" s="498"/>
      <c r="Q137" s="498" t="s">
        <v>424</v>
      </c>
      <c r="R137" s="498"/>
      <c r="S137" s="498"/>
      <c r="T137" s="647"/>
      <c r="U137" s="637"/>
    </row>
    <row r="138" spans="1:21" x14ac:dyDescent="0.35">
      <c r="A138" s="1155"/>
      <c r="B138" s="417">
        <v>3</v>
      </c>
      <c r="C138" s="128"/>
      <c r="D138" s="118"/>
      <c r="E138" s="118"/>
      <c r="F138" s="128"/>
      <c r="G138" s="644"/>
      <c r="H138" s="133"/>
      <c r="I138" s="498"/>
      <c r="J138" s="645"/>
      <c r="K138" s="646"/>
      <c r="L138" s="498"/>
      <c r="M138" s="646"/>
      <c r="N138" s="176"/>
      <c r="O138" s="176"/>
      <c r="P138" s="498"/>
      <c r="Q138" s="498"/>
      <c r="R138" s="498"/>
      <c r="S138" s="498"/>
      <c r="T138" s="647"/>
      <c r="U138" s="637"/>
    </row>
    <row r="139" spans="1:21" x14ac:dyDescent="0.35">
      <c r="A139" s="1155"/>
      <c r="B139" s="417">
        <v>4</v>
      </c>
      <c r="C139" s="128"/>
      <c r="D139" s="118"/>
      <c r="E139" s="118"/>
      <c r="F139" s="128"/>
      <c r="G139" s="644"/>
      <c r="H139" s="133"/>
      <c r="I139" s="498"/>
      <c r="J139" s="645"/>
      <c r="K139" s="646"/>
      <c r="L139" s="498"/>
      <c r="M139" s="646"/>
      <c r="N139" s="176"/>
      <c r="O139" s="176"/>
      <c r="P139" s="498"/>
      <c r="Q139" s="498"/>
      <c r="R139" s="498"/>
      <c r="S139" s="498"/>
      <c r="T139" s="647"/>
      <c r="U139" s="637"/>
    </row>
    <row r="140" spans="1:21" x14ac:dyDescent="0.35">
      <c r="A140" s="1155"/>
      <c r="B140" s="417">
        <v>5</v>
      </c>
      <c r="C140" s="128"/>
      <c r="D140" s="118"/>
      <c r="E140" s="118"/>
      <c r="F140" s="128"/>
      <c r="G140" s="644"/>
      <c r="H140" s="133"/>
      <c r="I140" s="498"/>
      <c r="J140" s="645"/>
      <c r="K140" s="646"/>
      <c r="L140" s="498"/>
      <c r="M140" s="646"/>
      <c r="N140" s="176"/>
      <c r="O140" s="176"/>
      <c r="P140" s="498"/>
      <c r="Q140" s="498"/>
      <c r="R140" s="498"/>
      <c r="S140" s="498"/>
      <c r="T140" s="647"/>
      <c r="U140" s="637"/>
    </row>
    <row r="141" spans="1:21" x14ac:dyDescent="0.35">
      <c r="A141" s="1155"/>
      <c r="B141" s="417">
        <v>6</v>
      </c>
      <c r="C141" s="128"/>
      <c r="D141" s="118"/>
      <c r="E141" s="118"/>
      <c r="F141" s="128"/>
      <c r="G141" s="644"/>
      <c r="H141" s="133"/>
      <c r="I141" s="498"/>
      <c r="J141" s="645"/>
      <c r="K141" s="646"/>
      <c r="L141" s="498"/>
      <c r="M141" s="646"/>
      <c r="N141" s="176"/>
      <c r="O141" s="176"/>
      <c r="P141" s="498"/>
      <c r="Q141" s="498"/>
      <c r="R141" s="498"/>
      <c r="S141" s="498"/>
      <c r="T141" s="647"/>
      <c r="U141" s="637"/>
    </row>
    <row r="142" spans="1:21" x14ac:dyDescent="0.35">
      <c r="A142" s="1155"/>
      <c r="B142" s="417">
        <v>7</v>
      </c>
      <c r="C142" s="128"/>
      <c r="D142" s="118"/>
      <c r="E142" s="118"/>
      <c r="F142" s="128"/>
      <c r="G142" s="644"/>
      <c r="H142" s="133"/>
      <c r="I142" s="498"/>
      <c r="J142" s="645"/>
      <c r="K142" s="646"/>
      <c r="L142" s="498"/>
      <c r="M142" s="646"/>
      <c r="N142" s="176"/>
      <c r="O142" s="176"/>
      <c r="P142" s="498"/>
      <c r="Q142" s="498"/>
      <c r="R142" s="498"/>
      <c r="S142" s="498"/>
      <c r="T142" s="647"/>
      <c r="U142" s="637"/>
    </row>
    <row r="143" spans="1:21" x14ac:dyDescent="0.35">
      <c r="A143" s="1155"/>
      <c r="B143" s="417">
        <v>8</v>
      </c>
      <c r="C143" s="128"/>
      <c r="D143" s="118"/>
      <c r="E143" s="118"/>
      <c r="F143" s="128"/>
      <c r="G143" s="644"/>
      <c r="H143" s="133"/>
      <c r="I143" s="498"/>
      <c r="J143" s="645"/>
      <c r="K143" s="646"/>
      <c r="L143" s="498"/>
      <c r="M143" s="646"/>
      <c r="N143" s="176"/>
      <c r="O143" s="176"/>
      <c r="P143" s="498"/>
      <c r="Q143" s="498"/>
      <c r="R143" s="498"/>
      <c r="S143" s="498"/>
      <c r="T143" s="647"/>
      <c r="U143" s="637"/>
    </row>
    <row r="144" spans="1:21" x14ac:dyDescent="0.35">
      <c r="A144" s="1155"/>
      <c r="B144" s="417">
        <v>9</v>
      </c>
      <c r="C144" s="128"/>
      <c r="D144" s="118"/>
      <c r="E144" s="118"/>
      <c r="F144" s="128"/>
      <c r="G144" s="644"/>
      <c r="H144" s="133"/>
      <c r="I144" s="498"/>
      <c r="J144" s="645"/>
      <c r="K144" s="646"/>
      <c r="L144" s="498"/>
      <c r="M144" s="646"/>
      <c r="N144" s="176"/>
      <c r="O144" s="176"/>
      <c r="P144" s="498"/>
      <c r="Q144" s="498"/>
      <c r="R144" s="498"/>
      <c r="S144" s="498"/>
      <c r="T144" s="647"/>
      <c r="U144" s="637"/>
    </row>
    <row r="145" spans="1:21" ht="15" thickBot="1" x14ac:dyDescent="0.4">
      <c r="A145" s="1156"/>
      <c r="B145" s="418">
        <v>10</v>
      </c>
      <c r="C145" s="157"/>
      <c r="D145" s="155"/>
      <c r="E145" s="155"/>
      <c r="F145" s="157"/>
      <c r="G145" s="648"/>
      <c r="H145" s="422"/>
      <c r="I145" s="499"/>
      <c r="J145" s="649"/>
      <c r="K145" s="650"/>
      <c r="L145" s="499"/>
      <c r="M145" s="650"/>
      <c r="N145" s="177"/>
      <c r="O145" s="177"/>
      <c r="P145" s="499"/>
      <c r="Q145" s="499"/>
      <c r="R145" s="499"/>
      <c r="S145" s="499"/>
      <c r="T145" s="651"/>
      <c r="U145" s="637"/>
    </row>
    <row r="146" spans="1:21" ht="29.5" thickBot="1" x14ac:dyDescent="0.4">
      <c r="A146" s="163"/>
      <c r="B146" s="119"/>
      <c r="C146" s="119"/>
      <c r="D146" s="119"/>
      <c r="E146" s="548" t="s">
        <v>385</v>
      </c>
      <c r="F146" s="549">
        <f>COUNTA(F136:F145)</f>
        <v>0</v>
      </c>
      <c r="G146" s="550">
        <f>COUNTA(G136:G145)</f>
        <v>0</v>
      </c>
      <c r="H146" s="652"/>
      <c r="I146" s="652"/>
      <c r="J146" s="600" t="s">
        <v>623</v>
      </c>
      <c r="K146" s="602">
        <f>COUNTIF(K136:K145,"&lt;=31/12/2024")</f>
        <v>0</v>
      </c>
      <c r="L146" s="652"/>
      <c r="M146" s="378" t="s">
        <v>425</v>
      </c>
      <c r="N146" s="379">
        <f>SUM(N136:N145)</f>
        <v>0</v>
      </c>
      <c r="O146" s="380">
        <f>SUM(O136:O145)</f>
        <v>0</v>
      </c>
      <c r="P146" s="119"/>
      <c r="R146" s="119"/>
      <c r="S146" s="119"/>
      <c r="T146" s="653"/>
      <c r="U146" s="654"/>
    </row>
    <row r="147" spans="1:21" ht="15" thickBot="1" x14ac:dyDescent="0.4">
      <c r="A147" s="655"/>
      <c r="B147" s="656"/>
      <c r="C147" s="464"/>
      <c r="D147" s="464"/>
      <c r="E147" s="464"/>
      <c r="F147" s="656"/>
      <c r="G147" s="464"/>
      <c r="H147" s="464"/>
      <c r="I147" s="656"/>
      <c r="J147" s="656"/>
      <c r="K147" s="464"/>
      <c r="L147" s="464"/>
      <c r="M147" s="464"/>
      <c r="N147" s="464"/>
      <c r="O147" s="464"/>
      <c r="P147" s="464"/>
      <c r="Q147" s="464"/>
      <c r="R147" s="464"/>
      <c r="S147" s="657"/>
      <c r="T147" s="464"/>
      <c r="U147" s="658"/>
    </row>
    <row r="148" spans="1:21" ht="15" thickBot="1" x14ac:dyDescent="0.4">
      <c r="A148" s="632"/>
      <c r="B148" s="633"/>
      <c r="C148" s="634"/>
      <c r="D148" s="634"/>
      <c r="E148" s="634"/>
      <c r="F148" s="633"/>
      <c r="G148" s="634"/>
      <c r="H148" s="634"/>
      <c r="I148" s="633"/>
      <c r="J148" s="633"/>
      <c r="K148" s="634"/>
      <c r="L148" s="634"/>
      <c r="M148" s="634"/>
      <c r="N148" s="634"/>
      <c r="O148" s="634"/>
      <c r="P148" s="634"/>
      <c r="Q148" s="634"/>
      <c r="R148" s="634"/>
      <c r="S148" s="634"/>
      <c r="T148" s="634"/>
      <c r="U148" s="635"/>
    </row>
    <row r="149" spans="1:21" ht="27.65" customHeight="1" thickBot="1" x14ac:dyDescent="0.4">
      <c r="A149" s="409" t="s">
        <v>9</v>
      </c>
      <c r="B149" s="1053" t="s">
        <v>145</v>
      </c>
      <c r="C149" s="1054"/>
      <c r="E149" s="1142" t="s">
        <v>386</v>
      </c>
      <c r="F149" s="1143"/>
      <c r="G149" s="1035">
        <f>VLOOKUP(B149,'EXTRAUrbano.Piano inv. forn '!$D$118:$AB$143,3,FALSE)</f>
        <v>0</v>
      </c>
      <c r="H149" s="1036"/>
      <c r="I149" s="108"/>
      <c r="J149" s="1142" t="s">
        <v>387</v>
      </c>
      <c r="K149" s="1143"/>
      <c r="L149" s="1035">
        <f>VLOOKUP(B149,'EXTRAUrbano.Piano inv. forn '!$D$118:$AB$143,4,FALSE)</f>
        <v>0</v>
      </c>
      <c r="M149" s="1036"/>
      <c r="O149" s="414" t="s">
        <v>388</v>
      </c>
      <c r="P149" s="636"/>
      <c r="R149" s="415" t="s">
        <v>389</v>
      </c>
      <c r="S149" s="1039"/>
      <c r="T149" s="1040"/>
      <c r="U149" s="637"/>
    </row>
    <row r="150" spans="1:21" ht="15" customHeight="1" thickBot="1" x14ac:dyDescent="0.4">
      <c r="A150" s="163"/>
      <c r="B150" s="120"/>
      <c r="C150" s="120"/>
      <c r="E150" s="121"/>
      <c r="F150" s="121"/>
      <c r="G150" s="122"/>
      <c r="H150" s="122"/>
      <c r="I150" s="108"/>
      <c r="J150" s="121"/>
      <c r="K150" s="121"/>
      <c r="L150" s="122"/>
      <c r="M150" s="122"/>
      <c r="O150" s="123"/>
      <c r="R150" s="119"/>
      <c r="S150" s="608"/>
      <c r="U150" s="164"/>
    </row>
    <row r="151" spans="1:21" ht="36" customHeight="1" thickBot="1" x14ac:dyDescent="0.4">
      <c r="A151" s="1129" t="s">
        <v>390</v>
      </c>
      <c r="B151" s="1130"/>
      <c r="C151" s="1130"/>
      <c r="D151" s="1131"/>
      <c r="E151" s="1041">
        <f>VLOOKUP(B149,'EXTRAUrbano.Piano inv. forn '!$D$118:$AB$143,17,FALSE)</f>
        <v>0</v>
      </c>
      <c r="F151" s="1042"/>
      <c r="G151" s="1042"/>
      <c r="H151" s="1043"/>
      <c r="I151" s="108"/>
      <c r="J151" s="1132" t="s">
        <v>391</v>
      </c>
      <c r="K151" s="1133"/>
      <c r="L151" s="1041">
        <f>VLOOKUP(B149,'EXTRAUrbano.Piano inv. forn '!$D$118:$AB$143,19,FALSE)</f>
        <v>0</v>
      </c>
      <c r="M151" s="1043"/>
      <c r="N151" s="147"/>
      <c r="O151" s="415" t="s">
        <v>392</v>
      </c>
      <c r="P151" s="169">
        <f>L151+E151</f>
        <v>0</v>
      </c>
      <c r="R151" s="415" t="s">
        <v>393</v>
      </c>
      <c r="S151" s="1039"/>
      <c r="T151" s="1040"/>
      <c r="U151" s="164"/>
    </row>
    <row r="152" spans="1:21" ht="15" customHeight="1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08"/>
      <c r="J152" s="121"/>
      <c r="K152" s="121"/>
      <c r="L152" s="172"/>
      <c r="M152" s="172"/>
      <c r="N152" s="147"/>
      <c r="O152" s="119"/>
      <c r="P152" s="147"/>
      <c r="R152" s="119"/>
      <c r="S152" s="120"/>
      <c r="T152" s="120"/>
      <c r="U152" s="637"/>
    </row>
    <row r="153" spans="1:21" ht="58" x14ac:dyDescent="0.35">
      <c r="A153" s="1136" t="s">
        <v>394</v>
      </c>
      <c r="B153" s="1138" t="s">
        <v>395</v>
      </c>
      <c r="C153" s="1138" t="s">
        <v>396</v>
      </c>
      <c r="D153" s="410" t="s">
        <v>397</v>
      </c>
      <c r="E153" s="411" t="s">
        <v>398</v>
      </c>
      <c r="F153" s="410" t="s">
        <v>399</v>
      </c>
      <c r="G153" s="410" t="s">
        <v>400</v>
      </c>
      <c r="H153" s="412" t="s">
        <v>346</v>
      </c>
      <c r="I153" s="412" t="s">
        <v>401</v>
      </c>
      <c r="J153" s="412" t="s">
        <v>402</v>
      </c>
      <c r="K153" s="412" t="s">
        <v>403</v>
      </c>
      <c r="L153" s="412" t="s">
        <v>404</v>
      </c>
      <c r="M153" s="412" t="s">
        <v>405</v>
      </c>
      <c r="N153" s="412" t="s">
        <v>406</v>
      </c>
      <c r="O153" s="412" t="s">
        <v>407</v>
      </c>
      <c r="P153" s="412" t="s">
        <v>408</v>
      </c>
      <c r="Q153" s="412" t="s">
        <v>409</v>
      </c>
      <c r="R153" s="412" t="s">
        <v>410</v>
      </c>
      <c r="S153" s="412" t="s">
        <v>447</v>
      </c>
      <c r="T153" s="1140" t="s">
        <v>412</v>
      </c>
      <c r="U153" s="638"/>
    </row>
    <row r="154" spans="1:21" ht="36.5" thickBot="1" x14ac:dyDescent="0.4">
      <c r="A154" s="1137"/>
      <c r="B154" s="1139"/>
      <c r="C154" s="1139"/>
      <c r="D154" s="413" t="s">
        <v>413</v>
      </c>
      <c r="E154" s="413" t="s">
        <v>429</v>
      </c>
      <c r="F154" s="413" t="s">
        <v>415</v>
      </c>
      <c r="G154" s="413" t="s">
        <v>415</v>
      </c>
      <c r="H154" s="413" t="s">
        <v>80</v>
      </c>
      <c r="I154" s="413" t="s">
        <v>448</v>
      </c>
      <c r="J154" s="413" t="s">
        <v>417</v>
      </c>
      <c r="K154" s="413" t="s">
        <v>418</v>
      </c>
      <c r="L154" s="413" t="s">
        <v>419</v>
      </c>
      <c r="M154" s="413" t="s">
        <v>418</v>
      </c>
      <c r="N154" s="413" t="s">
        <v>420</v>
      </c>
      <c r="O154" s="413" t="s">
        <v>384</v>
      </c>
      <c r="P154" s="413" t="s">
        <v>421</v>
      </c>
      <c r="Q154" s="413" t="s">
        <v>422</v>
      </c>
      <c r="R154" s="413" t="s">
        <v>423</v>
      </c>
      <c r="S154" s="413" t="s">
        <v>423</v>
      </c>
      <c r="T154" s="1141"/>
      <c r="U154" s="638"/>
    </row>
    <row r="155" spans="1:21" x14ac:dyDescent="0.35">
      <c r="A155" s="1155" t="str">
        <f>B149</f>
        <v>EXTRA-urb.i.1</v>
      </c>
      <c r="B155" s="416">
        <v>1</v>
      </c>
      <c r="C155" s="218"/>
      <c r="D155" s="131"/>
      <c r="E155" s="131"/>
      <c r="F155" s="218"/>
      <c r="G155" s="640"/>
      <c r="H155" s="133"/>
      <c r="I155" s="497"/>
      <c r="J155" s="641"/>
      <c r="K155" s="642"/>
      <c r="L155" s="497"/>
      <c r="M155" s="642"/>
      <c r="N155" s="185"/>
      <c r="O155" s="185"/>
      <c r="P155" s="497"/>
      <c r="Q155" s="497"/>
      <c r="R155" s="497"/>
      <c r="S155" s="497"/>
      <c r="T155" s="643"/>
      <c r="U155" s="637"/>
    </row>
    <row r="156" spans="1:21" x14ac:dyDescent="0.35">
      <c r="A156" s="1155"/>
      <c r="B156" s="417">
        <v>2</v>
      </c>
      <c r="C156" s="128"/>
      <c r="D156" s="118"/>
      <c r="E156" s="118"/>
      <c r="F156" s="128"/>
      <c r="G156" s="644"/>
      <c r="H156" s="133"/>
      <c r="I156" s="498"/>
      <c r="J156" s="645"/>
      <c r="K156" s="646"/>
      <c r="L156" s="498"/>
      <c r="M156" s="646"/>
      <c r="N156" s="176"/>
      <c r="O156" s="176"/>
      <c r="P156" s="498"/>
      <c r="Q156" s="498" t="s">
        <v>424</v>
      </c>
      <c r="R156" s="498"/>
      <c r="S156" s="498"/>
      <c r="T156" s="647"/>
      <c r="U156" s="637"/>
    </row>
    <row r="157" spans="1:21" x14ac:dyDescent="0.35">
      <c r="A157" s="1155"/>
      <c r="B157" s="417">
        <v>3</v>
      </c>
      <c r="C157" s="128"/>
      <c r="D157" s="118"/>
      <c r="E157" s="118"/>
      <c r="F157" s="128"/>
      <c r="G157" s="644"/>
      <c r="H157" s="133"/>
      <c r="I157" s="498"/>
      <c r="J157" s="645"/>
      <c r="K157" s="646"/>
      <c r="L157" s="498"/>
      <c r="M157" s="646"/>
      <c r="N157" s="176"/>
      <c r="O157" s="176"/>
      <c r="P157" s="498"/>
      <c r="Q157" s="498"/>
      <c r="R157" s="498"/>
      <c r="S157" s="498"/>
      <c r="T157" s="647"/>
      <c r="U157" s="637"/>
    </row>
    <row r="158" spans="1:21" x14ac:dyDescent="0.35">
      <c r="A158" s="1155"/>
      <c r="B158" s="417">
        <v>4</v>
      </c>
      <c r="C158" s="128"/>
      <c r="D158" s="118"/>
      <c r="E158" s="118"/>
      <c r="F158" s="128"/>
      <c r="G158" s="644"/>
      <c r="H158" s="133"/>
      <c r="I158" s="498"/>
      <c r="J158" s="645"/>
      <c r="K158" s="646"/>
      <c r="L158" s="498"/>
      <c r="M158" s="646"/>
      <c r="N158" s="176"/>
      <c r="O158" s="176"/>
      <c r="P158" s="498"/>
      <c r="Q158" s="498"/>
      <c r="R158" s="498"/>
      <c r="S158" s="498"/>
      <c r="T158" s="647"/>
      <c r="U158" s="637"/>
    </row>
    <row r="159" spans="1:21" x14ac:dyDescent="0.35">
      <c r="A159" s="1155"/>
      <c r="B159" s="417">
        <v>5</v>
      </c>
      <c r="C159" s="128"/>
      <c r="D159" s="118"/>
      <c r="E159" s="118"/>
      <c r="F159" s="128"/>
      <c r="G159" s="644"/>
      <c r="H159" s="133"/>
      <c r="I159" s="498"/>
      <c r="J159" s="645"/>
      <c r="K159" s="646"/>
      <c r="L159" s="498"/>
      <c r="M159" s="646"/>
      <c r="N159" s="176"/>
      <c r="O159" s="176"/>
      <c r="P159" s="498"/>
      <c r="Q159" s="498"/>
      <c r="R159" s="498"/>
      <c r="S159" s="498"/>
      <c r="T159" s="647"/>
      <c r="U159" s="637"/>
    </row>
    <row r="160" spans="1:21" x14ac:dyDescent="0.35">
      <c r="A160" s="1155"/>
      <c r="B160" s="417">
        <v>6</v>
      </c>
      <c r="C160" s="128"/>
      <c r="D160" s="118"/>
      <c r="E160" s="118"/>
      <c r="F160" s="128"/>
      <c r="G160" s="644"/>
      <c r="H160" s="133"/>
      <c r="I160" s="498"/>
      <c r="J160" s="645"/>
      <c r="K160" s="646"/>
      <c r="L160" s="498"/>
      <c r="M160" s="646"/>
      <c r="N160" s="176"/>
      <c r="O160" s="176"/>
      <c r="P160" s="498"/>
      <c r="Q160" s="498"/>
      <c r="R160" s="498"/>
      <c r="S160" s="498"/>
      <c r="T160" s="647"/>
      <c r="U160" s="637"/>
    </row>
    <row r="161" spans="1:21" x14ac:dyDescent="0.35">
      <c r="A161" s="1155"/>
      <c r="B161" s="417">
        <v>7</v>
      </c>
      <c r="C161" s="128"/>
      <c r="D161" s="118"/>
      <c r="E161" s="118"/>
      <c r="F161" s="128"/>
      <c r="G161" s="644"/>
      <c r="H161" s="133"/>
      <c r="I161" s="498"/>
      <c r="J161" s="645"/>
      <c r="K161" s="646"/>
      <c r="L161" s="498"/>
      <c r="M161" s="646"/>
      <c r="N161" s="176"/>
      <c r="O161" s="176"/>
      <c r="P161" s="498"/>
      <c r="Q161" s="498"/>
      <c r="R161" s="498"/>
      <c r="S161" s="498"/>
      <c r="T161" s="647"/>
      <c r="U161" s="637"/>
    </row>
    <row r="162" spans="1:21" x14ac:dyDescent="0.35">
      <c r="A162" s="1155"/>
      <c r="B162" s="417">
        <v>8</v>
      </c>
      <c r="C162" s="128"/>
      <c r="D162" s="118"/>
      <c r="E162" s="118"/>
      <c r="F162" s="128"/>
      <c r="G162" s="644"/>
      <c r="H162" s="133"/>
      <c r="I162" s="498"/>
      <c r="J162" s="645"/>
      <c r="K162" s="646"/>
      <c r="L162" s="498"/>
      <c r="M162" s="646"/>
      <c r="N162" s="176"/>
      <c r="O162" s="176"/>
      <c r="P162" s="498"/>
      <c r="Q162" s="498"/>
      <c r="R162" s="498"/>
      <c r="S162" s="498"/>
      <c r="T162" s="647"/>
      <c r="U162" s="637"/>
    </row>
    <row r="163" spans="1:21" x14ac:dyDescent="0.35">
      <c r="A163" s="1155"/>
      <c r="B163" s="417">
        <v>9</v>
      </c>
      <c r="C163" s="128"/>
      <c r="D163" s="118"/>
      <c r="E163" s="118"/>
      <c r="F163" s="128"/>
      <c r="G163" s="644"/>
      <c r="H163" s="133"/>
      <c r="I163" s="498"/>
      <c r="J163" s="645"/>
      <c r="K163" s="646"/>
      <c r="L163" s="498"/>
      <c r="M163" s="646"/>
      <c r="N163" s="176"/>
      <c r="O163" s="176"/>
      <c r="P163" s="498"/>
      <c r="Q163" s="498"/>
      <c r="R163" s="498"/>
      <c r="S163" s="498"/>
      <c r="T163" s="647"/>
      <c r="U163" s="637"/>
    </row>
    <row r="164" spans="1:21" ht="15" thickBot="1" x14ac:dyDescent="0.4">
      <c r="A164" s="1156"/>
      <c r="B164" s="418">
        <v>10</v>
      </c>
      <c r="C164" s="157"/>
      <c r="D164" s="155"/>
      <c r="E164" s="155"/>
      <c r="F164" s="157"/>
      <c r="G164" s="648"/>
      <c r="H164" s="422"/>
      <c r="I164" s="499"/>
      <c r="J164" s="649"/>
      <c r="K164" s="650"/>
      <c r="L164" s="499"/>
      <c r="M164" s="650"/>
      <c r="N164" s="177"/>
      <c r="O164" s="177"/>
      <c r="P164" s="499"/>
      <c r="Q164" s="499"/>
      <c r="R164" s="499"/>
      <c r="S164" s="499"/>
      <c r="T164" s="651"/>
      <c r="U164" s="637"/>
    </row>
    <row r="165" spans="1:21" ht="29.5" thickBot="1" x14ac:dyDescent="0.4">
      <c r="A165" s="163"/>
      <c r="B165" s="119"/>
      <c r="C165" s="119"/>
      <c r="D165" s="119"/>
      <c r="E165" s="548" t="s">
        <v>385</v>
      </c>
      <c r="F165" s="549">
        <f>COUNTA(F155:F164)</f>
        <v>0</v>
      </c>
      <c r="G165" s="550">
        <f>COUNTA(G155:G164)</f>
        <v>0</v>
      </c>
      <c r="H165" s="652"/>
      <c r="I165" s="652"/>
      <c r="J165" s="600" t="s">
        <v>623</v>
      </c>
      <c r="K165" s="602">
        <f>COUNTIF(K155:K164,"&lt;=31/12/2024")</f>
        <v>0</v>
      </c>
      <c r="L165" s="652"/>
      <c r="M165" s="161" t="s">
        <v>425</v>
      </c>
      <c r="N165" s="174">
        <f>SUM(N155:N164)</f>
        <v>0</v>
      </c>
      <c r="O165" s="175">
        <f>SUM(O155:O164)</f>
        <v>0</v>
      </c>
      <c r="P165" s="119"/>
      <c r="R165" s="119"/>
      <c r="S165" s="119"/>
      <c r="T165" s="653"/>
      <c r="U165" s="654"/>
    </row>
    <row r="166" spans="1:21" ht="15" thickBot="1" x14ac:dyDescent="0.4">
      <c r="A166" s="655"/>
      <c r="B166" s="656"/>
      <c r="C166" s="464"/>
      <c r="D166" s="464"/>
      <c r="E166" s="464"/>
      <c r="F166" s="656"/>
      <c r="G166" s="464"/>
      <c r="H166" s="464"/>
      <c r="I166" s="656"/>
      <c r="J166" s="656"/>
      <c r="K166" s="464"/>
      <c r="L166" s="464"/>
      <c r="M166" s="464"/>
      <c r="N166" s="464"/>
      <c r="O166" s="464"/>
      <c r="P166" s="464"/>
      <c r="Q166" s="464"/>
      <c r="R166" s="464"/>
      <c r="S166" s="657"/>
      <c r="T166" s="464"/>
      <c r="U166" s="658"/>
    </row>
    <row r="167" spans="1:21" ht="15" thickBot="1" x14ac:dyDescent="0.4">
      <c r="A167" s="632"/>
      <c r="B167" s="633"/>
      <c r="C167" s="634"/>
      <c r="D167" s="634"/>
      <c r="E167" s="634"/>
      <c r="F167" s="633"/>
      <c r="G167" s="634"/>
      <c r="H167" s="634"/>
      <c r="I167" s="633"/>
      <c r="J167" s="633"/>
      <c r="K167" s="634"/>
      <c r="L167" s="634"/>
      <c r="M167" s="634"/>
      <c r="N167" s="634"/>
      <c r="O167" s="634"/>
      <c r="P167" s="634"/>
      <c r="Q167" s="634"/>
      <c r="R167" s="634"/>
      <c r="S167" s="634"/>
      <c r="T167" s="634"/>
      <c r="U167" s="635"/>
    </row>
    <row r="168" spans="1:21" ht="27.65" customHeight="1" thickBot="1" x14ac:dyDescent="0.4">
      <c r="A168" s="409" t="s">
        <v>9</v>
      </c>
      <c r="B168" s="1053" t="s">
        <v>145</v>
      </c>
      <c r="C168" s="1054"/>
      <c r="E168" s="1142" t="s">
        <v>386</v>
      </c>
      <c r="F168" s="1143"/>
      <c r="G168" s="1035">
        <f>VLOOKUP(B168,'EXTRAUrbano.Piano inv. forn '!$D$118:$AB$143,3,FALSE)</f>
        <v>0</v>
      </c>
      <c r="H168" s="1036"/>
      <c r="I168" s="108"/>
      <c r="J168" s="1142" t="s">
        <v>387</v>
      </c>
      <c r="K168" s="1143"/>
      <c r="L168" s="1035">
        <f>VLOOKUP(B168,'EXTRAUrbano.Piano inv. forn '!$D$118:$AB$143,4,FALSE)</f>
        <v>0</v>
      </c>
      <c r="M168" s="1036"/>
      <c r="O168" s="414" t="s">
        <v>388</v>
      </c>
      <c r="P168" s="636"/>
      <c r="R168" s="415" t="s">
        <v>389</v>
      </c>
      <c r="S168" s="1039"/>
      <c r="T168" s="1040"/>
      <c r="U168" s="637"/>
    </row>
    <row r="169" spans="1:21" ht="15" customHeight="1" thickBot="1" x14ac:dyDescent="0.4">
      <c r="A169" s="163"/>
      <c r="B169" s="120"/>
      <c r="C169" s="120"/>
      <c r="E169" s="121"/>
      <c r="F169" s="121"/>
      <c r="G169" s="122"/>
      <c r="H169" s="122"/>
      <c r="I169" s="108"/>
      <c r="J169" s="121"/>
      <c r="K169" s="121"/>
      <c r="L169" s="122"/>
      <c r="M169" s="122"/>
      <c r="O169" s="123"/>
      <c r="R169" s="119"/>
      <c r="S169" s="608"/>
      <c r="U169" s="164"/>
    </row>
    <row r="170" spans="1:21" ht="29.25" customHeight="1" thickBot="1" x14ac:dyDescent="0.4">
      <c r="A170" s="1129" t="s">
        <v>390</v>
      </c>
      <c r="B170" s="1130"/>
      <c r="C170" s="1130"/>
      <c r="D170" s="1131"/>
      <c r="E170" s="1041">
        <f>VLOOKUP(B168,'EXTRAUrbano.Piano inv. forn '!$D$118:$AB$143,17,FALSE)</f>
        <v>0</v>
      </c>
      <c r="F170" s="1042"/>
      <c r="G170" s="1042"/>
      <c r="H170" s="1043"/>
      <c r="I170" s="108"/>
      <c r="J170" s="1132" t="s">
        <v>391</v>
      </c>
      <c r="K170" s="1133"/>
      <c r="L170" s="1041">
        <f>VLOOKUP(B168,'EXTRAUrbano.Piano inv. forn '!$D$118:$AB$143,19,FALSE)</f>
        <v>0</v>
      </c>
      <c r="M170" s="1043"/>
      <c r="N170" s="147"/>
      <c r="O170" s="415" t="s">
        <v>392</v>
      </c>
      <c r="P170" s="169">
        <f>L170+E170</f>
        <v>0</v>
      </c>
      <c r="R170" s="415" t="s">
        <v>393</v>
      </c>
      <c r="S170" s="1039"/>
      <c r="T170" s="1040"/>
      <c r="U170" s="164"/>
    </row>
    <row r="171" spans="1:21" ht="15" customHeight="1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08"/>
      <c r="J171" s="121"/>
      <c r="K171" s="121"/>
      <c r="L171" s="172"/>
      <c r="M171" s="172"/>
      <c r="N171" s="147"/>
      <c r="O171" s="119"/>
      <c r="P171" s="147"/>
      <c r="R171" s="119"/>
      <c r="S171" s="120"/>
      <c r="T171" s="120"/>
      <c r="U171" s="637"/>
    </row>
    <row r="172" spans="1:21" ht="58" x14ac:dyDescent="0.35">
      <c r="A172" s="1136" t="s">
        <v>394</v>
      </c>
      <c r="B172" s="1138" t="s">
        <v>395</v>
      </c>
      <c r="C172" s="1138" t="s">
        <v>396</v>
      </c>
      <c r="D172" s="410" t="s">
        <v>397</v>
      </c>
      <c r="E172" s="411" t="s">
        <v>398</v>
      </c>
      <c r="F172" s="410" t="s">
        <v>399</v>
      </c>
      <c r="G172" s="410" t="s">
        <v>400</v>
      </c>
      <c r="H172" s="412" t="s">
        <v>346</v>
      </c>
      <c r="I172" s="412" t="s">
        <v>401</v>
      </c>
      <c r="J172" s="412" t="s">
        <v>402</v>
      </c>
      <c r="K172" s="412" t="s">
        <v>403</v>
      </c>
      <c r="L172" s="412" t="s">
        <v>404</v>
      </c>
      <c r="M172" s="412" t="s">
        <v>405</v>
      </c>
      <c r="N172" s="412" t="s">
        <v>406</v>
      </c>
      <c r="O172" s="412" t="s">
        <v>407</v>
      </c>
      <c r="P172" s="412" t="s">
        <v>408</v>
      </c>
      <c r="Q172" s="412" t="s">
        <v>409</v>
      </c>
      <c r="R172" s="412" t="s">
        <v>410</v>
      </c>
      <c r="S172" s="412" t="s">
        <v>447</v>
      </c>
      <c r="T172" s="1140" t="s">
        <v>412</v>
      </c>
      <c r="U172" s="638"/>
    </row>
    <row r="173" spans="1:21" ht="36.5" thickBot="1" x14ac:dyDescent="0.4">
      <c r="A173" s="1137"/>
      <c r="B173" s="1139"/>
      <c r="C173" s="1139"/>
      <c r="D173" s="413" t="s">
        <v>413</v>
      </c>
      <c r="E173" s="413" t="s">
        <v>429</v>
      </c>
      <c r="F173" s="413" t="s">
        <v>415</v>
      </c>
      <c r="G173" s="413" t="s">
        <v>415</v>
      </c>
      <c r="H173" s="413" t="s">
        <v>80</v>
      </c>
      <c r="I173" s="413" t="s">
        <v>448</v>
      </c>
      <c r="J173" s="413" t="s">
        <v>417</v>
      </c>
      <c r="K173" s="413" t="s">
        <v>418</v>
      </c>
      <c r="L173" s="413" t="s">
        <v>419</v>
      </c>
      <c r="M173" s="413" t="s">
        <v>418</v>
      </c>
      <c r="N173" s="413" t="s">
        <v>420</v>
      </c>
      <c r="O173" s="413" t="s">
        <v>384</v>
      </c>
      <c r="P173" s="413" t="s">
        <v>421</v>
      </c>
      <c r="Q173" s="413" t="s">
        <v>422</v>
      </c>
      <c r="R173" s="413" t="s">
        <v>423</v>
      </c>
      <c r="S173" s="413" t="s">
        <v>423</v>
      </c>
      <c r="T173" s="1141"/>
      <c r="U173" s="638"/>
    </row>
    <row r="174" spans="1:21" x14ac:dyDescent="0.35">
      <c r="A174" s="1155" t="str">
        <f>B168</f>
        <v>EXTRA-urb.i.1</v>
      </c>
      <c r="B174" s="416">
        <v>1</v>
      </c>
      <c r="C174" s="218"/>
      <c r="D174" s="131"/>
      <c r="E174" s="131"/>
      <c r="F174" s="218"/>
      <c r="G174" s="640"/>
      <c r="H174" s="133"/>
      <c r="I174" s="497"/>
      <c r="J174" s="641"/>
      <c r="K174" s="642"/>
      <c r="L174" s="497"/>
      <c r="M174" s="642"/>
      <c r="N174" s="185"/>
      <c r="O174" s="185"/>
      <c r="P174" s="497"/>
      <c r="Q174" s="497"/>
      <c r="R174" s="497"/>
      <c r="S174" s="497"/>
      <c r="T174" s="643"/>
      <c r="U174" s="637"/>
    </row>
    <row r="175" spans="1:21" x14ac:dyDescent="0.35">
      <c r="A175" s="1155"/>
      <c r="B175" s="417">
        <v>2</v>
      </c>
      <c r="C175" s="128"/>
      <c r="D175" s="118"/>
      <c r="E175" s="118"/>
      <c r="F175" s="128"/>
      <c r="G175" s="644"/>
      <c r="H175" s="133"/>
      <c r="I175" s="498"/>
      <c r="J175" s="645"/>
      <c r="K175" s="646"/>
      <c r="L175" s="498"/>
      <c r="M175" s="646"/>
      <c r="N175" s="176"/>
      <c r="O175" s="176"/>
      <c r="P175" s="498"/>
      <c r="Q175" s="498" t="s">
        <v>424</v>
      </c>
      <c r="R175" s="498"/>
      <c r="S175" s="498"/>
      <c r="T175" s="647"/>
      <c r="U175" s="637"/>
    </row>
    <row r="176" spans="1:21" x14ac:dyDescent="0.35">
      <c r="A176" s="1155"/>
      <c r="B176" s="417">
        <v>3</v>
      </c>
      <c r="C176" s="128"/>
      <c r="D176" s="118"/>
      <c r="E176" s="118"/>
      <c r="F176" s="128"/>
      <c r="G176" s="644"/>
      <c r="H176" s="133"/>
      <c r="I176" s="498"/>
      <c r="J176" s="645"/>
      <c r="K176" s="646"/>
      <c r="L176" s="498"/>
      <c r="M176" s="646"/>
      <c r="N176" s="176"/>
      <c r="O176" s="176"/>
      <c r="P176" s="498"/>
      <c r="Q176" s="498"/>
      <c r="R176" s="498"/>
      <c r="S176" s="498"/>
      <c r="T176" s="647"/>
      <c r="U176" s="637"/>
    </row>
    <row r="177" spans="1:21" x14ac:dyDescent="0.35">
      <c r="A177" s="1155"/>
      <c r="B177" s="417">
        <v>4</v>
      </c>
      <c r="C177" s="128"/>
      <c r="D177" s="118"/>
      <c r="E177" s="118"/>
      <c r="F177" s="128"/>
      <c r="G177" s="644"/>
      <c r="H177" s="133"/>
      <c r="I177" s="498"/>
      <c r="J177" s="645"/>
      <c r="K177" s="646"/>
      <c r="L177" s="498"/>
      <c r="M177" s="646"/>
      <c r="N177" s="176"/>
      <c r="O177" s="176"/>
      <c r="P177" s="498"/>
      <c r="Q177" s="498"/>
      <c r="R177" s="498"/>
      <c r="S177" s="498"/>
      <c r="T177" s="647"/>
      <c r="U177" s="637"/>
    </row>
    <row r="178" spans="1:21" x14ac:dyDescent="0.35">
      <c r="A178" s="1155"/>
      <c r="B178" s="417">
        <v>5</v>
      </c>
      <c r="C178" s="128"/>
      <c r="D178" s="118"/>
      <c r="E178" s="118"/>
      <c r="F178" s="128"/>
      <c r="G178" s="644"/>
      <c r="H178" s="133"/>
      <c r="I178" s="498"/>
      <c r="J178" s="645"/>
      <c r="K178" s="646"/>
      <c r="L178" s="498"/>
      <c r="M178" s="646"/>
      <c r="N178" s="176"/>
      <c r="O178" s="176"/>
      <c r="P178" s="498"/>
      <c r="Q178" s="498"/>
      <c r="R178" s="498"/>
      <c r="S178" s="498"/>
      <c r="T178" s="647"/>
      <c r="U178" s="637"/>
    </row>
    <row r="179" spans="1:21" x14ac:dyDescent="0.35">
      <c r="A179" s="1155"/>
      <c r="B179" s="417">
        <v>6</v>
      </c>
      <c r="C179" s="128"/>
      <c r="D179" s="118"/>
      <c r="E179" s="118"/>
      <c r="F179" s="128"/>
      <c r="G179" s="644"/>
      <c r="H179" s="133"/>
      <c r="I179" s="498"/>
      <c r="J179" s="645"/>
      <c r="K179" s="646"/>
      <c r="L179" s="498"/>
      <c r="M179" s="646"/>
      <c r="N179" s="176"/>
      <c r="O179" s="176"/>
      <c r="P179" s="498"/>
      <c r="Q179" s="498"/>
      <c r="R179" s="498"/>
      <c r="S179" s="498"/>
      <c r="T179" s="647"/>
      <c r="U179" s="637"/>
    </row>
    <row r="180" spans="1:21" x14ac:dyDescent="0.35">
      <c r="A180" s="1155"/>
      <c r="B180" s="417">
        <v>7</v>
      </c>
      <c r="C180" s="128"/>
      <c r="D180" s="118"/>
      <c r="E180" s="118"/>
      <c r="F180" s="128"/>
      <c r="G180" s="644"/>
      <c r="H180" s="133"/>
      <c r="I180" s="498"/>
      <c r="J180" s="645"/>
      <c r="K180" s="646"/>
      <c r="L180" s="498"/>
      <c r="M180" s="646"/>
      <c r="N180" s="176"/>
      <c r="O180" s="176"/>
      <c r="P180" s="498"/>
      <c r="Q180" s="498"/>
      <c r="R180" s="498"/>
      <c r="S180" s="498"/>
      <c r="T180" s="647"/>
      <c r="U180" s="637"/>
    </row>
    <row r="181" spans="1:21" x14ac:dyDescent="0.35">
      <c r="A181" s="1155"/>
      <c r="B181" s="417">
        <v>8</v>
      </c>
      <c r="C181" s="128"/>
      <c r="D181" s="118"/>
      <c r="E181" s="118"/>
      <c r="F181" s="128"/>
      <c r="G181" s="644"/>
      <c r="H181" s="133"/>
      <c r="I181" s="498"/>
      <c r="J181" s="645"/>
      <c r="K181" s="646"/>
      <c r="L181" s="498"/>
      <c r="M181" s="646"/>
      <c r="N181" s="176"/>
      <c r="O181" s="176"/>
      <c r="P181" s="498"/>
      <c r="Q181" s="498"/>
      <c r="R181" s="498"/>
      <c r="S181" s="498"/>
      <c r="T181" s="647"/>
      <c r="U181" s="637"/>
    </row>
    <row r="182" spans="1:21" x14ac:dyDescent="0.35">
      <c r="A182" s="1155"/>
      <c r="B182" s="417">
        <v>9</v>
      </c>
      <c r="C182" s="128"/>
      <c r="D182" s="118"/>
      <c r="E182" s="118"/>
      <c r="F182" s="128"/>
      <c r="G182" s="644"/>
      <c r="H182" s="133"/>
      <c r="I182" s="498"/>
      <c r="J182" s="645"/>
      <c r="K182" s="646"/>
      <c r="L182" s="498"/>
      <c r="M182" s="646"/>
      <c r="N182" s="176"/>
      <c r="O182" s="176"/>
      <c r="P182" s="498"/>
      <c r="Q182" s="498"/>
      <c r="R182" s="498"/>
      <c r="S182" s="498"/>
      <c r="T182" s="647"/>
      <c r="U182" s="637"/>
    </row>
    <row r="183" spans="1:21" ht="15" thickBot="1" x14ac:dyDescent="0.4">
      <c r="A183" s="1156"/>
      <c r="B183" s="418">
        <v>10</v>
      </c>
      <c r="C183" s="157"/>
      <c r="D183" s="155"/>
      <c r="E183" s="155"/>
      <c r="F183" s="157"/>
      <c r="G183" s="648"/>
      <c r="H183" s="422"/>
      <c r="I183" s="499"/>
      <c r="J183" s="649"/>
      <c r="K183" s="650"/>
      <c r="L183" s="499"/>
      <c r="M183" s="650"/>
      <c r="N183" s="177"/>
      <c r="O183" s="177"/>
      <c r="P183" s="499"/>
      <c r="Q183" s="499"/>
      <c r="R183" s="499"/>
      <c r="S183" s="499"/>
      <c r="T183" s="651"/>
      <c r="U183" s="637"/>
    </row>
    <row r="184" spans="1:21" ht="29.5" thickBot="1" x14ac:dyDescent="0.4">
      <c r="A184" s="163"/>
      <c r="B184" s="119"/>
      <c r="C184" s="119"/>
      <c r="D184" s="119"/>
      <c r="E184" s="548" t="s">
        <v>385</v>
      </c>
      <c r="F184" s="549">
        <f>COUNTA(F174:F183)</f>
        <v>0</v>
      </c>
      <c r="G184" s="550">
        <f>COUNTA(G174:G183)</f>
        <v>0</v>
      </c>
      <c r="H184" s="652"/>
      <c r="I184" s="652"/>
      <c r="J184" s="600" t="s">
        <v>623</v>
      </c>
      <c r="K184" s="602">
        <f>COUNTIF(K174:K183,"&lt;=31/12/2024")</f>
        <v>0</v>
      </c>
      <c r="L184" s="652"/>
      <c r="M184" s="378" t="s">
        <v>425</v>
      </c>
      <c r="N184" s="379">
        <f>SUM(N174:N183)</f>
        <v>0</v>
      </c>
      <c r="O184" s="380">
        <f>SUM(O174:O183)</f>
        <v>0</v>
      </c>
      <c r="P184" s="119"/>
      <c r="R184" s="119"/>
      <c r="S184" s="119"/>
      <c r="T184" s="653"/>
      <c r="U184" s="654"/>
    </row>
    <row r="185" spans="1:21" ht="15" thickBot="1" x14ac:dyDescent="0.4">
      <c r="A185" s="655"/>
      <c r="B185" s="656"/>
      <c r="C185" s="464"/>
      <c r="D185" s="464"/>
      <c r="E185" s="464"/>
      <c r="F185" s="656"/>
      <c r="G185" s="464"/>
      <c r="H185" s="464"/>
      <c r="I185" s="656"/>
      <c r="J185" s="656"/>
      <c r="K185" s="464"/>
      <c r="L185" s="464"/>
      <c r="M185" s="464"/>
      <c r="N185" s="464"/>
      <c r="O185" s="464"/>
      <c r="P185" s="464"/>
      <c r="Q185" s="464"/>
      <c r="R185" s="464"/>
      <c r="S185" s="657"/>
      <c r="T185" s="464"/>
      <c r="U185" s="658"/>
    </row>
    <row r="186" spans="1:21" ht="15" thickBot="1" x14ac:dyDescent="0.4">
      <c r="A186" s="632"/>
      <c r="B186" s="633"/>
      <c r="C186" s="634"/>
      <c r="D186" s="634"/>
      <c r="E186" s="634"/>
      <c r="F186" s="633"/>
      <c r="G186" s="634"/>
      <c r="H186" s="634"/>
      <c r="I186" s="633"/>
      <c r="J186" s="633"/>
      <c r="K186" s="634"/>
      <c r="L186" s="634"/>
      <c r="M186" s="634"/>
      <c r="N186" s="634"/>
      <c r="O186" s="634"/>
      <c r="P186" s="634"/>
      <c r="Q186" s="634"/>
      <c r="R186" s="634"/>
      <c r="S186" s="634"/>
      <c r="T186" s="634"/>
      <c r="U186" s="635"/>
    </row>
    <row r="187" spans="1:21" ht="27.65" customHeight="1" thickBot="1" x14ac:dyDescent="0.4">
      <c r="A187" s="409" t="s">
        <v>9</v>
      </c>
      <c r="B187" s="1053" t="s">
        <v>145</v>
      </c>
      <c r="C187" s="1054"/>
      <c r="E187" s="1142" t="s">
        <v>386</v>
      </c>
      <c r="F187" s="1143"/>
      <c r="G187" s="1035">
        <f>VLOOKUP(B187,'EXTRAUrbano.Piano inv. forn '!$D$118:$AB$143,3,FALSE)</f>
        <v>0</v>
      </c>
      <c r="H187" s="1036"/>
      <c r="I187" s="108"/>
      <c r="J187" s="1142" t="s">
        <v>387</v>
      </c>
      <c r="K187" s="1143"/>
      <c r="L187" s="1035">
        <f>VLOOKUP(B187,'EXTRAUrbano.Piano inv. forn '!$D$118:$AB$143,4,FALSE)</f>
        <v>0</v>
      </c>
      <c r="M187" s="1036"/>
      <c r="O187" s="414" t="s">
        <v>388</v>
      </c>
      <c r="P187" s="636"/>
      <c r="R187" s="415" t="s">
        <v>389</v>
      </c>
      <c r="S187" s="1039"/>
      <c r="T187" s="1040"/>
      <c r="U187" s="637"/>
    </row>
    <row r="188" spans="1:21" ht="15" customHeight="1" thickBot="1" x14ac:dyDescent="0.4">
      <c r="A188" s="163"/>
      <c r="B188" s="120"/>
      <c r="C188" s="120"/>
      <c r="E188" s="121"/>
      <c r="F188" s="121"/>
      <c r="G188" s="122"/>
      <c r="H188" s="122"/>
      <c r="I188" s="108"/>
      <c r="J188" s="121"/>
      <c r="K188" s="121"/>
      <c r="L188" s="122"/>
      <c r="M188" s="122"/>
      <c r="O188" s="123"/>
      <c r="R188" s="119"/>
      <c r="S188" s="608"/>
      <c r="U188" s="164"/>
    </row>
    <row r="189" spans="1:21" ht="27" customHeight="1" thickBot="1" x14ac:dyDescent="0.4">
      <c r="A189" s="1129" t="s">
        <v>390</v>
      </c>
      <c r="B189" s="1130"/>
      <c r="C189" s="1130"/>
      <c r="D189" s="1131"/>
      <c r="E189" s="1041">
        <f>VLOOKUP(B187,'EXTRAUrbano.Piano inv. forn '!$D$118:$AB$143,17,FALSE)</f>
        <v>0</v>
      </c>
      <c r="F189" s="1042"/>
      <c r="G189" s="1042"/>
      <c r="H189" s="1043"/>
      <c r="I189" s="108"/>
      <c r="J189" s="1132" t="s">
        <v>391</v>
      </c>
      <c r="K189" s="1133"/>
      <c r="L189" s="1041">
        <f>VLOOKUP(B187,'EXTRAUrbano.Piano inv. forn '!$D$118:$AB$143,19,FALSE)</f>
        <v>0</v>
      </c>
      <c r="M189" s="1043"/>
      <c r="N189" s="147"/>
      <c r="O189" s="415" t="s">
        <v>392</v>
      </c>
      <c r="P189" s="169">
        <f>L189+E189</f>
        <v>0</v>
      </c>
      <c r="R189" s="415" t="s">
        <v>393</v>
      </c>
      <c r="S189" s="1039"/>
      <c r="T189" s="1040"/>
      <c r="U189" s="164"/>
    </row>
    <row r="190" spans="1:21" ht="15" customHeight="1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08"/>
      <c r="J190" s="121"/>
      <c r="K190" s="121"/>
      <c r="L190" s="172"/>
      <c r="M190" s="172"/>
      <c r="N190" s="147"/>
      <c r="O190" s="119"/>
      <c r="P190" s="147"/>
      <c r="R190" s="119"/>
      <c r="S190" s="120"/>
      <c r="T190" s="120"/>
      <c r="U190" s="637"/>
    </row>
    <row r="191" spans="1:21" ht="58" x14ac:dyDescent="0.35">
      <c r="A191" s="1136" t="s">
        <v>394</v>
      </c>
      <c r="B191" s="1138" t="s">
        <v>395</v>
      </c>
      <c r="C191" s="1138" t="s">
        <v>396</v>
      </c>
      <c r="D191" s="410" t="s">
        <v>397</v>
      </c>
      <c r="E191" s="411" t="s">
        <v>398</v>
      </c>
      <c r="F191" s="410" t="s">
        <v>399</v>
      </c>
      <c r="G191" s="410" t="s">
        <v>400</v>
      </c>
      <c r="H191" s="412" t="s">
        <v>346</v>
      </c>
      <c r="I191" s="412" t="s">
        <v>401</v>
      </c>
      <c r="J191" s="412" t="s">
        <v>402</v>
      </c>
      <c r="K191" s="412" t="s">
        <v>403</v>
      </c>
      <c r="L191" s="412" t="s">
        <v>404</v>
      </c>
      <c r="M191" s="412" t="s">
        <v>405</v>
      </c>
      <c r="N191" s="412" t="s">
        <v>406</v>
      </c>
      <c r="O191" s="412" t="s">
        <v>407</v>
      </c>
      <c r="P191" s="412" t="s">
        <v>408</v>
      </c>
      <c r="Q191" s="412" t="s">
        <v>409</v>
      </c>
      <c r="R191" s="412" t="s">
        <v>410</v>
      </c>
      <c r="S191" s="412" t="s">
        <v>447</v>
      </c>
      <c r="T191" s="1140" t="s">
        <v>412</v>
      </c>
      <c r="U191" s="638"/>
    </row>
    <row r="192" spans="1:21" ht="36.5" thickBot="1" x14ac:dyDescent="0.4">
      <c r="A192" s="1137"/>
      <c r="B192" s="1139"/>
      <c r="C192" s="1139"/>
      <c r="D192" s="413" t="s">
        <v>413</v>
      </c>
      <c r="E192" s="413" t="s">
        <v>429</v>
      </c>
      <c r="F192" s="413" t="s">
        <v>415</v>
      </c>
      <c r="G192" s="413" t="s">
        <v>415</v>
      </c>
      <c r="H192" s="413" t="s">
        <v>80</v>
      </c>
      <c r="I192" s="413" t="s">
        <v>448</v>
      </c>
      <c r="J192" s="413" t="s">
        <v>417</v>
      </c>
      <c r="K192" s="413" t="s">
        <v>418</v>
      </c>
      <c r="L192" s="413" t="s">
        <v>419</v>
      </c>
      <c r="M192" s="413" t="s">
        <v>418</v>
      </c>
      <c r="N192" s="413" t="s">
        <v>420</v>
      </c>
      <c r="O192" s="413" t="s">
        <v>384</v>
      </c>
      <c r="P192" s="413" t="s">
        <v>421</v>
      </c>
      <c r="Q192" s="413" t="s">
        <v>422</v>
      </c>
      <c r="R192" s="413" t="s">
        <v>423</v>
      </c>
      <c r="S192" s="413" t="s">
        <v>423</v>
      </c>
      <c r="T192" s="1141"/>
      <c r="U192" s="638"/>
    </row>
    <row r="193" spans="1:21" x14ac:dyDescent="0.35">
      <c r="A193" s="1155" t="str">
        <f>B187</f>
        <v>EXTRA-urb.i.1</v>
      </c>
      <c r="B193" s="416">
        <v>1</v>
      </c>
      <c r="C193" s="218"/>
      <c r="D193" s="131"/>
      <c r="E193" s="131"/>
      <c r="F193" s="218"/>
      <c r="G193" s="640"/>
      <c r="H193" s="133"/>
      <c r="I193" s="497"/>
      <c r="J193" s="641"/>
      <c r="K193" s="642"/>
      <c r="L193" s="497"/>
      <c r="M193" s="642"/>
      <c r="N193" s="185"/>
      <c r="O193" s="185"/>
      <c r="P193" s="497"/>
      <c r="Q193" s="497"/>
      <c r="R193" s="497"/>
      <c r="S193" s="497"/>
      <c r="T193" s="643"/>
      <c r="U193" s="637"/>
    </row>
    <row r="194" spans="1:21" x14ac:dyDescent="0.35">
      <c r="A194" s="1155"/>
      <c r="B194" s="417">
        <v>2</v>
      </c>
      <c r="C194" s="128"/>
      <c r="D194" s="118"/>
      <c r="E194" s="118"/>
      <c r="F194" s="128"/>
      <c r="G194" s="644"/>
      <c r="H194" s="133"/>
      <c r="I194" s="498"/>
      <c r="J194" s="645"/>
      <c r="K194" s="646"/>
      <c r="L194" s="498"/>
      <c r="M194" s="646"/>
      <c r="N194" s="176"/>
      <c r="O194" s="176"/>
      <c r="P194" s="498"/>
      <c r="Q194" s="498" t="s">
        <v>424</v>
      </c>
      <c r="R194" s="498"/>
      <c r="S194" s="498"/>
      <c r="T194" s="647"/>
      <c r="U194" s="637"/>
    </row>
    <row r="195" spans="1:21" x14ac:dyDescent="0.35">
      <c r="A195" s="1155"/>
      <c r="B195" s="417">
        <v>3</v>
      </c>
      <c r="C195" s="128"/>
      <c r="D195" s="118"/>
      <c r="E195" s="118"/>
      <c r="F195" s="128"/>
      <c r="G195" s="644"/>
      <c r="H195" s="133"/>
      <c r="I195" s="498"/>
      <c r="J195" s="645"/>
      <c r="K195" s="646"/>
      <c r="L195" s="498"/>
      <c r="M195" s="646"/>
      <c r="N195" s="176"/>
      <c r="O195" s="176"/>
      <c r="P195" s="498"/>
      <c r="Q195" s="498"/>
      <c r="R195" s="498"/>
      <c r="S195" s="498"/>
      <c r="T195" s="647"/>
      <c r="U195" s="637"/>
    </row>
    <row r="196" spans="1:21" x14ac:dyDescent="0.35">
      <c r="A196" s="1155"/>
      <c r="B196" s="417">
        <v>4</v>
      </c>
      <c r="C196" s="128"/>
      <c r="D196" s="118"/>
      <c r="E196" s="118"/>
      <c r="F196" s="128"/>
      <c r="G196" s="644"/>
      <c r="H196" s="133"/>
      <c r="I196" s="498"/>
      <c r="J196" s="645"/>
      <c r="K196" s="646"/>
      <c r="L196" s="498"/>
      <c r="M196" s="646"/>
      <c r="N196" s="176"/>
      <c r="O196" s="176"/>
      <c r="P196" s="498"/>
      <c r="Q196" s="498"/>
      <c r="R196" s="498"/>
      <c r="S196" s="498"/>
      <c r="T196" s="647"/>
      <c r="U196" s="637"/>
    </row>
    <row r="197" spans="1:21" x14ac:dyDescent="0.35">
      <c r="A197" s="1155"/>
      <c r="B197" s="417">
        <v>5</v>
      </c>
      <c r="C197" s="128"/>
      <c r="D197" s="118"/>
      <c r="E197" s="118"/>
      <c r="F197" s="128"/>
      <c r="G197" s="644"/>
      <c r="H197" s="133"/>
      <c r="I197" s="498"/>
      <c r="J197" s="645"/>
      <c r="K197" s="646"/>
      <c r="L197" s="498"/>
      <c r="M197" s="646"/>
      <c r="N197" s="176"/>
      <c r="O197" s="176"/>
      <c r="P197" s="498"/>
      <c r="Q197" s="498"/>
      <c r="R197" s="498"/>
      <c r="S197" s="498"/>
      <c r="T197" s="647"/>
      <c r="U197" s="637"/>
    </row>
    <row r="198" spans="1:21" x14ac:dyDescent="0.35">
      <c r="A198" s="1155"/>
      <c r="B198" s="417">
        <v>6</v>
      </c>
      <c r="C198" s="128"/>
      <c r="D198" s="118"/>
      <c r="E198" s="118"/>
      <c r="F198" s="128"/>
      <c r="G198" s="644"/>
      <c r="H198" s="133"/>
      <c r="I198" s="498"/>
      <c r="J198" s="645"/>
      <c r="K198" s="646"/>
      <c r="L198" s="498"/>
      <c r="M198" s="646"/>
      <c r="N198" s="176"/>
      <c r="O198" s="176"/>
      <c r="P198" s="498"/>
      <c r="Q198" s="498"/>
      <c r="R198" s="498"/>
      <c r="S198" s="498"/>
      <c r="T198" s="647"/>
      <c r="U198" s="637"/>
    </row>
    <row r="199" spans="1:21" x14ac:dyDescent="0.35">
      <c r="A199" s="1155"/>
      <c r="B199" s="417">
        <v>7</v>
      </c>
      <c r="C199" s="128"/>
      <c r="D199" s="118"/>
      <c r="E199" s="118"/>
      <c r="F199" s="128"/>
      <c r="G199" s="644"/>
      <c r="H199" s="133"/>
      <c r="I199" s="498"/>
      <c r="J199" s="645"/>
      <c r="K199" s="646"/>
      <c r="L199" s="498"/>
      <c r="M199" s="646"/>
      <c r="N199" s="176"/>
      <c r="O199" s="176"/>
      <c r="P199" s="498"/>
      <c r="Q199" s="498"/>
      <c r="R199" s="498"/>
      <c r="S199" s="498"/>
      <c r="T199" s="647"/>
      <c r="U199" s="637"/>
    </row>
    <row r="200" spans="1:21" x14ac:dyDescent="0.35">
      <c r="A200" s="1155"/>
      <c r="B200" s="417">
        <v>8</v>
      </c>
      <c r="C200" s="128"/>
      <c r="D200" s="118"/>
      <c r="E200" s="118"/>
      <c r="F200" s="128"/>
      <c r="G200" s="644"/>
      <c r="H200" s="133"/>
      <c r="I200" s="498"/>
      <c r="J200" s="645"/>
      <c r="K200" s="646"/>
      <c r="L200" s="498"/>
      <c r="M200" s="646"/>
      <c r="N200" s="176"/>
      <c r="O200" s="176"/>
      <c r="P200" s="498"/>
      <c r="Q200" s="498"/>
      <c r="R200" s="498"/>
      <c r="S200" s="498"/>
      <c r="T200" s="647"/>
      <c r="U200" s="637"/>
    </row>
    <row r="201" spans="1:21" x14ac:dyDescent="0.35">
      <c r="A201" s="1155"/>
      <c r="B201" s="417">
        <v>9</v>
      </c>
      <c r="C201" s="128"/>
      <c r="D201" s="118"/>
      <c r="E201" s="118"/>
      <c r="F201" s="128"/>
      <c r="G201" s="644"/>
      <c r="H201" s="133"/>
      <c r="I201" s="498"/>
      <c r="J201" s="645"/>
      <c r="K201" s="646"/>
      <c r="L201" s="498"/>
      <c r="M201" s="646"/>
      <c r="N201" s="176"/>
      <c r="O201" s="176"/>
      <c r="P201" s="498"/>
      <c r="Q201" s="498"/>
      <c r="R201" s="498"/>
      <c r="S201" s="498"/>
      <c r="T201" s="647"/>
      <c r="U201" s="637"/>
    </row>
    <row r="202" spans="1:21" ht="15" thickBot="1" x14ac:dyDescent="0.4">
      <c r="A202" s="1156"/>
      <c r="B202" s="418">
        <v>10</v>
      </c>
      <c r="C202" s="157"/>
      <c r="D202" s="155"/>
      <c r="E202" s="155"/>
      <c r="F202" s="157"/>
      <c r="G202" s="648"/>
      <c r="H202" s="422"/>
      <c r="I202" s="499"/>
      <c r="J202" s="649"/>
      <c r="K202" s="650"/>
      <c r="L202" s="499"/>
      <c r="M202" s="650"/>
      <c r="N202" s="177"/>
      <c r="O202" s="177"/>
      <c r="P202" s="499"/>
      <c r="Q202" s="499"/>
      <c r="R202" s="499"/>
      <c r="S202" s="499"/>
      <c r="T202" s="651"/>
      <c r="U202" s="637"/>
    </row>
    <row r="203" spans="1:21" ht="29.5" thickBot="1" x14ac:dyDescent="0.4">
      <c r="A203" s="163"/>
      <c r="B203" s="119"/>
      <c r="C203" s="119"/>
      <c r="D203" s="119"/>
      <c r="E203" s="548" t="s">
        <v>385</v>
      </c>
      <c r="F203" s="549">
        <f>COUNTA(F193:F202)</f>
        <v>0</v>
      </c>
      <c r="G203" s="550">
        <f>COUNTA(G193:G202)</f>
        <v>0</v>
      </c>
      <c r="H203" s="652"/>
      <c r="I203" s="652"/>
      <c r="J203" s="600" t="s">
        <v>623</v>
      </c>
      <c r="K203" s="602">
        <f>COUNTIF(K193:K202,"&lt;=31/12/2024")</f>
        <v>0</v>
      </c>
      <c r="L203" s="652"/>
      <c r="M203" s="161" t="s">
        <v>425</v>
      </c>
      <c r="N203" s="174">
        <f>SUM(N193:N202)</f>
        <v>0</v>
      </c>
      <c r="O203" s="175">
        <f>SUM(O193:O202)</f>
        <v>0</v>
      </c>
      <c r="P203" s="119"/>
      <c r="R203" s="119"/>
      <c r="S203" s="119"/>
      <c r="T203" s="653"/>
      <c r="U203" s="654"/>
    </row>
    <row r="204" spans="1:21" ht="15" thickBot="1" x14ac:dyDescent="0.4">
      <c r="A204" s="655"/>
      <c r="B204" s="656"/>
      <c r="C204" s="464"/>
      <c r="D204" s="464"/>
      <c r="E204" s="464"/>
      <c r="F204" s="656"/>
      <c r="G204" s="464"/>
      <c r="H204" s="464"/>
      <c r="I204" s="656"/>
      <c r="J204" s="656"/>
      <c r="K204" s="464"/>
      <c r="L204" s="464"/>
      <c r="M204" s="464"/>
      <c r="N204" s="464"/>
      <c r="O204" s="464"/>
      <c r="P204" s="464"/>
      <c r="Q204" s="464"/>
      <c r="R204" s="464"/>
      <c r="S204" s="657"/>
      <c r="T204" s="464"/>
      <c r="U204" s="658"/>
    </row>
    <row r="205" spans="1:21" ht="15" thickBot="1" x14ac:dyDescent="0.4">
      <c r="A205" s="632"/>
      <c r="B205" s="633"/>
      <c r="C205" s="634"/>
      <c r="D205" s="634"/>
      <c r="E205" s="634"/>
      <c r="F205" s="633"/>
      <c r="G205" s="634"/>
      <c r="H205" s="634"/>
      <c r="I205" s="633"/>
      <c r="J205" s="633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5"/>
    </row>
    <row r="206" spans="1:21" ht="27.65" customHeight="1" thickBot="1" x14ac:dyDescent="0.4">
      <c r="A206" s="409" t="s">
        <v>9</v>
      </c>
      <c r="B206" s="1053" t="s">
        <v>145</v>
      </c>
      <c r="C206" s="1054"/>
      <c r="E206" s="1142" t="s">
        <v>386</v>
      </c>
      <c r="F206" s="1143"/>
      <c r="G206" s="1035">
        <f>VLOOKUP(B206,'EXTRAUrbano.Piano inv. forn '!$D$118:$AB$143,3,FALSE)</f>
        <v>0</v>
      </c>
      <c r="H206" s="1036"/>
      <c r="I206" s="108"/>
      <c r="J206" s="1142" t="s">
        <v>387</v>
      </c>
      <c r="K206" s="1143"/>
      <c r="L206" s="1035">
        <f>VLOOKUP(B206,'EXTRAUrbano.Piano inv. forn '!$D$118:$AB$143,4,FALSE)</f>
        <v>0</v>
      </c>
      <c r="M206" s="1036"/>
      <c r="O206" s="414" t="s">
        <v>388</v>
      </c>
      <c r="P206" s="636"/>
      <c r="R206" s="415" t="s">
        <v>389</v>
      </c>
      <c r="S206" s="1039"/>
      <c r="T206" s="1040"/>
      <c r="U206" s="637"/>
    </row>
    <row r="207" spans="1:21" ht="15" customHeight="1" thickBot="1" x14ac:dyDescent="0.4">
      <c r="A207" s="163"/>
      <c r="B207" s="120"/>
      <c r="C207" s="120"/>
      <c r="E207" s="121"/>
      <c r="F207" s="121"/>
      <c r="G207" s="122"/>
      <c r="H207" s="122"/>
      <c r="I207" s="108"/>
      <c r="J207" s="121"/>
      <c r="K207" s="121"/>
      <c r="L207" s="122"/>
      <c r="M207" s="122"/>
      <c r="O207" s="123"/>
      <c r="R207" s="119"/>
      <c r="S207" s="608"/>
      <c r="U207" s="164"/>
    </row>
    <row r="208" spans="1:21" ht="35.25" customHeight="1" thickBot="1" x14ac:dyDescent="0.4">
      <c r="A208" s="1129" t="s">
        <v>390</v>
      </c>
      <c r="B208" s="1130"/>
      <c r="C208" s="1130"/>
      <c r="D208" s="1131"/>
      <c r="E208" s="1041">
        <f>VLOOKUP(B206,'EXTRAUrbano.Piano inv. forn '!$D$118:$AB$143,17,FALSE)</f>
        <v>0</v>
      </c>
      <c r="F208" s="1042"/>
      <c r="G208" s="1042"/>
      <c r="H208" s="1043"/>
      <c r="I208" s="108"/>
      <c r="J208" s="1132" t="s">
        <v>391</v>
      </c>
      <c r="K208" s="1133"/>
      <c r="L208" s="1041">
        <f>VLOOKUP(B206,'EXTRAUrbano.Piano inv. forn '!$D$118:$AB$143,19,FALSE)</f>
        <v>0</v>
      </c>
      <c r="M208" s="1043"/>
      <c r="N208" s="147"/>
      <c r="O208" s="415" t="s">
        <v>392</v>
      </c>
      <c r="P208" s="169">
        <f>L208+E208</f>
        <v>0</v>
      </c>
      <c r="R208" s="415" t="s">
        <v>393</v>
      </c>
      <c r="S208" s="1039"/>
      <c r="T208" s="1040"/>
      <c r="U208" s="164"/>
    </row>
    <row r="209" spans="1:21" ht="15" customHeight="1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08"/>
      <c r="J209" s="121"/>
      <c r="K209" s="121"/>
      <c r="L209" s="172"/>
      <c r="M209" s="172"/>
      <c r="N209" s="147"/>
      <c r="O209" s="119"/>
      <c r="P209" s="147"/>
      <c r="R209" s="119"/>
      <c r="S209" s="120"/>
      <c r="T209" s="120"/>
      <c r="U209" s="637"/>
    </row>
    <row r="210" spans="1:21" ht="58" x14ac:dyDescent="0.35">
      <c r="A210" s="1136" t="s">
        <v>394</v>
      </c>
      <c r="B210" s="1138" t="s">
        <v>395</v>
      </c>
      <c r="C210" s="1138" t="s">
        <v>396</v>
      </c>
      <c r="D210" s="410" t="s">
        <v>397</v>
      </c>
      <c r="E210" s="411" t="s">
        <v>398</v>
      </c>
      <c r="F210" s="410" t="s">
        <v>399</v>
      </c>
      <c r="G210" s="410" t="s">
        <v>400</v>
      </c>
      <c r="H210" s="412" t="s">
        <v>346</v>
      </c>
      <c r="I210" s="412" t="s">
        <v>401</v>
      </c>
      <c r="J210" s="412" t="s">
        <v>402</v>
      </c>
      <c r="K210" s="412" t="s">
        <v>403</v>
      </c>
      <c r="L210" s="412" t="s">
        <v>404</v>
      </c>
      <c r="M210" s="412" t="s">
        <v>405</v>
      </c>
      <c r="N210" s="412" t="s">
        <v>406</v>
      </c>
      <c r="O210" s="412" t="s">
        <v>407</v>
      </c>
      <c r="P210" s="412" t="s">
        <v>408</v>
      </c>
      <c r="Q210" s="412" t="s">
        <v>409</v>
      </c>
      <c r="R210" s="412" t="s">
        <v>410</v>
      </c>
      <c r="S210" s="412" t="s">
        <v>447</v>
      </c>
      <c r="T210" s="1140" t="s">
        <v>412</v>
      </c>
      <c r="U210" s="638"/>
    </row>
    <row r="211" spans="1:21" ht="36.5" thickBot="1" x14ac:dyDescent="0.4">
      <c r="A211" s="1137"/>
      <c r="B211" s="1139"/>
      <c r="C211" s="1139"/>
      <c r="D211" s="413" t="s">
        <v>413</v>
      </c>
      <c r="E211" s="413" t="s">
        <v>429</v>
      </c>
      <c r="F211" s="413" t="s">
        <v>415</v>
      </c>
      <c r="G211" s="413" t="s">
        <v>415</v>
      </c>
      <c r="H211" s="413" t="s">
        <v>80</v>
      </c>
      <c r="I211" s="413" t="s">
        <v>448</v>
      </c>
      <c r="J211" s="413" t="s">
        <v>417</v>
      </c>
      <c r="K211" s="413" t="s">
        <v>418</v>
      </c>
      <c r="L211" s="413" t="s">
        <v>419</v>
      </c>
      <c r="M211" s="413" t="s">
        <v>418</v>
      </c>
      <c r="N211" s="413" t="s">
        <v>420</v>
      </c>
      <c r="O211" s="413" t="s">
        <v>384</v>
      </c>
      <c r="P211" s="413" t="s">
        <v>421</v>
      </c>
      <c r="Q211" s="413" t="s">
        <v>422</v>
      </c>
      <c r="R211" s="413" t="s">
        <v>423</v>
      </c>
      <c r="S211" s="413" t="s">
        <v>423</v>
      </c>
      <c r="T211" s="1141"/>
      <c r="U211" s="638"/>
    </row>
    <row r="212" spans="1:21" x14ac:dyDescent="0.35">
      <c r="A212" s="1155" t="str">
        <f>B206</f>
        <v>EXTRA-urb.i.1</v>
      </c>
      <c r="B212" s="416">
        <v>1</v>
      </c>
      <c r="C212" s="218"/>
      <c r="D212" s="131"/>
      <c r="E212" s="131"/>
      <c r="F212" s="218"/>
      <c r="G212" s="640"/>
      <c r="H212" s="133" t="s">
        <v>80</v>
      </c>
      <c r="I212" s="497"/>
      <c r="J212" s="641"/>
      <c r="K212" s="642"/>
      <c r="L212" s="497"/>
      <c r="M212" s="642"/>
      <c r="N212" s="185"/>
      <c r="O212" s="185"/>
      <c r="P212" s="497"/>
      <c r="Q212" s="497"/>
      <c r="R212" s="497"/>
      <c r="S212" s="497"/>
      <c r="T212" s="643"/>
      <c r="U212" s="637"/>
    </row>
    <row r="213" spans="1:21" x14ac:dyDescent="0.35">
      <c r="A213" s="1155"/>
      <c r="B213" s="417">
        <v>2</v>
      </c>
      <c r="C213" s="128"/>
      <c r="D213" s="118"/>
      <c r="E213" s="118"/>
      <c r="F213" s="128"/>
      <c r="G213" s="644"/>
      <c r="H213" s="133" t="s">
        <v>80</v>
      </c>
      <c r="I213" s="498"/>
      <c r="J213" s="645"/>
      <c r="K213" s="646"/>
      <c r="L213" s="498"/>
      <c r="M213" s="646"/>
      <c r="N213" s="176"/>
      <c r="O213" s="176"/>
      <c r="P213" s="498"/>
      <c r="Q213" s="498" t="s">
        <v>424</v>
      </c>
      <c r="R213" s="498"/>
      <c r="S213" s="498"/>
      <c r="T213" s="647"/>
      <c r="U213" s="637"/>
    </row>
    <row r="214" spans="1:21" x14ac:dyDescent="0.35">
      <c r="A214" s="1155"/>
      <c r="B214" s="417">
        <v>3</v>
      </c>
      <c r="C214" s="128"/>
      <c r="D214" s="118"/>
      <c r="E214" s="118"/>
      <c r="F214" s="128"/>
      <c r="G214" s="644"/>
      <c r="H214" s="133"/>
      <c r="I214" s="498"/>
      <c r="J214" s="645"/>
      <c r="K214" s="646"/>
      <c r="L214" s="498"/>
      <c r="M214" s="646"/>
      <c r="N214" s="176"/>
      <c r="O214" s="176"/>
      <c r="P214" s="498"/>
      <c r="Q214" s="498"/>
      <c r="R214" s="498"/>
      <c r="S214" s="498"/>
      <c r="T214" s="647"/>
      <c r="U214" s="637"/>
    </row>
    <row r="215" spans="1:21" x14ac:dyDescent="0.35">
      <c r="A215" s="1155"/>
      <c r="B215" s="417">
        <v>4</v>
      </c>
      <c r="C215" s="128"/>
      <c r="D215" s="118"/>
      <c r="E215" s="118"/>
      <c r="F215" s="128"/>
      <c r="G215" s="644"/>
      <c r="H215" s="133"/>
      <c r="I215" s="498"/>
      <c r="J215" s="645"/>
      <c r="K215" s="646"/>
      <c r="L215" s="498"/>
      <c r="M215" s="646"/>
      <c r="N215" s="176"/>
      <c r="O215" s="176"/>
      <c r="P215" s="498"/>
      <c r="Q215" s="498"/>
      <c r="R215" s="498"/>
      <c r="S215" s="498"/>
      <c r="T215" s="647"/>
      <c r="U215" s="637"/>
    </row>
    <row r="216" spans="1:21" x14ac:dyDescent="0.35">
      <c r="A216" s="1155"/>
      <c r="B216" s="417">
        <v>5</v>
      </c>
      <c r="C216" s="128"/>
      <c r="D216" s="118"/>
      <c r="E216" s="118"/>
      <c r="F216" s="128"/>
      <c r="G216" s="644"/>
      <c r="H216" s="133"/>
      <c r="I216" s="498"/>
      <c r="J216" s="645"/>
      <c r="K216" s="646"/>
      <c r="L216" s="498"/>
      <c r="M216" s="646"/>
      <c r="N216" s="176"/>
      <c r="O216" s="176"/>
      <c r="P216" s="498"/>
      <c r="Q216" s="498"/>
      <c r="R216" s="498"/>
      <c r="S216" s="498"/>
      <c r="T216" s="647"/>
      <c r="U216" s="637"/>
    </row>
    <row r="217" spans="1:21" x14ac:dyDescent="0.35">
      <c r="A217" s="1155"/>
      <c r="B217" s="417">
        <v>6</v>
      </c>
      <c r="C217" s="128"/>
      <c r="D217" s="118"/>
      <c r="E217" s="118"/>
      <c r="F217" s="128"/>
      <c r="G217" s="644"/>
      <c r="H217" s="133"/>
      <c r="I217" s="498"/>
      <c r="J217" s="645"/>
      <c r="K217" s="646"/>
      <c r="L217" s="498"/>
      <c r="M217" s="646"/>
      <c r="N217" s="176"/>
      <c r="O217" s="176"/>
      <c r="P217" s="498"/>
      <c r="Q217" s="498"/>
      <c r="R217" s="498"/>
      <c r="S217" s="498"/>
      <c r="T217" s="647"/>
      <c r="U217" s="637"/>
    </row>
    <row r="218" spans="1:21" x14ac:dyDescent="0.35">
      <c r="A218" s="1155"/>
      <c r="B218" s="417">
        <v>7</v>
      </c>
      <c r="C218" s="128"/>
      <c r="D218" s="118"/>
      <c r="E218" s="118"/>
      <c r="F218" s="128"/>
      <c r="G218" s="644"/>
      <c r="H218" s="133"/>
      <c r="I218" s="498"/>
      <c r="J218" s="645"/>
      <c r="K218" s="646"/>
      <c r="L218" s="498"/>
      <c r="M218" s="646"/>
      <c r="N218" s="176"/>
      <c r="O218" s="176"/>
      <c r="P218" s="498"/>
      <c r="Q218" s="498"/>
      <c r="R218" s="498"/>
      <c r="S218" s="498"/>
      <c r="T218" s="647"/>
      <c r="U218" s="637"/>
    </row>
    <row r="219" spans="1:21" x14ac:dyDescent="0.35">
      <c r="A219" s="1155"/>
      <c r="B219" s="417">
        <v>8</v>
      </c>
      <c r="C219" s="128"/>
      <c r="D219" s="118"/>
      <c r="E219" s="118"/>
      <c r="F219" s="128"/>
      <c r="G219" s="644"/>
      <c r="H219" s="133"/>
      <c r="I219" s="498"/>
      <c r="J219" s="645"/>
      <c r="K219" s="646"/>
      <c r="L219" s="498"/>
      <c r="M219" s="646"/>
      <c r="N219" s="176"/>
      <c r="O219" s="176"/>
      <c r="P219" s="498"/>
      <c r="Q219" s="498"/>
      <c r="R219" s="498"/>
      <c r="S219" s="498"/>
      <c r="T219" s="647"/>
      <c r="U219" s="637"/>
    </row>
    <row r="220" spans="1:21" x14ac:dyDescent="0.35">
      <c r="A220" s="1155"/>
      <c r="B220" s="417">
        <v>9</v>
      </c>
      <c r="C220" s="128"/>
      <c r="D220" s="118"/>
      <c r="E220" s="118"/>
      <c r="F220" s="128"/>
      <c r="G220" s="644"/>
      <c r="H220" s="133"/>
      <c r="I220" s="498"/>
      <c r="J220" s="645"/>
      <c r="K220" s="646"/>
      <c r="L220" s="498"/>
      <c r="M220" s="646"/>
      <c r="N220" s="176"/>
      <c r="O220" s="176"/>
      <c r="P220" s="498"/>
      <c r="Q220" s="498"/>
      <c r="R220" s="498"/>
      <c r="S220" s="498"/>
      <c r="T220" s="647"/>
      <c r="U220" s="637"/>
    </row>
    <row r="221" spans="1:21" ht="15" thickBot="1" x14ac:dyDescent="0.4">
      <c r="A221" s="1156"/>
      <c r="B221" s="418">
        <v>10</v>
      </c>
      <c r="C221" s="157"/>
      <c r="D221" s="155"/>
      <c r="E221" s="155"/>
      <c r="F221" s="157"/>
      <c r="G221" s="648"/>
      <c r="H221" s="422"/>
      <c r="I221" s="499"/>
      <c r="J221" s="649"/>
      <c r="K221" s="650"/>
      <c r="L221" s="499"/>
      <c r="M221" s="650"/>
      <c r="N221" s="177"/>
      <c r="O221" s="177"/>
      <c r="P221" s="499"/>
      <c r="Q221" s="499"/>
      <c r="R221" s="499"/>
      <c r="S221" s="499"/>
      <c r="T221" s="651"/>
      <c r="U221" s="637"/>
    </row>
    <row r="222" spans="1:21" ht="29.5" thickBot="1" x14ac:dyDescent="0.4">
      <c r="A222" s="163"/>
      <c r="B222" s="119"/>
      <c r="C222" s="119"/>
      <c r="D222" s="119"/>
      <c r="E222" s="548" t="s">
        <v>385</v>
      </c>
      <c r="F222" s="549">
        <f>COUNTA(F212:F221)</f>
        <v>0</v>
      </c>
      <c r="G222" s="550">
        <f>COUNTA(G212:G221)</f>
        <v>0</v>
      </c>
      <c r="H222" s="652"/>
      <c r="I222" s="652"/>
      <c r="J222" s="600" t="s">
        <v>623</v>
      </c>
      <c r="K222" s="602">
        <f>COUNTIF(K212:K221,"&lt;=31/12/2024")</f>
        <v>0</v>
      </c>
      <c r="L222" s="652"/>
      <c r="M222" s="161" t="s">
        <v>425</v>
      </c>
      <c r="N222" s="174">
        <f>SUM(N212:N221)</f>
        <v>0</v>
      </c>
      <c r="O222" s="175">
        <f>SUM(O212:O221)</f>
        <v>0</v>
      </c>
      <c r="P222" s="119"/>
      <c r="R222" s="119"/>
      <c r="S222" s="119"/>
      <c r="T222" s="653"/>
      <c r="U222" s="654"/>
    </row>
    <row r="223" spans="1:21" ht="15" thickBot="1" x14ac:dyDescent="0.4">
      <c r="A223" s="655"/>
      <c r="B223" s="656"/>
      <c r="C223" s="464"/>
      <c r="D223" s="464"/>
      <c r="E223" s="464"/>
      <c r="F223" s="656"/>
      <c r="G223" s="464"/>
      <c r="H223" s="464"/>
      <c r="I223" s="656"/>
      <c r="J223" s="656"/>
      <c r="K223" s="464"/>
      <c r="L223" s="464"/>
      <c r="M223" s="464"/>
      <c r="N223" s="464"/>
      <c r="O223" s="464"/>
      <c r="P223" s="464"/>
      <c r="Q223" s="464"/>
      <c r="R223" s="464"/>
      <c r="S223" s="657"/>
      <c r="T223" s="464"/>
      <c r="U223" s="658"/>
    </row>
  </sheetData>
  <sheetProtection password="8721" sheet="1" objects="1" scenarios="1"/>
  <mergeCells count="191">
    <mergeCell ref="T153:T154"/>
    <mergeCell ref="T172:T173"/>
    <mergeCell ref="T191:T192"/>
    <mergeCell ref="T210:T211"/>
    <mergeCell ref="A3:T3"/>
    <mergeCell ref="A6:D6"/>
    <mergeCell ref="E6:J6"/>
    <mergeCell ref="L6:N6"/>
    <mergeCell ref="O6:T6"/>
    <mergeCell ref="B16:C16"/>
    <mergeCell ref="E16:F16"/>
    <mergeCell ref="G16:H16"/>
    <mergeCell ref="J16:K16"/>
    <mergeCell ref="L16:M16"/>
    <mergeCell ref="S16:T16"/>
    <mergeCell ref="A8:T8"/>
    <mergeCell ref="A10:D11"/>
    <mergeCell ref="E10:H11"/>
    <mergeCell ref="J10:N10"/>
    <mergeCell ref="O10:P11"/>
    <mergeCell ref="J11:N11"/>
    <mergeCell ref="A18:D18"/>
    <mergeCell ref="E18:H18"/>
    <mergeCell ref="J18:K18"/>
    <mergeCell ref="L18:M18"/>
    <mergeCell ref="S18:T18"/>
    <mergeCell ref="A20:A21"/>
    <mergeCell ref="B20:B21"/>
    <mergeCell ref="C20:C21"/>
    <mergeCell ref="T20:T21"/>
    <mergeCell ref="S35:T35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S54:T54"/>
    <mergeCell ref="A56:D56"/>
    <mergeCell ref="E56:H56"/>
    <mergeCell ref="J56:K56"/>
    <mergeCell ref="L56:M56"/>
    <mergeCell ref="S56:T56"/>
    <mergeCell ref="A41:A50"/>
    <mergeCell ref="B54:C54"/>
    <mergeCell ref="E54:F54"/>
    <mergeCell ref="G54:H54"/>
    <mergeCell ref="J54:K54"/>
    <mergeCell ref="L54:M54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T58:T59"/>
    <mergeCell ref="A60:A69"/>
    <mergeCell ref="B73:C73"/>
    <mergeCell ref="E73:F73"/>
    <mergeCell ref="G73:H73"/>
    <mergeCell ref="J73:K73"/>
    <mergeCell ref="L73:M73"/>
    <mergeCell ref="A77:A78"/>
    <mergeCell ref="B77:B78"/>
    <mergeCell ref="C77:C78"/>
    <mergeCell ref="T77:T78"/>
    <mergeCell ref="A79:A88"/>
    <mergeCell ref="B92:C92"/>
    <mergeCell ref="E92:F92"/>
    <mergeCell ref="G92:H92"/>
    <mergeCell ref="J92:K92"/>
    <mergeCell ref="L92:M92"/>
    <mergeCell ref="S130:T130"/>
    <mergeCell ref="B130:C130"/>
    <mergeCell ref="E130:F130"/>
    <mergeCell ref="T96:T97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B111:C111"/>
    <mergeCell ref="E111:F111"/>
    <mergeCell ref="T115:T116"/>
    <mergeCell ref="A115:A116"/>
    <mergeCell ref="B115:B116"/>
    <mergeCell ref="C115:C116"/>
    <mergeCell ref="A117:A126"/>
    <mergeCell ref="G130:H130"/>
    <mergeCell ref="S132:T132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T134:T135"/>
    <mergeCell ref="A132:D132"/>
    <mergeCell ref="E132:H132"/>
    <mergeCell ref="S189:T189"/>
    <mergeCell ref="A172:A173"/>
    <mergeCell ref="B172:B173"/>
    <mergeCell ref="C172:C173"/>
    <mergeCell ref="A174:A183"/>
    <mergeCell ref="B187:C187"/>
    <mergeCell ref="E187:F187"/>
    <mergeCell ref="G187:H187"/>
    <mergeCell ref="J187:K187"/>
    <mergeCell ref="L187:M187"/>
    <mergeCell ref="A189:D189"/>
    <mergeCell ref="E189:H189"/>
    <mergeCell ref="S168:T168"/>
    <mergeCell ref="A170:D170"/>
    <mergeCell ref="E170:H170"/>
    <mergeCell ref="J170:K170"/>
    <mergeCell ref="L170:M170"/>
    <mergeCell ref="S170:T170"/>
    <mergeCell ref="S187:T187"/>
    <mergeCell ref="A1:X1"/>
    <mergeCell ref="T39:T40"/>
    <mergeCell ref="C39:C40"/>
    <mergeCell ref="B39:B40"/>
    <mergeCell ref="A39:A40"/>
    <mergeCell ref="A153:A154"/>
    <mergeCell ref="B153:B154"/>
    <mergeCell ref="C153:C154"/>
    <mergeCell ref="A155:A164"/>
    <mergeCell ref="B168:C168"/>
    <mergeCell ref="E168:F168"/>
    <mergeCell ref="G149:H149"/>
    <mergeCell ref="J149:K149"/>
    <mergeCell ref="L149:M149"/>
    <mergeCell ref="G168:H168"/>
    <mergeCell ref="J168:K168"/>
    <mergeCell ref="L168:M168"/>
    <mergeCell ref="A212:A221"/>
    <mergeCell ref="G206:H206"/>
    <mergeCell ref="J206:K206"/>
    <mergeCell ref="L206:M206"/>
    <mergeCell ref="S206:T206"/>
    <mergeCell ref="A208:D208"/>
    <mergeCell ref="E208:H208"/>
    <mergeCell ref="J208:K208"/>
    <mergeCell ref="L208:M208"/>
    <mergeCell ref="S208:T208"/>
    <mergeCell ref="A210:A211"/>
    <mergeCell ref="B210:B211"/>
    <mergeCell ref="C210:C211"/>
    <mergeCell ref="J13:M13"/>
    <mergeCell ref="A13:D13"/>
    <mergeCell ref="E13:H13"/>
    <mergeCell ref="A191:A192"/>
    <mergeCell ref="B191:B192"/>
    <mergeCell ref="C191:C192"/>
    <mergeCell ref="A193:A202"/>
    <mergeCell ref="B206:C206"/>
    <mergeCell ref="E206:F206"/>
    <mergeCell ref="G111:H111"/>
    <mergeCell ref="A96:A97"/>
    <mergeCell ref="B96:B97"/>
    <mergeCell ref="C96:C97"/>
    <mergeCell ref="A98:A107"/>
    <mergeCell ref="A37:D37"/>
    <mergeCell ref="E37:H37"/>
    <mergeCell ref="J189:K189"/>
    <mergeCell ref="L189:M189"/>
    <mergeCell ref="J132:K132"/>
    <mergeCell ref="L132:M132"/>
    <mergeCell ref="J111:K111"/>
    <mergeCell ref="L111:M111"/>
    <mergeCell ref="J130:K130"/>
    <mergeCell ref="L130:M130"/>
  </mergeCells>
  <dataValidations count="6">
    <dataValidation type="list" allowBlank="1" showInputMessage="1" showErrorMessage="1" sqref="H174:H183 H155:H164 H136:H145 H117:H126 H98:H107 H79:H88 H60:H69 H41:H50 H22:H31 H212:H221 H193:H202" xr:uid="{00000000-0002-0000-0B00-000000000000}">
      <formula1>"idrogeno"</formula1>
    </dataValidation>
    <dataValidation allowBlank="1" showInputMessage="1" showErrorMessage="1" prompt="Inserire il riferimento corretto da piano di investimento (es.m1,e.1. ecc.)_x000a_" sqref="A20:A21 A153:A154 A172:A173 A191:A192 A39:A40 A58:A59 A77:A78 A96:A97 A115:A116 A134:A135 A210:A211" xr:uid="{00000000-0002-0000-0B00-000001000000}"/>
    <dataValidation type="list" allowBlank="1" showInputMessage="1" showErrorMessage="1" sqref="R155:S164 R174:S183 R212:S221 R98:S107 R79:S88 R117:S126 R136:S145 R193:S202 R41:S50 R60:S69 R22:S31" xr:uid="{00000000-0002-0000-0B00-000002000000}">
      <formula1>"si,"</formula1>
    </dataValidation>
    <dataValidation type="list" allowBlank="1" showInputMessage="1" showErrorMessage="1" sqref="B17:C17 B169:C169 B188:C188 B36:C36 B55:C55 B74:C74 B93:C93 B112:C112 B131:C131 B150:C150 B207:C207" xr:uid="{00000000-0002-0000-0B00-000003000000}">
      <formula1>$D$20:$D$39</formula1>
    </dataValidation>
    <dataValidation type="list" allowBlank="1" showInputMessage="1" showErrorMessage="1" sqref="E22:E31 E41:E50 E60:E69 E79:E88 E98:E107 E117:E126 E136:E145 E155:E164 E174:E183 E193:E202 E212:E221" xr:uid="{00000000-0002-0000-0B00-000004000000}">
      <formula1>"extraurbano"</formula1>
    </dataValidation>
    <dataValidation type="list" allowBlank="1" showInputMessage="1" showErrorMessage="1" sqref="I22:I31 I41:I50 I60:I69 I79:I88 I98:I107 I117:I126 I136:I145 I155:I164 I174:I183 I193:I202 I212:I221" xr:uid="{00000000-0002-0000-0B00-000005000000}">
      <formula1>"classe I, classe III, classe A, classe B"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/P.A. beneficiaria dal menù a tendina_x000a_" xr:uid="{00000000-0002-0000-0B00-000006000000}">
          <x14:formula1>
            <xm:f>'DATI EROGAZIONI'!$A$2:$A$22</xm:f>
          </x14:formula1>
          <xm:sqref>E6:J6</xm:sqref>
        </x14:dataValidation>
        <x14:dataValidation type="list" allowBlank="1" showInputMessage="1" showErrorMessage="1" prompt="Inserire OGV corrispondente al Piano di investimento esecutivo" xr:uid="{00000000-0002-0000-0B00-000007000000}">
          <x14:formula1>
            <xm:f>'EXTRAUrbano.Piano inv. forn '!$D$124:$D$143</xm:f>
          </x14:formula1>
          <xm:sqref>B16:C16 B206:C206 B187:C187 B168:C168 B149:C149 B130:C130 B111:C111 B92:C92 B73:C73 B54:C54 B35:C35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59999389629810485"/>
  </sheetPr>
  <dimension ref="A1:Y223"/>
  <sheetViews>
    <sheetView zoomScale="73" zoomScaleNormal="73" workbookViewId="0">
      <selection activeCell="C48" sqref="C48"/>
    </sheetView>
  </sheetViews>
  <sheetFormatPr defaultColWidth="8.7265625" defaultRowHeight="14.5" x14ac:dyDescent="0.35"/>
  <cols>
    <col min="1" max="1" width="11.81640625" style="12" customWidth="1"/>
    <col min="2" max="2" width="8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19.7265625" style="11" customWidth="1"/>
    <col min="7" max="7" width="25.1796875" style="1" customWidth="1"/>
    <col min="8" max="8" width="11.81640625" style="1" customWidth="1"/>
    <col min="9" max="9" width="19.26953125" style="1" customWidth="1"/>
    <col min="10" max="10" width="15.1796875" style="1" customWidth="1"/>
    <col min="11" max="11" width="11.7265625" style="11" bestFit="1" customWidth="1"/>
    <col min="12" max="12" width="31.54296875" style="11" customWidth="1"/>
    <col min="13" max="13" width="19.26953125" style="1" customWidth="1"/>
    <col min="14" max="14" width="15.81640625" style="1" customWidth="1"/>
    <col min="15" max="15" width="16.26953125" style="1" customWidth="1"/>
    <col min="16" max="16" width="15.81640625" style="1" customWidth="1"/>
    <col min="17" max="17" width="24.54296875" style="1" customWidth="1"/>
    <col min="18" max="18" width="17.81640625" style="1" customWidth="1"/>
    <col min="19" max="19" width="21.1796875" style="1" bestFit="1" customWidth="1"/>
    <col min="20" max="20" width="15.7265625" style="1" customWidth="1"/>
    <col min="21" max="21" width="18.7265625" style="1" customWidth="1"/>
    <col min="22" max="22" width="8" style="1" customWidth="1"/>
    <col min="23" max="23" width="18.7265625" style="1" customWidth="1"/>
    <col min="24" max="24" width="12.81640625" style="1" bestFit="1" customWidth="1"/>
    <col min="25" max="25" width="15.1796875" style="1" bestFit="1" customWidth="1"/>
    <col min="26" max="26" width="15.1796875" style="1" customWidth="1"/>
    <col min="27" max="27" width="15.7265625" style="1" customWidth="1"/>
    <col min="28" max="16384" width="8.7265625" style="1"/>
  </cols>
  <sheetData>
    <row r="1" spans="1:25" ht="20.5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4"/>
      <c r="Y1" s="995"/>
    </row>
    <row r="2" spans="1:25" ht="13.5" customHeight="1" thickBot="1" x14ac:dyDescent="0.4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25" ht="18" thickBot="1" x14ac:dyDescent="0.4">
      <c r="A3" s="1174" t="s">
        <v>449</v>
      </c>
      <c r="B3" s="1175"/>
      <c r="C3" s="1175"/>
      <c r="D3" s="1175"/>
      <c r="E3" s="1175"/>
      <c r="F3" s="1175"/>
      <c r="G3" s="1175"/>
      <c r="H3" s="1175"/>
      <c r="I3" s="1175"/>
      <c r="J3" s="1175"/>
      <c r="K3" s="1175"/>
      <c r="L3" s="1175"/>
      <c r="M3" s="1175"/>
      <c r="N3" s="1175"/>
      <c r="O3" s="1175"/>
      <c r="P3" s="1175"/>
      <c r="Q3" s="1175"/>
      <c r="R3" s="1175"/>
      <c r="S3" s="1175"/>
      <c r="T3" s="1175"/>
      <c r="U3" s="1176"/>
      <c r="V3" s="110"/>
      <c r="W3" s="110"/>
      <c r="X3" s="110"/>
      <c r="Y3" s="110"/>
    </row>
    <row r="4" spans="1:25" ht="10.5" customHeight="1" x14ac:dyDescent="0.35">
      <c r="A4" s="1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</row>
    <row r="5" spans="1:25" ht="6" customHeight="1" thickBot="1" x14ac:dyDescent="0.4">
      <c r="A5" s="1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25" ht="26.25" customHeight="1" thickBot="1" x14ac:dyDescent="0.4">
      <c r="A6" s="1064" t="s">
        <v>233</v>
      </c>
      <c r="B6" s="1065"/>
      <c r="C6" s="1065"/>
      <c r="D6" s="1066"/>
      <c r="E6" s="1067" t="s">
        <v>380</v>
      </c>
      <c r="F6" s="1068"/>
      <c r="G6" s="1068"/>
      <c r="H6" s="1068"/>
      <c r="I6" s="1068"/>
      <c r="J6" s="1068"/>
      <c r="K6" s="1068"/>
      <c r="L6" s="1069"/>
      <c r="N6" s="853" t="s">
        <v>4</v>
      </c>
      <c r="O6" s="854"/>
      <c r="P6" s="854"/>
      <c r="Q6" s="1082"/>
      <c r="R6" s="1083"/>
      <c r="S6" s="1083"/>
      <c r="T6" s="1083"/>
      <c r="U6" s="1084"/>
      <c r="V6" s="384"/>
      <c r="W6" s="384"/>
      <c r="X6" s="384"/>
      <c r="Y6" s="384"/>
    </row>
    <row r="7" spans="1:25" ht="15" thickBot="1" x14ac:dyDescent="0.4"/>
    <row r="8" spans="1:25" ht="26.25" customHeight="1" thickBot="1" x14ac:dyDescent="0.4">
      <c r="A8" s="1180" t="s">
        <v>450</v>
      </c>
      <c r="B8" s="1181"/>
      <c r="C8" s="1181"/>
      <c r="D8" s="1181"/>
      <c r="E8" s="1181"/>
      <c r="F8" s="1181"/>
      <c r="G8" s="1181"/>
      <c r="H8" s="1181"/>
      <c r="I8" s="1181"/>
      <c r="J8" s="1181"/>
      <c r="K8" s="1181"/>
      <c r="L8" s="1181"/>
      <c r="M8" s="1181"/>
      <c r="N8" s="1181"/>
      <c r="O8" s="1181"/>
      <c r="P8" s="1181"/>
      <c r="Q8" s="1181"/>
      <c r="R8" s="1181"/>
      <c r="S8" s="1181"/>
      <c r="T8" s="1181"/>
      <c r="U8" s="1182"/>
      <c r="V8" s="292"/>
    </row>
    <row r="9" spans="1:25" ht="15" thickBot="1" x14ac:dyDescent="0.4"/>
    <row r="10" spans="1:25" x14ac:dyDescent="0.35">
      <c r="A10" s="1183" t="s">
        <v>451</v>
      </c>
      <c r="B10" s="1184"/>
      <c r="C10" s="1184"/>
      <c r="D10" s="1185"/>
      <c r="E10" s="1076">
        <f>P32+P51+P70+P89+P108+P127+P146+P165+P184+P203+P222</f>
        <v>0</v>
      </c>
      <c r="F10" s="1060"/>
      <c r="G10" s="1060"/>
      <c r="H10" s="1061"/>
      <c r="I10" s="172"/>
      <c r="J10" s="172"/>
      <c r="K10" s="1"/>
      <c r="L10" s="1160" t="s">
        <v>383</v>
      </c>
      <c r="M10" s="1162"/>
      <c r="N10" s="1162"/>
      <c r="O10" s="1162"/>
      <c r="P10" s="1189"/>
      <c r="Q10" s="1060">
        <f>Q32+Q51+Q70+Q89+Q108+Q127+Q146+Q165+Q184+Q203+Q222</f>
        <v>0</v>
      </c>
      <c r="R10" s="1061"/>
      <c r="S10" s="108"/>
      <c r="T10" s="119"/>
      <c r="U10" s="173"/>
      <c r="V10" s="119"/>
      <c r="W10" s="124"/>
    </row>
    <row r="11" spans="1:25" ht="15" thickBot="1" x14ac:dyDescent="0.4">
      <c r="A11" s="1186"/>
      <c r="B11" s="1187"/>
      <c r="C11" s="1187"/>
      <c r="D11" s="1188"/>
      <c r="E11" s="1077"/>
      <c r="F11" s="1062"/>
      <c r="G11" s="1062"/>
      <c r="H11" s="1063"/>
      <c r="I11" s="172"/>
      <c r="J11" s="172"/>
      <c r="K11" s="1"/>
      <c r="L11" s="1190" t="s">
        <v>384</v>
      </c>
      <c r="M11" s="1191"/>
      <c r="N11" s="1191"/>
      <c r="O11" s="1191"/>
      <c r="P11" s="1192"/>
      <c r="Q11" s="1062"/>
      <c r="R11" s="1063"/>
      <c r="S11" s="108"/>
      <c r="T11" s="119"/>
      <c r="U11" s="173"/>
      <c r="V11" s="119"/>
      <c r="W11" s="124"/>
    </row>
    <row r="12" spans="1:25" ht="15" thickBot="1" x14ac:dyDescent="0.4">
      <c r="A12" s="201"/>
      <c r="B12" s="201"/>
      <c r="C12" s="201"/>
      <c r="D12" s="201"/>
      <c r="E12" s="172"/>
      <c r="F12" s="172"/>
      <c r="G12" s="172"/>
      <c r="H12" s="172"/>
      <c r="I12" s="172"/>
      <c r="J12" s="172"/>
      <c r="K12" s="1"/>
      <c r="L12" s="203"/>
      <c r="M12" s="203"/>
      <c r="N12" s="203"/>
      <c r="O12" s="203"/>
      <c r="P12" s="203"/>
      <c r="Q12" s="172"/>
      <c r="R12" s="172"/>
      <c r="S12" s="108"/>
      <c r="T12" s="119"/>
      <c r="U12" s="173"/>
      <c r="V12" s="119"/>
      <c r="W12" s="124"/>
    </row>
    <row r="13" spans="1:25" ht="15.75" customHeight="1" thickBot="1" x14ac:dyDescent="0.4">
      <c r="A13" s="1177" t="s">
        <v>452</v>
      </c>
      <c r="B13" s="1178"/>
      <c r="C13" s="1178"/>
      <c r="D13" s="1179"/>
      <c r="E13" s="1088">
        <f>F32+F51+F70+F89+F108+F127+F146+F165+F184+F203+F222</f>
        <v>0</v>
      </c>
      <c r="F13" s="1089"/>
      <c r="G13" s="1089"/>
      <c r="H13" s="1090"/>
      <c r="I13" s="121"/>
      <c r="J13" s="121"/>
      <c r="K13" s="1"/>
      <c r="L13" s="203"/>
      <c r="M13" s="203"/>
      <c r="N13" s="203"/>
      <c r="O13" s="203"/>
      <c r="P13" s="203"/>
      <c r="Q13" s="172"/>
      <c r="R13" s="172"/>
      <c r="S13" s="108"/>
      <c r="T13" s="119"/>
      <c r="U13" s="173"/>
      <c r="V13" s="119"/>
      <c r="W13" s="124"/>
    </row>
    <row r="14" spans="1:25" ht="15" thickBot="1" x14ac:dyDescent="0.4">
      <c r="A14" s="551"/>
      <c r="B14" s="552"/>
      <c r="C14" s="552"/>
      <c r="D14" s="552"/>
      <c r="E14" s="69"/>
    </row>
    <row r="15" spans="1:25" ht="15" thickBot="1" x14ac:dyDescent="0.4">
      <c r="A15" s="162"/>
      <c r="B15" s="41"/>
      <c r="C15" s="38"/>
      <c r="D15" s="38"/>
      <c r="E15" s="38"/>
      <c r="F15" s="41"/>
      <c r="G15" s="38"/>
      <c r="H15" s="38"/>
      <c r="I15" s="38"/>
      <c r="J15" s="38"/>
      <c r="K15" s="41"/>
      <c r="L15" s="41"/>
      <c r="M15" s="38"/>
      <c r="N15" s="38"/>
      <c r="O15" s="38"/>
      <c r="P15" s="38"/>
      <c r="Q15" s="38"/>
      <c r="R15" s="38"/>
      <c r="S15" s="38"/>
      <c r="T15" s="38"/>
      <c r="U15" s="38"/>
      <c r="V15" s="44"/>
    </row>
    <row r="16" spans="1:25" ht="27.5" thickBot="1" x14ac:dyDescent="0.4">
      <c r="A16" s="587" t="s">
        <v>9</v>
      </c>
      <c r="B16" s="1053" t="s">
        <v>296</v>
      </c>
      <c r="C16" s="1054"/>
      <c r="E16" s="1167" t="s">
        <v>386</v>
      </c>
      <c r="F16" s="1168"/>
      <c r="G16" s="1035" t="str">
        <f>VLOOKUP(B16,'piano inv.riconvers.'!$D$40:$H$59,3,FALSE)</f>
        <v>G61J22000530008</v>
      </c>
      <c r="H16" s="1036"/>
      <c r="I16" s="122"/>
      <c r="J16" s="122"/>
      <c r="K16" s="1"/>
      <c r="L16" s="1167" t="s">
        <v>387</v>
      </c>
      <c r="M16" s="1168"/>
      <c r="N16" s="1035">
        <f>VLOOKUP(B16,'piano inv.riconvers.'!$D$40:$H$59,4,FALSE)</f>
        <v>0</v>
      </c>
      <c r="O16" s="1036"/>
      <c r="Q16" s="588" t="s">
        <v>388</v>
      </c>
      <c r="R16" s="148"/>
      <c r="T16" s="590" t="s">
        <v>389</v>
      </c>
      <c r="U16" s="559"/>
      <c r="V16" s="86"/>
    </row>
    <row r="17" spans="1:23" ht="13.5" customHeight="1" thickBot="1" x14ac:dyDescent="0.4">
      <c r="A17" s="163"/>
      <c r="B17" s="120"/>
      <c r="C17" s="120"/>
      <c r="E17" s="121"/>
      <c r="F17" s="121"/>
      <c r="G17" s="122"/>
      <c r="H17" s="122"/>
      <c r="I17" s="122"/>
      <c r="J17" s="122"/>
      <c r="K17" s="1"/>
      <c r="L17" s="121"/>
      <c r="M17" s="121"/>
      <c r="N17" s="122"/>
      <c r="O17" s="122"/>
      <c r="Q17" s="123"/>
      <c r="T17" s="119"/>
      <c r="V17" s="164"/>
      <c r="W17" s="124"/>
    </row>
    <row r="18" spans="1:23" ht="33.75" customHeight="1" thickBot="1" x14ac:dyDescent="0.4">
      <c r="A18" s="1169" t="s">
        <v>453</v>
      </c>
      <c r="B18" s="1170"/>
      <c r="C18" s="1170"/>
      <c r="D18" s="1171"/>
      <c r="E18" s="1041">
        <f>VLOOKUP(B16,'piano inv.riconvers.'!$D$40:$V$59,17,FALSE)</f>
        <v>0</v>
      </c>
      <c r="F18" s="1042"/>
      <c r="G18" s="1042"/>
      <c r="H18" s="1043"/>
      <c r="I18" s="172"/>
      <c r="J18" s="172"/>
      <c r="K18" s="1"/>
      <c r="L18" s="1172" t="s">
        <v>391</v>
      </c>
      <c r="M18" s="1173"/>
      <c r="N18" s="1041">
        <f>VLOOKUP(B16,'piano inv.riconvers.'!$D$40:$V$59,19,FALSE)</f>
        <v>0</v>
      </c>
      <c r="O18" s="1043"/>
      <c r="P18" s="147"/>
      <c r="Q18" s="589" t="s">
        <v>392</v>
      </c>
      <c r="R18" s="169">
        <f>N18+E18</f>
        <v>0</v>
      </c>
      <c r="S18" s="108"/>
      <c r="T18" s="590" t="s">
        <v>393</v>
      </c>
      <c r="U18" s="559"/>
      <c r="V18" s="164"/>
      <c r="W18" s="124"/>
    </row>
    <row r="19" spans="1:23" ht="33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72"/>
      <c r="J19" s="172"/>
      <c r="K19" s="1"/>
      <c r="L19" s="121"/>
      <c r="M19" s="121"/>
      <c r="N19" s="172"/>
      <c r="O19" s="172"/>
      <c r="P19" s="147"/>
      <c r="Q19" s="119"/>
      <c r="R19" s="147"/>
      <c r="S19" s="108"/>
      <c r="T19" s="119"/>
      <c r="U19" s="173"/>
      <c r="V19" s="164"/>
      <c r="W19" s="124"/>
    </row>
    <row r="20" spans="1:23" s="13" customFormat="1" ht="72" customHeight="1" x14ac:dyDescent="0.35">
      <c r="A20" s="1160" t="s">
        <v>394</v>
      </c>
      <c r="B20" s="1162" t="s">
        <v>395</v>
      </c>
      <c r="C20" s="1162" t="s">
        <v>396</v>
      </c>
      <c r="D20" s="581" t="s">
        <v>397</v>
      </c>
      <c r="E20" s="582" t="s">
        <v>398</v>
      </c>
      <c r="F20" s="581" t="s">
        <v>399</v>
      </c>
      <c r="G20" s="581" t="s">
        <v>400</v>
      </c>
      <c r="H20" s="583" t="s">
        <v>454</v>
      </c>
      <c r="I20" s="583" t="s">
        <v>292</v>
      </c>
      <c r="J20" s="583" t="s">
        <v>455</v>
      </c>
      <c r="K20" s="583" t="s">
        <v>401</v>
      </c>
      <c r="L20" s="583" t="s">
        <v>402</v>
      </c>
      <c r="M20" s="582" t="s">
        <v>456</v>
      </c>
      <c r="N20" s="583" t="s">
        <v>404</v>
      </c>
      <c r="O20" s="583" t="s">
        <v>405</v>
      </c>
      <c r="P20" s="583" t="s">
        <v>406</v>
      </c>
      <c r="Q20" s="583" t="s">
        <v>407</v>
      </c>
      <c r="R20" s="583" t="s">
        <v>408</v>
      </c>
      <c r="S20" s="583" t="s">
        <v>409</v>
      </c>
      <c r="T20" s="583" t="s">
        <v>410</v>
      </c>
      <c r="U20" s="584" t="s">
        <v>412</v>
      </c>
      <c r="V20" s="165"/>
    </row>
    <row r="21" spans="1:23" s="13" customFormat="1" ht="28.5" customHeight="1" thickBot="1" x14ac:dyDescent="0.4">
      <c r="A21" s="1161"/>
      <c r="B21" s="1163"/>
      <c r="C21" s="1163"/>
      <c r="D21" s="585" t="s">
        <v>413</v>
      </c>
      <c r="E21" s="585" t="s">
        <v>414</v>
      </c>
      <c r="F21" s="585" t="s">
        <v>415</v>
      </c>
      <c r="G21" s="585" t="s">
        <v>415</v>
      </c>
      <c r="H21" s="585" t="s">
        <v>293</v>
      </c>
      <c r="I21" s="585" t="s">
        <v>457</v>
      </c>
      <c r="J21" s="585" t="s">
        <v>32</v>
      </c>
      <c r="K21" s="585" t="s">
        <v>416</v>
      </c>
      <c r="L21" s="585" t="s">
        <v>417</v>
      </c>
      <c r="M21" s="585" t="s">
        <v>418</v>
      </c>
      <c r="N21" s="585" t="s">
        <v>419</v>
      </c>
      <c r="O21" s="585" t="s">
        <v>418</v>
      </c>
      <c r="P21" s="585" t="s">
        <v>420</v>
      </c>
      <c r="Q21" s="585" t="s">
        <v>384</v>
      </c>
      <c r="R21" s="585" t="s">
        <v>421</v>
      </c>
      <c r="S21" s="585" t="s">
        <v>422</v>
      </c>
      <c r="T21" s="585" t="s">
        <v>423</v>
      </c>
      <c r="U21" s="586"/>
      <c r="V21" s="165"/>
    </row>
    <row r="22" spans="1:23" ht="15" customHeight="1" x14ac:dyDescent="0.35">
      <c r="A22" s="1164" t="str">
        <f>B16</f>
        <v>riconv. sub.m.1</v>
      </c>
      <c r="B22" s="591">
        <v>1</v>
      </c>
      <c r="C22" s="129"/>
      <c r="D22" s="130"/>
      <c r="E22" s="131"/>
      <c r="F22" s="129"/>
      <c r="G22" s="132"/>
      <c r="H22" s="133"/>
      <c r="I22" s="133"/>
      <c r="J22" s="133"/>
      <c r="K22" s="116"/>
      <c r="L22" s="136"/>
      <c r="M22" s="137"/>
      <c r="N22" s="116"/>
      <c r="O22" s="137"/>
      <c r="P22" s="185"/>
      <c r="Q22" s="185"/>
      <c r="R22" s="116"/>
      <c r="S22" s="116"/>
      <c r="T22" s="116"/>
      <c r="U22" s="381"/>
      <c r="V22" s="86"/>
    </row>
    <row r="23" spans="1:23" x14ac:dyDescent="0.35">
      <c r="A23" s="1165"/>
      <c r="B23" s="592">
        <v>2</v>
      </c>
      <c r="C23" s="125"/>
      <c r="D23" s="126"/>
      <c r="E23" s="118"/>
      <c r="F23" s="125"/>
      <c r="G23" s="127"/>
      <c r="H23" s="128"/>
      <c r="I23" s="128"/>
      <c r="J23" s="128"/>
      <c r="K23" s="117"/>
      <c r="L23" s="134"/>
      <c r="M23" s="135"/>
      <c r="N23" s="117"/>
      <c r="O23" s="135"/>
      <c r="P23" s="176"/>
      <c r="Q23" s="176"/>
      <c r="R23" s="117"/>
      <c r="S23" s="117" t="s">
        <v>424</v>
      </c>
      <c r="T23" s="117"/>
      <c r="U23" s="382"/>
      <c r="V23" s="86"/>
    </row>
    <row r="24" spans="1:23" x14ac:dyDescent="0.35">
      <c r="A24" s="1165"/>
      <c r="B24" s="592">
        <v>3</v>
      </c>
      <c r="C24" s="125"/>
      <c r="D24" s="126"/>
      <c r="E24" s="118"/>
      <c r="F24" s="125"/>
      <c r="G24" s="127"/>
      <c r="H24" s="128"/>
      <c r="I24" s="128"/>
      <c r="J24" s="128"/>
      <c r="K24" s="117"/>
      <c r="L24" s="134"/>
      <c r="M24" s="135"/>
      <c r="N24" s="117"/>
      <c r="O24" s="135"/>
      <c r="P24" s="176"/>
      <c r="Q24" s="176"/>
      <c r="R24" s="117"/>
      <c r="S24" s="117"/>
      <c r="T24" s="117"/>
      <c r="U24" s="382"/>
      <c r="V24" s="86"/>
    </row>
    <row r="25" spans="1:23" x14ac:dyDescent="0.35">
      <c r="A25" s="1165"/>
      <c r="B25" s="592">
        <v>4</v>
      </c>
      <c r="C25" s="125"/>
      <c r="D25" s="126"/>
      <c r="E25" s="118"/>
      <c r="F25" s="125"/>
      <c r="G25" s="125"/>
      <c r="H25" s="128"/>
      <c r="I25" s="128"/>
      <c r="J25" s="128"/>
      <c r="K25" s="117"/>
      <c r="L25" s="134"/>
      <c r="M25" s="135"/>
      <c r="N25" s="117"/>
      <c r="O25" s="135"/>
      <c r="P25" s="176"/>
      <c r="Q25" s="176"/>
      <c r="R25" s="117"/>
      <c r="S25" s="117"/>
      <c r="T25" s="117"/>
      <c r="U25" s="382"/>
      <c r="V25" s="86"/>
    </row>
    <row r="26" spans="1:23" x14ac:dyDescent="0.35">
      <c r="A26" s="1165"/>
      <c r="B26" s="592">
        <v>5</v>
      </c>
      <c r="C26" s="125"/>
      <c r="D26" s="126"/>
      <c r="E26" s="118"/>
      <c r="F26" s="125"/>
      <c r="G26" s="127"/>
      <c r="H26" s="128"/>
      <c r="I26" s="128"/>
      <c r="J26" s="128"/>
      <c r="K26" s="117"/>
      <c r="L26" s="134"/>
      <c r="M26" s="135"/>
      <c r="N26" s="117"/>
      <c r="O26" s="135"/>
      <c r="P26" s="176"/>
      <c r="Q26" s="176"/>
      <c r="R26" s="117"/>
      <c r="S26" s="117"/>
      <c r="T26" s="117"/>
      <c r="U26" s="382"/>
      <c r="V26" s="86"/>
    </row>
    <row r="27" spans="1:23" x14ac:dyDescent="0.35">
      <c r="A27" s="1165"/>
      <c r="B27" s="592">
        <v>6</v>
      </c>
      <c r="C27" s="125"/>
      <c r="D27" s="126"/>
      <c r="E27" s="118"/>
      <c r="F27" s="125"/>
      <c r="G27" s="127"/>
      <c r="H27" s="128"/>
      <c r="I27" s="128"/>
      <c r="J27" s="128"/>
      <c r="K27" s="117"/>
      <c r="L27" s="134"/>
      <c r="M27" s="135"/>
      <c r="N27" s="117"/>
      <c r="O27" s="135"/>
      <c r="P27" s="176"/>
      <c r="Q27" s="176"/>
      <c r="R27" s="117"/>
      <c r="S27" s="117"/>
      <c r="T27" s="117"/>
      <c r="U27" s="382"/>
      <c r="V27" s="86"/>
    </row>
    <row r="28" spans="1:23" x14ac:dyDescent="0.35">
      <c r="A28" s="1165"/>
      <c r="B28" s="592">
        <v>7</v>
      </c>
      <c r="C28" s="125"/>
      <c r="D28" s="126"/>
      <c r="E28" s="118"/>
      <c r="F28" s="125"/>
      <c r="G28" s="127"/>
      <c r="H28" s="128"/>
      <c r="I28" s="128"/>
      <c r="J28" s="128"/>
      <c r="K28" s="117"/>
      <c r="L28" s="134"/>
      <c r="M28" s="135"/>
      <c r="N28" s="117"/>
      <c r="O28" s="135"/>
      <c r="P28" s="176"/>
      <c r="Q28" s="176"/>
      <c r="R28" s="117"/>
      <c r="S28" s="117"/>
      <c r="T28" s="117"/>
      <c r="U28" s="382"/>
      <c r="V28" s="86"/>
    </row>
    <row r="29" spans="1:23" x14ac:dyDescent="0.35">
      <c r="A29" s="1165"/>
      <c r="B29" s="592">
        <v>8</v>
      </c>
      <c r="C29" s="125"/>
      <c r="D29" s="126"/>
      <c r="E29" s="118"/>
      <c r="F29" s="125"/>
      <c r="G29" s="127"/>
      <c r="H29" s="128"/>
      <c r="I29" s="128"/>
      <c r="J29" s="128"/>
      <c r="K29" s="117"/>
      <c r="L29" s="134"/>
      <c r="M29" s="135"/>
      <c r="N29" s="117"/>
      <c r="O29" s="135"/>
      <c r="P29" s="176"/>
      <c r="Q29" s="176"/>
      <c r="R29" s="117"/>
      <c r="S29" s="117"/>
      <c r="T29" s="117"/>
      <c r="U29" s="382"/>
      <c r="V29" s="86"/>
    </row>
    <row r="30" spans="1:23" x14ac:dyDescent="0.35">
      <c r="A30" s="1165"/>
      <c r="B30" s="592">
        <v>9</v>
      </c>
      <c r="C30" s="125"/>
      <c r="D30" s="126"/>
      <c r="E30" s="118"/>
      <c r="F30" s="125"/>
      <c r="G30" s="127"/>
      <c r="H30" s="128"/>
      <c r="I30" s="128"/>
      <c r="J30" s="128"/>
      <c r="K30" s="117"/>
      <c r="L30" s="134"/>
      <c r="M30" s="135"/>
      <c r="N30" s="117"/>
      <c r="O30" s="135"/>
      <c r="P30" s="176"/>
      <c r="Q30" s="176"/>
      <c r="R30" s="117"/>
      <c r="S30" s="117"/>
      <c r="T30" s="117"/>
      <c r="U30" s="382"/>
      <c r="V30" s="86"/>
    </row>
    <row r="31" spans="1:23" ht="15" thickBot="1" x14ac:dyDescent="0.4">
      <c r="A31" s="1166"/>
      <c r="B31" s="593">
        <v>10</v>
      </c>
      <c r="C31" s="153"/>
      <c r="D31" s="154"/>
      <c r="E31" s="155"/>
      <c r="F31" s="153"/>
      <c r="G31" s="156"/>
      <c r="H31" s="157"/>
      <c r="I31" s="157"/>
      <c r="J31" s="157"/>
      <c r="K31" s="158"/>
      <c r="L31" s="159"/>
      <c r="M31" s="160"/>
      <c r="N31" s="158"/>
      <c r="O31" s="160"/>
      <c r="P31" s="177"/>
      <c r="Q31" s="177"/>
      <c r="R31" s="158"/>
      <c r="S31" s="158"/>
      <c r="T31" s="158"/>
      <c r="U31" s="383"/>
      <c r="V31" s="86"/>
    </row>
    <row r="32" spans="1:23" ht="29.5" thickBot="1" x14ac:dyDescent="0.4">
      <c r="A32" s="150"/>
      <c r="B32" s="12"/>
      <c r="C32" s="12"/>
      <c r="D32" s="12"/>
      <c r="E32" s="555" t="s">
        <v>458</v>
      </c>
      <c r="F32" s="556">
        <f>COUNTA(F22:F31)</f>
        <v>0</v>
      </c>
      <c r="G32" s="557">
        <f>COUNTA(G22:G31)</f>
        <v>0</v>
      </c>
      <c r="M32" s="151"/>
      <c r="N32" s="151"/>
      <c r="O32" s="161" t="s">
        <v>425</v>
      </c>
      <c r="P32" s="174">
        <f>SUM(P22:P31)</f>
        <v>0</v>
      </c>
      <c r="Q32" s="175">
        <f>SUM(Q22:Q31)</f>
        <v>0</v>
      </c>
      <c r="R32" s="12"/>
      <c r="T32" s="12"/>
      <c r="U32" s="149"/>
      <c r="V32" s="166"/>
      <c r="W32" s="149"/>
    </row>
    <row r="33" spans="1:22" ht="15" thickBot="1" x14ac:dyDescent="0.4">
      <c r="A33" s="167"/>
      <c r="B33" s="90"/>
      <c r="C33" s="69"/>
      <c r="D33" s="69"/>
      <c r="E33" s="69"/>
      <c r="F33" s="90"/>
      <c r="G33" s="69"/>
      <c r="H33" s="69"/>
      <c r="I33" s="69"/>
      <c r="J33" s="69"/>
      <c r="K33" s="90"/>
      <c r="L33" s="90"/>
      <c r="M33" s="69"/>
      <c r="N33" s="69"/>
      <c r="O33" s="69"/>
      <c r="P33" s="69"/>
      <c r="Q33" s="69"/>
      <c r="R33" s="69"/>
      <c r="S33" s="69"/>
      <c r="T33" s="69"/>
      <c r="U33" s="69"/>
      <c r="V33" s="91"/>
    </row>
    <row r="34" spans="1:22" ht="15" thickBot="1" x14ac:dyDescent="0.4">
      <c r="A34" s="162"/>
      <c r="B34" s="41"/>
      <c r="C34" s="38"/>
      <c r="D34" s="38"/>
      <c r="E34" s="38"/>
      <c r="F34" s="41"/>
      <c r="G34" s="38"/>
      <c r="H34" s="38"/>
      <c r="I34" s="38"/>
      <c r="J34" s="38"/>
      <c r="K34" s="41"/>
      <c r="L34" s="41"/>
      <c r="M34" s="38"/>
      <c r="N34" s="38"/>
      <c r="O34" s="38"/>
      <c r="P34" s="38"/>
      <c r="Q34" s="38"/>
      <c r="R34" s="38"/>
      <c r="S34" s="38"/>
      <c r="T34" s="38"/>
      <c r="U34" s="38"/>
      <c r="V34" s="44"/>
    </row>
    <row r="35" spans="1:22" ht="27.5" thickBot="1" x14ac:dyDescent="0.4">
      <c r="A35" s="587" t="s">
        <v>9</v>
      </c>
      <c r="B35" s="1053" t="s">
        <v>296</v>
      </c>
      <c r="C35" s="1054"/>
      <c r="E35" s="1167" t="s">
        <v>386</v>
      </c>
      <c r="F35" s="1168"/>
      <c r="G35" s="1035" t="str">
        <f>VLOOKUP(B35,'piano inv.riconvers.'!$D$40:$H$59,3,FALSE)</f>
        <v>G61J22000530008</v>
      </c>
      <c r="H35" s="1036"/>
      <c r="I35" s="122"/>
      <c r="J35" s="122"/>
      <c r="K35" s="1"/>
      <c r="L35" s="1167" t="s">
        <v>387</v>
      </c>
      <c r="M35" s="1168"/>
      <c r="N35" s="1035">
        <f>VLOOKUP(B35,'piano inv.riconvers.'!$D$40:$H$59,4,FALSE)</f>
        <v>0</v>
      </c>
      <c r="O35" s="1036"/>
      <c r="Q35" s="588" t="s">
        <v>388</v>
      </c>
      <c r="R35" s="148"/>
      <c r="T35" s="590" t="s">
        <v>389</v>
      </c>
      <c r="U35" s="559"/>
      <c r="V35" s="86"/>
    </row>
    <row r="36" spans="1:22" ht="15" thickBot="1" x14ac:dyDescent="0.4">
      <c r="A36" s="163"/>
      <c r="B36" s="120"/>
      <c r="C36" s="120"/>
      <c r="E36" s="121"/>
      <c r="F36" s="121"/>
      <c r="G36" s="122"/>
      <c r="H36" s="122"/>
      <c r="I36" s="122"/>
      <c r="J36" s="122"/>
      <c r="K36" s="1"/>
      <c r="L36" s="121"/>
      <c r="M36" s="121"/>
      <c r="N36" s="122"/>
      <c r="O36" s="122"/>
      <c r="Q36" s="123"/>
      <c r="T36" s="119"/>
      <c r="V36" s="164"/>
    </row>
    <row r="37" spans="1:22" ht="28.5" customHeight="1" thickBot="1" x14ac:dyDescent="0.4">
      <c r="A37" s="1169" t="s">
        <v>453</v>
      </c>
      <c r="B37" s="1170"/>
      <c r="C37" s="1170"/>
      <c r="D37" s="1171"/>
      <c r="E37" s="1041">
        <f>VLOOKUP(B35,'piano inv.riconvers.'!$D$40:$V$59,17,FALSE)</f>
        <v>0</v>
      </c>
      <c r="F37" s="1042"/>
      <c r="G37" s="1042"/>
      <c r="H37" s="1043"/>
      <c r="I37" s="172"/>
      <c r="J37" s="172"/>
      <c r="K37" s="1"/>
      <c r="L37" s="1172" t="s">
        <v>391</v>
      </c>
      <c r="M37" s="1173"/>
      <c r="N37" s="1041">
        <f>VLOOKUP(B35,'piano inv.riconvers.'!$D$40:$V$59,19,FALSE)</f>
        <v>0</v>
      </c>
      <c r="O37" s="1043"/>
      <c r="P37" s="147"/>
      <c r="Q37" s="589" t="s">
        <v>392</v>
      </c>
      <c r="R37" s="169">
        <f>N37+E37</f>
        <v>0</v>
      </c>
      <c r="S37" s="108"/>
      <c r="T37" s="590" t="s">
        <v>393</v>
      </c>
      <c r="U37" s="559"/>
      <c r="V37" s="164"/>
    </row>
    <row r="38" spans="1:22" ht="15" thickBot="1" x14ac:dyDescent="0.4">
      <c r="A38" s="170"/>
      <c r="B38" s="171"/>
      <c r="C38" s="171"/>
      <c r="D38" s="171"/>
      <c r="E38" s="172"/>
      <c r="F38" s="172"/>
      <c r="G38" s="172"/>
      <c r="H38" s="172"/>
      <c r="I38" s="172"/>
      <c r="J38" s="172"/>
      <c r="K38" s="1"/>
      <c r="L38" s="121"/>
      <c r="M38" s="121"/>
      <c r="N38" s="172"/>
      <c r="O38" s="172"/>
      <c r="P38" s="147"/>
      <c r="Q38" s="119"/>
      <c r="R38" s="147"/>
      <c r="S38" s="108"/>
      <c r="T38" s="119"/>
      <c r="U38" s="173"/>
      <c r="V38" s="86"/>
    </row>
    <row r="39" spans="1:22" ht="79.5" customHeight="1" x14ac:dyDescent="0.35">
      <c r="A39" s="1160" t="s">
        <v>394</v>
      </c>
      <c r="B39" s="1162" t="s">
        <v>395</v>
      </c>
      <c r="C39" s="1162" t="s">
        <v>396</v>
      </c>
      <c r="D39" s="581" t="s">
        <v>397</v>
      </c>
      <c r="E39" s="582" t="s">
        <v>398</v>
      </c>
      <c r="F39" s="581" t="s">
        <v>399</v>
      </c>
      <c r="G39" s="581" t="s">
        <v>400</v>
      </c>
      <c r="H39" s="583" t="s">
        <v>454</v>
      </c>
      <c r="I39" s="583" t="s">
        <v>292</v>
      </c>
      <c r="J39" s="583" t="s">
        <v>455</v>
      </c>
      <c r="K39" s="583" t="s">
        <v>401</v>
      </c>
      <c r="L39" s="583" t="s">
        <v>402</v>
      </c>
      <c r="M39" s="582" t="s">
        <v>456</v>
      </c>
      <c r="N39" s="583" t="s">
        <v>404</v>
      </c>
      <c r="O39" s="583" t="s">
        <v>405</v>
      </c>
      <c r="P39" s="583" t="s">
        <v>406</v>
      </c>
      <c r="Q39" s="583" t="s">
        <v>407</v>
      </c>
      <c r="R39" s="583" t="s">
        <v>408</v>
      </c>
      <c r="S39" s="583" t="s">
        <v>409</v>
      </c>
      <c r="T39" s="583" t="s">
        <v>410</v>
      </c>
      <c r="U39" s="584" t="s">
        <v>412</v>
      </c>
      <c r="V39" s="165"/>
    </row>
    <row r="40" spans="1:22" ht="24.5" thickBot="1" x14ac:dyDescent="0.4">
      <c r="A40" s="1161"/>
      <c r="B40" s="1163"/>
      <c r="C40" s="1163"/>
      <c r="D40" s="585" t="s">
        <v>413</v>
      </c>
      <c r="E40" s="585" t="s">
        <v>414</v>
      </c>
      <c r="F40" s="585" t="s">
        <v>415</v>
      </c>
      <c r="G40" s="585" t="s">
        <v>415</v>
      </c>
      <c r="H40" s="585" t="s">
        <v>293</v>
      </c>
      <c r="I40" s="585" t="s">
        <v>457</v>
      </c>
      <c r="J40" s="585" t="s">
        <v>32</v>
      </c>
      <c r="K40" s="585" t="s">
        <v>416</v>
      </c>
      <c r="L40" s="585" t="s">
        <v>417</v>
      </c>
      <c r="M40" s="585" t="s">
        <v>418</v>
      </c>
      <c r="N40" s="585" t="s">
        <v>419</v>
      </c>
      <c r="O40" s="585" t="s">
        <v>418</v>
      </c>
      <c r="P40" s="585" t="s">
        <v>420</v>
      </c>
      <c r="Q40" s="585" t="s">
        <v>384</v>
      </c>
      <c r="R40" s="585" t="s">
        <v>421</v>
      </c>
      <c r="S40" s="585" t="s">
        <v>422</v>
      </c>
      <c r="T40" s="585" t="s">
        <v>423</v>
      </c>
      <c r="U40" s="586"/>
      <c r="V40" s="165"/>
    </row>
    <row r="41" spans="1:22" x14ac:dyDescent="0.35">
      <c r="A41" s="1164" t="str">
        <f>B35</f>
        <v>riconv. sub.m.1</v>
      </c>
      <c r="B41" s="591">
        <v>1</v>
      </c>
      <c r="C41" s="129"/>
      <c r="D41" s="130"/>
      <c r="E41" s="131"/>
      <c r="F41" s="129"/>
      <c r="G41" s="132"/>
      <c r="H41" s="133"/>
      <c r="I41" s="133"/>
      <c r="J41" s="133"/>
      <c r="K41" s="116"/>
      <c r="L41" s="136"/>
      <c r="M41" s="137"/>
      <c r="N41" s="116"/>
      <c r="O41" s="137"/>
      <c r="P41" s="185"/>
      <c r="Q41" s="185"/>
      <c r="R41" s="116"/>
      <c r="S41" s="116"/>
      <c r="T41" s="116"/>
      <c r="U41" s="381"/>
      <c r="V41" s="86"/>
    </row>
    <row r="42" spans="1:22" x14ac:dyDescent="0.35">
      <c r="A42" s="1165"/>
      <c r="B42" s="592">
        <v>2</v>
      </c>
      <c r="C42" s="125"/>
      <c r="D42" s="126"/>
      <c r="E42" s="118"/>
      <c r="F42" s="125"/>
      <c r="G42" s="127"/>
      <c r="H42" s="128"/>
      <c r="I42" s="128"/>
      <c r="J42" s="128"/>
      <c r="K42" s="117"/>
      <c r="L42" s="134"/>
      <c r="M42" s="135"/>
      <c r="N42" s="117"/>
      <c r="O42" s="135"/>
      <c r="P42" s="176"/>
      <c r="Q42" s="176"/>
      <c r="R42" s="117"/>
      <c r="S42" s="117" t="s">
        <v>424</v>
      </c>
      <c r="T42" s="117"/>
      <c r="U42" s="382"/>
      <c r="V42" s="86"/>
    </row>
    <row r="43" spans="1:22" x14ac:dyDescent="0.35">
      <c r="A43" s="1165"/>
      <c r="B43" s="592">
        <v>3</v>
      </c>
      <c r="C43" s="125"/>
      <c r="D43" s="126"/>
      <c r="E43" s="118"/>
      <c r="F43" s="125"/>
      <c r="G43" s="127"/>
      <c r="H43" s="128"/>
      <c r="I43" s="128"/>
      <c r="J43" s="128"/>
      <c r="K43" s="117"/>
      <c r="L43" s="134"/>
      <c r="M43" s="135"/>
      <c r="N43" s="117"/>
      <c r="O43" s="135"/>
      <c r="P43" s="176"/>
      <c r="Q43" s="176"/>
      <c r="R43" s="117"/>
      <c r="S43" s="117"/>
      <c r="T43" s="117"/>
      <c r="U43" s="382"/>
      <c r="V43" s="86"/>
    </row>
    <row r="44" spans="1:22" x14ac:dyDescent="0.35">
      <c r="A44" s="1165"/>
      <c r="B44" s="592">
        <v>4</v>
      </c>
      <c r="C44" s="125"/>
      <c r="D44" s="126"/>
      <c r="E44" s="118"/>
      <c r="F44" s="125"/>
      <c r="G44" s="125"/>
      <c r="H44" s="128"/>
      <c r="I44" s="128"/>
      <c r="J44" s="128"/>
      <c r="K44" s="117"/>
      <c r="L44" s="134"/>
      <c r="M44" s="135"/>
      <c r="N44" s="117"/>
      <c r="O44" s="135"/>
      <c r="P44" s="176"/>
      <c r="Q44" s="176"/>
      <c r="R44" s="117"/>
      <c r="S44" s="117"/>
      <c r="T44" s="117"/>
      <c r="U44" s="382"/>
      <c r="V44" s="86"/>
    </row>
    <row r="45" spans="1:22" x14ac:dyDescent="0.35">
      <c r="A45" s="1165"/>
      <c r="B45" s="592">
        <v>5</v>
      </c>
      <c r="C45" s="125"/>
      <c r="D45" s="126"/>
      <c r="E45" s="118"/>
      <c r="F45" s="125"/>
      <c r="G45" s="127"/>
      <c r="H45" s="128"/>
      <c r="I45" s="128"/>
      <c r="J45" s="128"/>
      <c r="K45" s="117"/>
      <c r="L45" s="134"/>
      <c r="M45" s="135"/>
      <c r="N45" s="117"/>
      <c r="O45" s="135"/>
      <c r="P45" s="176"/>
      <c r="Q45" s="176"/>
      <c r="R45" s="117"/>
      <c r="S45" s="117"/>
      <c r="T45" s="117"/>
      <c r="U45" s="382"/>
      <c r="V45" s="86"/>
    </row>
    <row r="46" spans="1:22" x14ac:dyDescent="0.35">
      <c r="A46" s="1165"/>
      <c r="B46" s="592">
        <v>6</v>
      </c>
      <c r="C46" s="125"/>
      <c r="D46" s="126"/>
      <c r="E46" s="118"/>
      <c r="F46" s="125"/>
      <c r="G46" s="127"/>
      <c r="H46" s="128"/>
      <c r="I46" s="128"/>
      <c r="J46" s="128"/>
      <c r="K46" s="117"/>
      <c r="L46" s="134"/>
      <c r="M46" s="135"/>
      <c r="N46" s="117"/>
      <c r="O46" s="135"/>
      <c r="P46" s="176"/>
      <c r="Q46" s="176"/>
      <c r="R46" s="117"/>
      <c r="S46" s="117"/>
      <c r="T46" s="117"/>
      <c r="U46" s="382"/>
      <c r="V46" s="86"/>
    </row>
    <row r="47" spans="1:22" x14ac:dyDescent="0.35">
      <c r="A47" s="1165"/>
      <c r="B47" s="592">
        <v>7</v>
      </c>
      <c r="C47" s="125"/>
      <c r="D47" s="126"/>
      <c r="E47" s="118"/>
      <c r="F47" s="125"/>
      <c r="G47" s="127"/>
      <c r="H47" s="128"/>
      <c r="I47" s="128"/>
      <c r="J47" s="128"/>
      <c r="K47" s="117"/>
      <c r="L47" s="134"/>
      <c r="M47" s="135"/>
      <c r="N47" s="117"/>
      <c r="O47" s="135"/>
      <c r="P47" s="176"/>
      <c r="Q47" s="176"/>
      <c r="R47" s="117"/>
      <c r="S47" s="117"/>
      <c r="T47" s="117"/>
      <c r="U47" s="382"/>
      <c r="V47" s="86"/>
    </row>
    <row r="48" spans="1:22" x14ac:dyDescent="0.35">
      <c r="A48" s="1165"/>
      <c r="B48" s="592">
        <v>8</v>
      </c>
      <c r="C48" s="125"/>
      <c r="D48" s="126"/>
      <c r="E48" s="118"/>
      <c r="F48" s="125"/>
      <c r="G48" s="127"/>
      <c r="H48" s="128"/>
      <c r="I48" s="128"/>
      <c r="J48" s="128"/>
      <c r="K48" s="117"/>
      <c r="L48" s="134"/>
      <c r="M48" s="135"/>
      <c r="N48" s="117"/>
      <c r="O48" s="135"/>
      <c r="P48" s="176"/>
      <c r="Q48" s="176"/>
      <c r="R48" s="117"/>
      <c r="S48" s="117"/>
      <c r="T48" s="117"/>
      <c r="U48" s="382"/>
      <c r="V48" s="86"/>
    </row>
    <row r="49" spans="1:22" x14ac:dyDescent="0.35">
      <c r="A49" s="1165"/>
      <c r="B49" s="592">
        <v>9</v>
      </c>
      <c r="C49" s="125"/>
      <c r="D49" s="126"/>
      <c r="E49" s="118"/>
      <c r="F49" s="125"/>
      <c r="G49" s="127"/>
      <c r="H49" s="128"/>
      <c r="I49" s="128"/>
      <c r="J49" s="128"/>
      <c r="K49" s="117"/>
      <c r="L49" s="134"/>
      <c r="M49" s="135"/>
      <c r="N49" s="117"/>
      <c r="O49" s="135"/>
      <c r="P49" s="176"/>
      <c r="Q49" s="176"/>
      <c r="R49" s="117"/>
      <c r="S49" s="117"/>
      <c r="T49" s="117"/>
      <c r="U49" s="382"/>
      <c r="V49" s="86"/>
    </row>
    <row r="50" spans="1:22" ht="15" thickBot="1" x14ac:dyDescent="0.4">
      <c r="A50" s="1166"/>
      <c r="B50" s="593">
        <v>10</v>
      </c>
      <c r="C50" s="153"/>
      <c r="D50" s="154"/>
      <c r="E50" s="155"/>
      <c r="F50" s="153"/>
      <c r="G50" s="156"/>
      <c r="H50" s="157"/>
      <c r="I50" s="157"/>
      <c r="J50" s="157"/>
      <c r="K50" s="158"/>
      <c r="L50" s="159"/>
      <c r="M50" s="160"/>
      <c r="N50" s="158"/>
      <c r="O50" s="160"/>
      <c r="P50" s="177"/>
      <c r="Q50" s="177"/>
      <c r="R50" s="158"/>
      <c r="S50" s="158"/>
      <c r="T50" s="158"/>
      <c r="U50" s="383"/>
      <c r="V50" s="86"/>
    </row>
    <row r="51" spans="1:22" ht="29.5" thickBot="1" x14ac:dyDescent="0.4">
      <c r="A51" s="150"/>
      <c r="B51" s="12"/>
      <c r="C51" s="12"/>
      <c r="D51" s="12"/>
      <c r="E51" s="555" t="s">
        <v>458</v>
      </c>
      <c r="F51" s="556">
        <f>COUNTA(F41:F50)</f>
        <v>0</v>
      </c>
      <c r="G51" s="557">
        <f>COUNTA(G41:G50)</f>
        <v>0</v>
      </c>
      <c r="H51" s="151"/>
      <c r="I51" s="151"/>
      <c r="J51" s="151"/>
      <c r="K51" s="151"/>
      <c r="L51" s="152"/>
      <c r="M51" s="151"/>
      <c r="N51" s="151"/>
      <c r="O51" s="378" t="s">
        <v>425</v>
      </c>
      <c r="P51" s="379">
        <f>SUM(P41:P50)</f>
        <v>0</v>
      </c>
      <c r="Q51" s="380">
        <f>SUM(Q41:Q50)</f>
        <v>0</v>
      </c>
      <c r="R51" s="12"/>
      <c r="T51" s="12"/>
      <c r="U51" s="149"/>
      <c r="V51" s="166"/>
    </row>
    <row r="52" spans="1:22" ht="15" thickBot="1" x14ac:dyDescent="0.4">
      <c r="A52" s="167"/>
      <c r="B52" s="90"/>
      <c r="C52" s="69"/>
      <c r="D52" s="69"/>
      <c r="E52" s="69"/>
      <c r="F52" s="90"/>
      <c r="G52" s="69"/>
      <c r="H52" s="69"/>
      <c r="I52" s="69"/>
      <c r="J52" s="69"/>
      <c r="K52" s="90"/>
      <c r="L52" s="90"/>
      <c r="M52" s="69"/>
      <c r="N52" s="69"/>
      <c r="O52" s="69"/>
      <c r="P52" s="69"/>
      <c r="Q52" s="69"/>
      <c r="R52" s="69"/>
      <c r="S52" s="69"/>
      <c r="T52" s="69"/>
      <c r="U52" s="69"/>
      <c r="V52" s="91"/>
    </row>
    <row r="53" spans="1:22" ht="15" thickBot="1" x14ac:dyDescent="0.4">
      <c r="A53" s="162"/>
      <c r="B53" s="41"/>
      <c r="C53" s="38"/>
      <c r="D53" s="38"/>
      <c r="E53" s="38"/>
      <c r="F53" s="41"/>
      <c r="G53" s="38"/>
      <c r="H53" s="38"/>
      <c r="I53" s="38"/>
      <c r="J53" s="38"/>
      <c r="K53" s="41"/>
      <c r="L53" s="41"/>
      <c r="M53" s="38"/>
      <c r="N53" s="38"/>
      <c r="O53" s="38"/>
      <c r="P53" s="38"/>
      <c r="Q53" s="38"/>
      <c r="R53" s="38"/>
      <c r="S53" s="38"/>
      <c r="T53" s="38"/>
      <c r="U53" s="38"/>
      <c r="V53" s="44"/>
    </row>
    <row r="54" spans="1:22" ht="27.5" thickBot="1" x14ac:dyDescent="0.4">
      <c r="A54" s="587" t="s">
        <v>9</v>
      </c>
      <c r="B54" s="1053" t="s">
        <v>296</v>
      </c>
      <c r="C54" s="1054"/>
      <c r="E54" s="1167" t="s">
        <v>386</v>
      </c>
      <c r="F54" s="1168"/>
      <c r="G54" s="1035" t="str">
        <f>VLOOKUP(B54,'piano inv.riconvers.'!$D$40:$H$59,3,FALSE)</f>
        <v>G61J22000530008</v>
      </c>
      <c r="H54" s="1036"/>
      <c r="I54" s="122"/>
      <c r="J54" s="122"/>
      <c r="K54" s="1"/>
      <c r="L54" s="1167" t="s">
        <v>387</v>
      </c>
      <c r="M54" s="1168"/>
      <c r="N54" s="1035">
        <f>VLOOKUP(B54,'piano inv.riconvers.'!$D$40:$H$59,4,FALSE)</f>
        <v>0</v>
      </c>
      <c r="O54" s="1036"/>
      <c r="Q54" s="588" t="s">
        <v>388</v>
      </c>
      <c r="R54" s="148"/>
      <c r="T54" s="590" t="s">
        <v>389</v>
      </c>
      <c r="U54" s="559"/>
      <c r="V54" s="86"/>
    </row>
    <row r="55" spans="1:22" ht="15" thickBot="1" x14ac:dyDescent="0.4">
      <c r="A55" s="163"/>
      <c r="B55" s="120"/>
      <c r="C55" s="120"/>
      <c r="E55" s="121"/>
      <c r="F55" s="121"/>
      <c r="G55" s="122"/>
      <c r="H55" s="122"/>
      <c r="I55" s="122"/>
      <c r="J55" s="122"/>
      <c r="K55" s="1"/>
      <c r="L55" s="121"/>
      <c r="M55" s="121"/>
      <c r="N55" s="122"/>
      <c r="O55" s="122"/>
      <c r="Q55" s="123"/>
      <c r="T55" s="119"/>
      <c r="V55" s="164"/>
    </row>
    <row r="56" spans="1:22" ht="28.5" customHeight="1" thickBot="1" x14ac:dyDescent="0.4">
      <c r="A56" s="1169" t="s">
        <v>453</v>
      </c>
      <c r="B56" s="1170"/>
      <c r="C56" s="1170"/>
      <c r="D56" s="1171"/>
      <c r="E56" s="1041">
        <f>VLOOKUP(B54,'piano inv.riconvers.'!$D$40:$V$59,17,FALSE)</f>
        <v>0</v>
      </c>
      <c r="F56" s="1042"/>
      <c r="G56" s="1042"/>
      <c r="H56" s="1043"/>
      <c r="I56" s="172"/>
      <c r="J56" s="172"/>
      <c r="K56" s="1"/>
      <c r="L56" s="1172" t="s">
        <v>391</v>
      </c>
      <c r="M56" s="1173"/>
      <c r="N56" s="1041">
        <f>VLOOKUP(B54,'piano inv.riconvers.'!$D$40:$V$59,19,FALSE)</f>
        <v>0</v>
      </c>
      <c r="O56" s="1043"/>
      <c r="P56" s="147"/>
      <c r="Q56" s="589" t="s">
        <v>392</v>
      </c>
      <c r="R56" s="169">
        <f>N56+E56</f>
        <v>0</v>
      </c>
      <c r="S56" s="108"/>
      <c r="T56" s="590" t="s">
        <v>393</v>
      </c>
      <c r="U56" s="559"/>
      <c r="V56" s="164"/>
    </row>
    <row r="57" spans="1:22" ht="15" thickBot="1" x14ac:dyDescent="0.4">
      <c r="A57" s="170"/>
      <c r="B57" s="171"/>
      <c r="C57" s="171"/>
      <c r="D57" s="171"/>
      <c r="E57" s="172"/>
      <c r="F57" s="172"/>
      <c r="G57" s="172"/>
      <c r="H57" s="172"/>
      <c r="I57" s="172"/>
      <c r="J57" s="172"/>
      <c r="K57" s="1"/>
      <c r="L57" s="121"/>
      <c r="M57" s="121"/>
      <c r="N57" s="172"/>
      <c r="O57" s="172"/>
      <c r="P57" s="147"/>
      <c r="Q57" s="119"/>
      <c r="R57" s="147"/>
      <c r="S57" s="108"/>
      <c r="T57" s="119"/>
      <c r="U57" s="173"/>
      <c r="V57" s="86"/>
    </row>
    <row r="58" spans="1:22" ht="72.5" x14ac:dyDescent="0.35">
      <c r="A58" s="1160" t="s">
        <v>394</v>
      </c>
      <c r="B58" s="1162" t="s">
        <v>395</v>
      </c>
      <c r="C58" s="1162" t="s">
        <v>396</v>
      </c>
      <c r="D58" s="581" t="s">
        <v>397</v>
      </c>
      <c r="E58" s="582" t="s">
        <v>398</v>
      </c>
      <c r="F58" s="581" t="s">
        <v>399</v>
      </c>
      <c r="G58" s="581" t="s">
        <v>400</v>
      </c>
      <c r="H58" s="583" t="s">
        <v>454</v>
      </c>
      <c r="I58" s="583" t="s">
        <v>292</v>
      </c>
      <c r="J58" s="583" t="s">
        <v>455</v>
      </c>
      <c r="K58" s="583" t="s">
        <v>401</v>
      </c>
      <c r="L58" s="583" t="s">
        <v>402</v>
      </c>
      <c r="M58" s="582" t="s">
        <v>456</v>
      </c>
      <c r="N58" s="583" t="s">
        <v>404</v>
      </c>
      <c r="O58" s="583" t="s">
        <v>405</v>
      </c>
      <c r="P58" s="583" t="s">
        <v>406</v>
      </c>
      <c r="Q58" s="583" t="s">
        <v>407</v>
      </c>
      <c r="R58" s="583" t="s">
        <v>408</v>
      </c>
      <c r="S58" s="583" t="s">
        <v>409</v>
      </c>
      <c r="T58" s="583" t="s">
        <v>410</v>
      </c>
      <c r="U58" s="584" t="s">
        <v>412</v>
      </c>
      <c r="V58" s="165"/>
    </row>
    <row r="59" spans="1:22" ht="24.5" thickBot="1" x14ac:dyDescent="0.4">
      <c r="A59" s="1161"/>
      <c r="B59" s="1163"/>
      <c r="C59" s="1163"/>
      <c r="D59" s="585" t="s">
        <v>413</v>
      </c>
      <c r="E59" s="585" t="s">
        <v>414</v>
      </c>
      <c r="F59" s="585" t="s">
        <v>415</v>
      </c>
      <c r="G59" s="585" t="s">
        <v>415</v>
      </c>
      <c r="H59" s="585" t="s">
        <v>293</v>
      </c>
      <c r="I59" s="585" t="s">
        <v>457</v>
      </c>
      <c r="J59" s="585" t="s">
        <v>32</v>
      </c>
      <c r="K59" s="585" t="s">
        <v>416</v>
      </c>
      <c r="L59" s="585" t="s">
        <v>417</v>
      </c>
      <c r="M59" s="585" t="s">
        <v>418</v>
      </c>
      <c r="N59" s="585" t="s">
        <v>419</v>
      </c>
      <c r="O59" s="585" t="s">
        <v>418</v>
      </c>
      <c r="P59" s="585" t="s">
        <v>420</v>
      </c>
      <c r="Q59" s="585" t="s">
        <v>384</v>
      </c>
      <c r="R59" s="585" t="s">
        <v>421</v>
      </c>
      <c r="S59" s="585" t="s">
        <v>422</v>
      </c>
      <c r="T59" s="585" t="s">
        <v>423</v>
      </c>
      <c r="U59" s="586"/>
      <c r="V59" s="165"/>
    </row>
    <row r="60" spans="1:22" x14ac:dyDescent="0.35">
      <c r="A60" s="1164" t="str">
        <f>B54</f>
        <v>riconv. sub.m.1</v>
      </c>
      <c r="B60" s="591">
        <v>1</v>
      </c>
      <c r="C60" s="129"/>
      <c r="D60" s="130"/>
      <c r="E60" s="131"/>
      <c r="F60" s="129"/>
      <c r="G60" s="132"/>
      <c r="H60" s="133"/>
      <c r="I60" s="133"/>
      <c r="J60" s="133"/>
      <c r="K60" s="116"/>
      <c r="L60" s="136"/>
      <c r="M60" s="137"/>
      <c r="N60" s="116"/>
      <c r="O60" s="137"/>
      <c r="P60" s="185"/>
      <c r="Q60" s="185"/>
      <c r="R60" s="116"/>
      <c r="S60" s="116"/>
      <c r="T60" s="116"/>
      <c r="U60" s="381"/>
      <c r="V60" s="86"/>
    </row>
    <row r="61" spans="1:22" x14ac:dyDescent="0.35">
      <c r="A61" s="1165"/>
      <c r="B61" s="592">
        <v>2</v>
      </c>
      <c r="C61" s="125"/>
      <c r="D61" s="126"/>
      <c r="E61" s="118"/>
      <c r="F61" s="125"/>
      <c r="G61" s="127"/>
      <c r="H61" s="128"/>
      <c r="I61" s="128"/>
      <c r="J61" s="128"/>
      <c r="K61" s="117"/>
      <c r="L61" s="134"/>
      <c r="M61" s="135"/>
      <c r="N61" s="117"/>
      <c r="O61" s="135"/>
      <c r="P61" s="176"/>
      <c r="Q61" s="176"/>
      <c r="R61" s="117"/>
      <c r="S61" s="117" t="s">
        <v>424</v>
      </c>
      <c r="T61" s="117"/>
      <c r="U61" s="382"/>
      <c r="V61" s="86"/>
    </row>
    <row r="62" spans="1:22" x14ac:dyDescent="0.35">
      <c r="A62" s="1165"/>
      <c r="B62" s="592">
        <v>3</v>
      </c>
      <c r="C62" s="125"/>
      <c r="D62" s="126"/>
      <c r="E62" s="118"/>
      <c r="F62" s="125"/>
      <c r="G62" s="127"/>
      <c r="H62" s="128"/>
      <c r="I62" s="128"/>
      <c r="J62" s="128"/>
      <c r="K62" s="117"/>
      <c r="L62" s="134"/>
      <c r="M62" s="135"/>
      <c r="N62" s="117"/>
      <c r="O62" s="135"/>
      <c r="P62" s="176"/>
      <c r="Q62" s="176"/>
      <c r="R62" s="117"/>
      <c r="S62" s="117"/>
      <c r="T62" s="117"/>
      <c r="U62" s="382"/>
      <c r="V62" s="86"/>
    </row>
    <row r="63" spans="1:22" x14ac:dyDescent="0.35">
      <c r="A63" s="1165"/>
      <c r="B63" s="592">
        <v>4</v>
      </c>
      <c r="C63" s="125"/>
      <c r="D63" s="126"/>
      <c r="E63" s="118"/>
      <c r="F63" s="125"/>
      <c r="G63" s="125"/>
      <c r="H63" s="128"/>
      <c r="I63" s="128"/>
      <c r="J63" s="128"/>
      <c r="K63" s="117"/>
      <c r="L63" s="134"/>
      <c r="M63" s="135"/>
      <c r="N63" s="117"/>
      <c r="O63" s="135"/>
      <c r="P63" s="176"/>
      <c r="Q63" s="176"/>
      <c r="R63" s="117"/>
      <c r="S63" s="117"/>
      <c r="T63" s="117"/>
      <c r="U63" s="382"/>
      <c r="V63" s="86"/>
    </row>
    <row r="64" spans="1:22" x14ac:dyDescent="0.35">
      <c r="A64" s="1165"/>
      <c r="B64" s="592">
        <v>5</v>
      </c>
      <c r="C64" s="125"/>
      <c r="D64" s="126"/>
      <c r="E64" s="118"/>
      <c r="F64" s="125"/>
      <c r="G64" s="127"/>
      <c r="H64" s="128"/>
      <c r="I64" s="128"/>
      <c r="J64" s="128"/>
      <c r="K64" s="117"/>
      <c r="L64" s="134"/>
      <c r="M64" s="135"/>
      <c r="N64" s="117"/>
      <c r="O64" s="135"/>
      <c r="P64" s="176"/>
      <c r="Q64" s="176"/>
      <c r="R64" s="117"/>
      <c r="S64" s="117"/>
      <c r="T64" s="117"/>
      <c r="U64" s="382"/>
      <c r="V64" s="86"/>
    </row>
    <row r="65" spans="1:22" x14ac:dyDescent="0.35">
      <c r="A65" s="1165"/>
      <c r="B65" s="592">
        <v>6</v>
      </c>
      <c r="C65" s="125"/>
      <c r="D65" s="126"/>
      <c r="E65" s="118"/>
      <c r="F65" s="125"/>
      <c r="G65" s="127"/>
      <c r="H65" s="128"/>
      <c r="I65" s="128"/>
      <c r="J65" s="128"/>
      <c r="K65" s="117"/>
      <c r="L65" s="134"/>
      <c r="M65" s="135"/>
      <c r="N65" s="117"/>
      <c r="O65" s="135"/>
      <c r="P65" s="176"/>
      <c r="Q65" s="176"/>
      <c r="R65" s="117"/>
      <c r="S65" s="117"/>
      <c r="T65" s="117"/>
      <c r="U65" s="382"/>
      <c r="V65" s="86"/>
    </row>
    <row r="66" spans="1:22" x14ac:dyDescent="0.35">
      <c r="A66" s="1165"/>
      <c r="B66" s="592">
        <v>7</v>
      </c>
      <c r="C66" s="125"/>
      <c r="D66" s="126"/>
      <c r="E66" s="118"/>
      <c r="F66" s="125"/>
      <c r="G66" s="127"/>
      <c r="H66" s="128"/>
      <c r="I66" s="128"/>
      <c r="J66" s="128"/>
      <c r="K66" s="117"/>
      <c r="L66" s="134"/>
      <c r="M66" s="135"/>
      <c r="N66" s="117"/>
      <c r="O66" s="135"/>
      <c r="P66" s="176"/>
      <c r="Q66" s="176"/>
      <c r="R66" s="117"/>
      <c r="S66" s="117"/>
      <c r="T66" s="117"/>
      <c r="U66" s="382"/>
      <c r="V66" s="86"/>
    </row>
    <row r="67" spans="1:22" x14ac:dyDescent="0.35">
      <c r="A67" s="1165"/>
      <c r="B67" s="592">
        <v>8</v>
      </c>
      <c r="C67" s="125"/>
      <c r="D67" s="126"/>
      <c r="E67" s="118"/>
      <c r="F67" s="125"/>
      <c r="G67" s="127"/>
      <c r="H67" s="128"/>
      <c r="I67" s="128"/>
      <c r="J67" s="128"/>
      <c r="K67" s="117"/>
      <c r="L67" s="134"/>
      <c r="M67" s="135"/>
      <c r="N67" s="117"/>
      <c r="O67" s="135"/>
      <c r="P67" s="176"/>
      <c r="Q67" s="176"/>
      <c r="R67" s="117"/>
      <c r="S67" s="117"/>
      <c r="T67" s="117"/>
      <c r="U67" s="382"/>
      <c r="V67" s="86"/>
    </row>
    <row r="68" spans="1:22" x14ac:dyDescent="0.35">
      <c r="A68" s="1165"/>
      <c r="B68" s="592">
        <v>9</v>
      </c>
      <c r="C68" s="125"/>
      <c r="D68" s="126"/>
      <c r="E68" s="118"/>
      <c r="F68" s="125"/>
      <c r="G68" s="127"/>
      <c r="H68" s="128"/>
      <c r="I68" s="128"/>
      <c r="J68" s="128"/>
      <c r="K68" s="117"/>
      <c r="L68" s="134"/>
      <c r="M68" s="135"/>
      <c r="N68" s="117"/>
      <c r="O68" s="135"/>
      <c r="P68" s="176"/>
      <c r="Q68" s="176"/>
      <c r="R68" s="117"/>
      <c r="S68" s="117"/>
      <c r="T68" s="117"/>
      <c r="U68" s="382"/>
      <c r="V68" s="86"/>
    </row>
    <row r="69" spans="1:22" ht="15" thickBot="1" x14ac:dyDescent="0.4">
      <c r="A69" s="1166"/>
      <c r="B69" s="593">
        <v>10</v>
      </c>
      <c r="C69" s="153"/>
      <c r="D69" s="154"/>
      <c r="E69" s="155"/>
      <c r="F69" s="153"/>
      <c r="G69" s="156"/>
      <c r="H69" s="157"/>
      <c r="I69" s="157"/>
      <c r="J69" s="157"/>
      <c r="K69" s="158"/>
      <c r="L69" s="159"/>
      <c r="M69" s="160"/>
      <c r="N69" s="158"/>
      <c r="O69" s="160"/>
      <c r="P69" s="177"/>
      <c r="Q69" s="177"/>
      <c r="R69" s="158"/>
      <c r="S69" s="158"/>
      <c r="T69" s="158"/>
      <c r="U69" s="383"/>
      <c r="V69" s="86"/>
    </row>
    <row r="70" spans="1:22" ht="29.5" thickBot="1" x14ac:dyDescent="0.4">
      <c r="A70" s="150"/>
      <c r="B70" s="12"/>
      <c r="C70" s="12"/>
      <c r="D70" s="12"/>
      <c r="E70" s="555" t="s">
        <v>458</v>
      </c>
      <c r="F70" s="556">
        <f>COUNTA(F60:F69)</f>
        <v>0</v>
      </c>
      <c r="G70" s="557">
        <f>COUNTA(H60:H69)</f>
        <v>0</v>
      </c>
      <c r="H70" s="151"/>
      <c r="I70" s="151"/>
      <c r="J70" s="151"/>
      <c r="K70" s="151"/>
      <c r="L70" s="152"/>
      <c r="M70" s="151"/>
      <c r="N70" s="151"/>
      <c r="O70" s="161" t="s">
        <v>425</v>
      </c>
      <c r="P70" s="174">
        <f>SUM(P60:P69)</f>
        <v>0</v>
      </c>
      <c r="Q70" s="175">
        <f>SUM(Q60:Q69)</f>
        <v>0</v>
      </c>
      <c r="R70" s="12"/>
      <c r="T70" s="12"/>
      <c r="U70" s="149"/>
      <c r="V70" s="166"/>
    </row>
    <row r="71" spans="1:22" ht="15" thickBot="1" x14ac:dyDescent="0.4">
      <c r="A71" s="167"/>
      <c r="B71" s="90"/>
      <c r="C71" s="69"/>
      <c r="D71" s="69"/>
      <c r="E71" s="69"/>
      <c r="F71" s="90"/>
      <c r="G71" s="69"/>
      <c r="H71" s="69"/>
      <c r="I71" s="69"/>
      <c r="J71" s="69"/>
      <c r="K71" s="90"/>
      <c r="L71" s="90"/>
      <c r="M71" s="69"/>
      <c r="N71" s="69"/>
      <c r="O71" s="69"/>
      <c r="P71" s="69"/>
      <c r="Q71" s="69"/>
      <c r="R71" s="69"/>
      <c r="S71" s="69"/>
      <c r="T71" s="69"/>
      <c r="U71" s="69"/>
      <c r="V71" s="91"/>
    </row>
    <row r="72" spans="1:22" ht="15" thickBot="1" x14ac:dyDescent="0.4">
      <c r="A72" s="162"/>
      <c r="B72" s="41"/>
      <c r="C72" s="38"/>
      <c r="D72" s="38"/>
      <c r="E72" s="38"/>
      <c r="F72" s="41"/>
      <c r="G72" s="38"/>
      <c r="H72" s="38"/>
      <c r="I72" s="38"/>
      <c r="J72" s="38"/>
      <c r="K72" s="41"/>
      <c r="L72" s="41"/>
      <c r="M72" s="38"/>
      <c r="N72" s="38"/>
      <c r="O72" s="38"/>
      <c r="P72" s="38"/>
      <c r="Q72" s="38"/>
      <c r="R72" s="38"/>
      <c r="S72" s="38"/>
      <c r="T72" s="38"/>
      <c r="U72" s="38"/>
      <c r="V72" s="44"/>
    </row>
    <row r="73" spans="1:22" ht="27.5" thickBot="1" x14ac:dyDescent="0.4">
      <c r="A73" s="587" t="s">
        <v>9</v>
      </c>
      <c r="B73" s="1053" t="s">
        <v>296</v>
      </c>
      <c r="C73" s="1054"/>
      <c r="E73" s="1167" t="s">
        <v>386</v>
      </c>
      <c r="F73" s="1168"/>
      <c r="G73" s="1035" t="str">
        <f>VLOOKUP(B73,'piano inv.riconvers.'!$D$40:$H$59,3,FALSE)</f>
        <v>G61J22000530008</v>
      </c>
      <c r="H73" s="1036"/>
      <c r="I73" s="122"/>
      <c r="J73" s="122"/>
      <c r="K73" s="1"/>
      <c r="L73" s="1167" t="s">
        <v>387</v>
      </c>
      <c r="M73" s="1168"/>
      <c r="N73" s="1035">
        <f>VLOOKUP(B73,'piano inv.riconvers.'!$D$40:$H$59,4,FALSE)</f>
        <v>0</v>
      </c>
      <c r="O73" s="1036"/>
      <c r="Q73" s="588" t="s">
        <v>388</v>
      </c>
      <c r="R73" s="148"/>
      <c r="T73" s="590" t="s">
        <v>389</v>
      </c>
      <c r="U73" s="559"/>
      <c r="V73" s="86"/>
    </row>
    <row r="74" spans="1:22" ht="15" thickBot="1" x14ac:dyDescent="0.4">
      <c r="A74" s="163"/>
      <c r="B74" s="120"/>
      <c r="C74" s="120"/>
      <c r="E74" s="121"/>
      <c r="F74" s="121"/>
      <c r="G74" s="122"/>
      <c r="H74" s="122"/>
      <c r="I74" s="122"/>
      <c r="J74" s="122"/>
      <c r="K74" s="1"/>
      <c r="L74" s="121"/>
      <c r="M74" s="121"/>
      <c r="N74" s="122"/>
      <c r="O74" s="122"/>
      <c r="Q74" s="123"/>
      <c r="T74" s="119"/>
      <c r="V74" s="164"/>
    </row>
    <row r="75" spans="1:22" ht="28.5" customHeight="1" thickBot="1" x14ac:dyDescent="0.4">
      <c r="A75" s="1169" t="s">
        <v>453</v>
      </c>
      <c r="B75" s="1170"/>
      <c r="C75" s="1170"/>
      <c r="D75" s="1171"/>
      <c r="E75" s="1041">
        <f>VLOOKUP(B73,'piano inv.riconvers.'!$D$40:$V$59,17,FALSE)</f>
        <v>0</v>
      </c>
      <c r="F75" s="1042"/>
      <c r="G75" s="1042"/>
      <c r="H75" s="1043"/>
      <c r="I75" s="172"/>
      <c r="J75" s="172"/>
      <c r="K75" s="1"/>
      <c r="L75" s="1172" t="s">
        <v>391</v>
      </c>
      <c r="M75" s="1173"/>
      <c r="N75" s="1041">
        <f>VLOOKUP(B73,'piano inv.riconvers.'!$D$40:$V$59,19,FALSE)</f>
        <v>0</v>
      </c>
      <c r="O75" s="1043"/>
      <c r="P75" s="147"/>
      <c r="Q75" s="589" t="s">
        <v>392</v>
      </c>
      <c r="R75" s="169">
        <f>N75+E75</f>
        <v>0</v>
      </c>
      <c r="S75" s="108"/>
      <c r="T75" s="590" t="s">
        <v>393</v>
      </c>
      <c r="U75" s="559"/>
      <c r="V75" s="164"/>
    </row>
    <row r="76" spans="1:22" ht="15" thickBot="1" x14ac:dyDescent="0.4">
      <c r="A76" s="170"/>
      <c r="B76" s="171"/>
      <c r="C76" s="171"/>
      <c r="D76" s="171"/>
      <c r="E76" s="172"/>
      <c r="F76" s="172"/>
      <c r="G76" s="172"/>
      <c r="H76" s="172"/>
      <c r="I76" s="172"/>
      <c r="J76" s="172"/>
      <c r="K76" s="1"/>
      <c r="L76" s="121"/>
      <c r="M76" s="121"/>
      <c r="N76" s="172"/>
      <c r="O76" s="172"/>
      <c r="P76" s="147"/>
      <c r="Q76" s="119"/>
      <c r="R76" s="147"/>
      <c r="S76" s="108"/>
      <c r="T76" s="119"/>
      <c r="U76" s="173"/>
      <c r="V76" s="86"/>
    </row>
    <row r="77" spans="1:22" ht="72.5" x14ac:dyDescent="0.35">
      <c r="A77" s="1160" t="s">
        <v>394</v>
      </c>
      <c r="B77" s="1162" t="s">
        <v>395</v>
      </c>
      <c r="C77" s="1162" t="s">
        <v>396</v>
      </c>
      <c r="D77" s="581" t="s">
        <v>397</v>
      </c>
      <c r="E77" s="582" t="s">
        <v>398</v>
      </c>
      <c r="F77" s="581" t="s">
        <v>399</v>
      </c>
      <c r="G77" s="581" t="s">
        <v>400</v>
      </c>
      <c r="H77" s="583" t="s">
        <v>454</v>
      </c>
      <c r="I77" s="583" t="s">
        <v>292</v>
      </c>
      <c r="J77" s="583" t="s">
        <v>455</v>
      </c>
      <c r="K77" s="583" t="s">
        <v>401</v>
      </c>
      <c r="L77" s="583" t="s">
        <v>402</v>
      </c>
      <c r="M77" s="582" t="s">
        <v>456</v>
      </c>
      <c r="N77" s="583" t="s">
        <v>404</v>
      </c>
      <c r="O77" s="583" t="s">
        <v>405</v>
      </c>
      <c r="P77" s="583" t="s">
        <v>406</v>
      </c>
      <c r="Q77" s="583" t="s">
        <v>407</v>
      </c>
      <c r="R77" s="583" t="s">
        <v>408</v>
      </c>
      <c r="S77" s="583" t="s">
        <v>409</v>
      </c>
      <c r="T77" s="583" t="s">
        <v>410</v>
      </c>
      <c r="U77" s="584" t="s">
        <v>412</v>
      </c>
      <c r="V77" s="165"/>
    </row>
    <row r="78" spans="1:22" ht="24.5" thickBot="1" x14ac:dyDescent="0.4">
      <c r="A78" s="1161"/>
      <c r="B78" s="1163"/>
      <c r="C78" s="1163"/>
      <c r="D78" s="585" t="s">
        <v>413</v>
      </c>
      <c r="E78" s="585" t="s">
        <v>414</v>
      </c>
      <c r="F78" s="585" t="s">
        <v>415</v>
      </c>
      <c r="G78" s="585" t="s">
        <v>415</v>
      </c>
      <c r="H78" s="585" t="s">
        <v>293</v>
      </c>
      <c r="I78" s="585" t="s">
        <v>457</v>
      </c>
      <c r="J78" s="585" t="s">
        <v>32</v>
      </c>
      <c r="K78" s="585" t="s">
        <v>416</v>
      </c>
      <c r="L78" s="585" t="s">
        <v>417</v>
      </c>
      <c r="M78" s="585" t="s">
        <v>418</v>
      </c>
      <c r="N78" s="585" t="s">
        <v>419</v>
      </c>
      <c r="O78" s="585" t="s">
        <v>418</v>
      </c>
      <c r="P78" s="585" t="s">
        <v>420</v>
      </c>
      <c r="Q78" s="585" t="s">
        <v>384</v>
      </c>
      <c r="R78" s="585" t="s">
        <v>421</v>
      </c>
      <c r="S78" s="585" t="s">
        <v>422</v>
      </c>
      <c r="T78" s="585" t="s">
        <v>423</v>
      </c>
      <c r="U78" s="586"/>
      <c r="V78" s="165"/>
    </row>
    <row r="79" spans="1:22" x14ac:dyDescent="0.35">
      <c r="A79" s="1164" t="str">
        <f>B73</f>
        <v>riconv. sub.m.1</v>
      </c>
      <c r="B79" s="591">
        <v>1</v>
      </c>
      <c r="C79" s="129"/>
      <c r="D79" s="130"/>
      <c r="E79" s="131"/>
      <c r="F79" s="129"/>
      <c r="G79" s="132"/>
      <c r="H79" s="133"/>
      <c r="I79" s="133"/>
      <c r="J79" s="133"/>
      <c r="K79" s="116"/>
      <c r="L79" s="136"/>
      <c r="M79" s="137"/>
      <c r="N79" s="116"/>
      <c r="O79" s="137"/>
      <c r="P79" s="185"/>
      <c r="Q79" s="185"/>
      <c r="R79" s="116"/>
      <c r="S79" s="116"/>
      <c r="T79" s="116"/>
      <c r="U79" s="381"/>
      <c r="V79" s="86"/>
    </row>
    <row r="80" spans="1:22" x14ac:dyDescent="0.35">
      <c r="A80" s="1165"/>
      <c r="B80" s="592">
        <v>2</v>
      </c>
      <c r="C80" s="125"/>
      <c r="D80" s="126"/>
      <c r="E80" s="118"/>
      <c r="F80" s="125"/>
      <c r="G80" s="127"/>
      <c r="H80" s="128"/>
      <c r="I80" s="128"/>
      <c r="J80" s="128"/>
      <c r="K80" s="117"/>
      <c r="L80" s="134"/>
      <c r="M80" s="135"/>
      <c r="N80" s="117"/>
      <c r="O80" s="135"/>
      <c r="P80" s="176"/>
      <c r="Q80" s="176"/>
      <c r="R80" s="117"/>
      <c r="S80" s="117" t="s">
        <v>424</v>
      </c>
      <c r="T80" s="117"/>
      <c r="U80" s="382"/>
      <c r="V80" s="86"/>
    </row>
    <row r="81" spans="1:22" x14ac:dyDescent="0.35">
      <c r="A81" s="1165"/>
      <c r="B81" s="592">
        <v>3</v>
      </c>
      <c r="C81" s="125"/>
      <c r="D81" s="126"/>
      <c r="E81" s="118"/>
      <c r="F81" s="125"/>
      <c r="G81" s="127"/>
      <c r="H81" s="128"/>
      <c r="I81" s="128"/>
      <c r="J81" s="128"/>
      <c r="K81" s="117"/>
      <c r="L81" s="134"/>
      <c r="M81" s="135"/>
      <c r="N81" s="117"/>
      <c r="O81" s="135"/>
      <c r="P81" s="176"/>
      <c r="Q81" s="176"/>
      <c r="R81" s="117"/>
      <c r="S81" s="117"/>
      <c r="T81" s="117"/>
      <c r="U81" s="382"/>
      <c r="V81" s="86"/>
    </row>
    <row r="82" spans="1:22" x14ac:dyDescent="0.35">
      <c r="A82" s="1165"/>
      <c r="B82" s="592">
        <v>4</v>
      </c>
      <c r="C82" s="125"/>
      <c r="D82" s="126"/>
      <c r="E82" s="118"/>
      <c r="F82" s="125"/>
      <c r="G82" s="125"/>
      <c r="H82" s="128"/>
      <c r="I82" s="128"/>
      <c r="J82" s="128"/>
      <c r="K82" s="117"/>
      <c r="L82" s="134"/>
      <c r="M82" s="135"/>
      <c r="N82" s="117"/>
      <c r="O82" s="135"/>
      <c r="P82" s="176"/>
      <c r="Q82" s="176"/>
      <c r="R82" s="117"/>
      <c r="S82" s="117"/>
      <c r="T82" s="117"/>
      <c r="U82" s="382"/>
      <c r="V82" s="86"/>
    </row>
    <row r="83" spans="1:22" x14ac:dyDescent="0.35">
      <c r="A83" s="1165"/>
      <c r="B83" s="592">
        <v>5</v>
      </c>
      <c r="C83" s="125"/>
      <c r="D83" s="126"/>
      <c r="E83" s="118"/>
      <c r="F83" s="125"/>
      <c r="G83" s="127"/>
      <c r="H83" s="128"/>
      <c r="I83" s="128"/>
      <c r="J83" s="128"/>
      <c r="K83" s="117"/>
      <c r="L83" s="134"/>
      <c r="M83" s="135"/>
      <c r="N83" s="117"/>
      <c r="O83" s="135"/>
      <c r="P83" s="176"/>
      <c r="Q83" s="176"/>
      <c r="R83" s="117"/>
      <c r="S83" s="117"/>
      <c r="T83" s="117"/>
      <c r="U83" s="382"/>
      <c r="V83" s="86"/>
    </row>
    <row r="84" spans="1:22" x14ac:dyDescent="0.35">
      <c r="A84" s="1165"/>
      <c r="B84" s="592">
        <v>6</v>
      </c>
      <c r="C84" s="125"/>
      <c r="D84" s="126"/>
      <c r="E84" s="118"/>
      <c r="F84" s="125"/>
      <c r="G84" s="127"/>
      <c r="H84" s="128"/>
      <c r="I84" s="128"/>
      <c r="J84" s="128"/>
      <c r="K84" s="117"/>
      <c r="L84" s="134"/>
      <c r="M84" s="135"/>
      <c r="N84" s="117"/>
      <c r="O84" s="135"/>
      <c r="P84" s="176"/>
      <c r="Q84" s="176"/>
      <c r="R84" s="117"/>
      <c r="S84" s="117"/>
      <c r="T84" s="117"/>
      <c r="U84" s="382"/>
      <c r="V84" s="86"/>
    </row>
    <row r="85" spans="1:22" x14ac:dyDescent="0.35">
      <c r="A85" s="1165"/>
      <c r="B85" s="592">
        <v>7</v>
      </c>
      <c r="C85" s="125"/>
      <c r="D85" s="126"/>
      <c r="E85" s="118"/>
      <c r="F85" s="125"/>
      <c r="G85" s="127"/>
      <c r="H85" s="128"/>
      <c r="I85" s="128"/>
      <c r="J85" s="128"/>
      <c r="K85" s="117"/>
      <c r="L85" s="134"/>
      <c r="M85" s="135"/>
      <c r="N85" s="117"/>
      <c r="O85" s="135"/>
      <c r="P85" s="176"/>
      <c r="Q85" s="176"/>
      <c r="R85" s="117"/>
      <c r="S85" s="117"/>
      <c r="T85" s="117"/>
      <c r="U85" s="382"/>
      <c r="V85" s="86"/>
    </row>
    <row r="86" spans="1:22" x14ac:dyDescent="0.35">
      <c r="A86" s="1165"/>
      <c r="B86" s="592">
        <v>8</v>
      </c>
      <c r="C86" s="125"/>
      <c r="D86" s="126"/>
      <c r="E86" s="118"/>
      <c r="F86" s="125"/>
      <c r="G86" s="127"/>
      <c r="H86" s="128"/>
      <c r="I86" s="128"/>
      <c r="J86" s="128"/>
      <c r="K86" s="117"/>
      <c r="L86" s="134"/>
      <c r="M86" s="135"/>
      <c r="N86" s="117"/>
      <c r="O86" s="135"/>
      <c r="P86" s="176"/>
      <c r="Q86" s="176"/>
      <c r="R86" s="117"/>
      <c r="S86" s="117"/>
      <c r="T86" s="117"/>
      <c r="U86" s="382"/>
      <c r="V86" s="86"/>
    </row>
    <row r="87" spans="1:22" x14ac:dyDescent="0.35">
      <c r="A87" s="1165"/>
      <c r="B87" s="592">
        <v>9</v>
      </c>
      <c r="C87" s="125"/>
      <c r="D87" s="126"/>
      <c r="E87" s="118"/>
      <c r="F87" s="125"/>
      <c r="G87" s="127"/>
      <c r="H87" s="128"/>
      <c r="I87" s="128"/>
      <c r="J87" s="128"/>
      <c r="K87" s="117"/>
      <c r="L87" s="134"/>
      <c r="M87" s="135"/>
      <c r="N87" s="117"/>
      <c r="O87" s="135"/>
      <c r="P87" s="176"/>
      <c r="Q87" s="176"/>
      <c r="R87" s="117"/>
      <c r="S87" s="117"/>
      <c r="T87" s="117"/>
      <c r="U87" s="382"/>
      <c r="V87" s="86"/>
    </row>
    <row r="88" spans="1:22" ht="15" thickBot="1" x14ac:dyDescent="0.4">
      <c r="A88" s="1166"/>
      <c r="B88" s="593">
        <v>10</v>
      </c>
      <c r="C88" s="153"/>
      <c r="D88" s="154"/>
      <c r="E88" s="155"/>
      <c r="F88" s="153"/>
      <c r="G88" s="156"/>
      <c r="H88" s="157"/>
      <c r="I88" s="157"/>
      <c r="J88" s="157"/>
      <c r="K88" s="158"/>
      <c r="L88" s="159"/>
      <c r="M88" s="160"/>
      <c r="N88" s="158"/>
      <c r="O88" s="160"/>
      <c r="P88" s="177"/>
      <c r="Q88" s="177"/>
      <c r="R88" s="158"/>
      <c r="S88" s="158"/>
      <c r="T88" s="158"/>
      <c r="U88" s="383"/>
      <c r="V88" s="86"/>
    </row>
    <row r="89" spans="1:22" ht="29.5" thickBot="1" x14ac:dyDescent="0.4">
      <c r="A89" s="150"/>
      <c r="B89" s="12"/>
      <c r="C89" s="12"/>
      <c r="D89" s="12"/>
      <c r="E89" s="555" t="s">
        <v>458</v>
      </c>
      <c r="F89" s="556">
        <f>COUNTA(F79:F88)</f>
        <v>0</v>
      </c>
      <c r="G89" s="557">
        <f>COUNTA(G79:G88)</f>
        <v>0</v>
      </c>
      <c r="H89" s="151"/>
      <c r="I89" s="151"/>
      <c r="J89" s="151"/>
      <c r="K89" s="151"/>
      <c r="L89" s="152"/>
      <c r="M89" s="151"/>
      <c r="N89" s="151"/>
      <c r="O89" s="161" t="s">
        <v>425</v>
      </c>
      <c r="P89" s="174">
        <f>SUM(P79:P88)</f>
        <v>0</v>
      </c>
      <c r="Q89" s="175">
        <f>SUM(Q79:Q88)</f>
        <v>0</v>
      </c>
      <c r="R89" s="12"/>
      <c r="T89" s="12"/>
      <c r="U89" s="149"/>
      <c r="V89" s="166"/>
    </row>
    <row r="90" spans="1:22" ht="15" thickBot="1" x14ac:dyDescent="0.4">
      <c r="A90" s="167"/>
      <c r="B90" s="90"/>
      <c r="C90" s="69"/>
      <c r="D90" s="69"/>
      <c r="E90" s="69"/>
      <c r="F90" s="90"/>
      <c r="G90" s="69"/>
      <c r="H90" s="69"/>
      <c r="I90" s="69"/>
      <c r="J90" s="69"/>
      <c r="K90" s="90"/>
      <c r="L90" s="90"/>
      <c r="M90" s="69"/>
      <c r="N90" s="69"/>
      <c r="O90" s="69"/>
      <c r="P90" s="69"/>
      <c r="Q90" s="69"/>
      <c r="R90" s="69"/>
      <c r="S90" s="69"/>
      <c r="T90" s="69"/>
      <c r="U90" s="69"/>
      <c r="V90" s="91"/>
    </row>
    <row r="91" spans="1:22" ht="15" thickBot="1" x14ac:dyDescent="0.4">
      <c r="A91" s="162"/>
      <c r="B91" s="41"/>
      <c r="C91" s="38"/>
      <c r="D91" s="38"/>
      <c r="E91" s="38"/>
      <c r="F91" s="41"/>
      <c r="G91" s="38"/>
      <c r="H91" s="38"/>
      <c r="I91" s="38"/>
      <c r="J91" s="38"/>
      <c r="K91" s="41"/>
      <c r="L91" s="41"/>
      <c r="M91" s="38"/>
      <c r="N91" s="38"/>
      <c r="O91" s="38"/>
      <c r="P91" s="38"/>
      <c r="Q91" s="38"/>
      <c r="R91" s="38"/>
      <c r="S91" s="38"/>
      <c r="T91" s="38"/>
      <c r="U91" s="38"/>
      <c r="V91" s="44"/>
    </row>
    <row r="92" spans="1:22" ht="39" customHeight="1" thickBot="1" x14ac:dyDescent="0.4">
      <c r="A92" s="587" t="s">
        <v>9</v>
      </c>
      <c r="B92" s="1053" t="s">
        <v>296</v>
      </c>
      <c r="C92" s="1054"/>
      <c r="E92" s="1167" t="s">
        <v>386</v>
      </c>
      <c r="F92" s="1168"/>
      <c r="G92" s="1035" t="str">
        <f>VLOOKUP(B92,'piano inv.riconvers.'!$D$40:$H$59,3,FALSE)</f>
        <v>G61J22000530008</v>
      </c>
      <c r="H92" s="1036"/>
      <c r="I92" s="122"/>
      <c r="J92" s="122"/>
      <c r="K92" s="1"/>
      <c r="L92" s="1167" t="s">
        <v>387</v>
      </c>
      <c r="M92" s="1168"/>
      <c r="N92" s="1035">
        <f>VLOOKUP(B92,'piano inv.riconvers.'!$D$40:$H$59,4,FALSE)</f>
        <v>0</v>
      </c>
      <c r="O92" s="1036"/>
      <c r="Q92" s="588" t="s">
        <v>388</v>
      </c>
      <c r="R92" s="148"/>
      <c r="T92" s="590" t="s">
        <v>389</v>
      </c>
      <c r="U92" s="559"/>
      <c r="V92" s="86"/>
    </row>
    <row r="93" spans="1:22" ht="15" thickBot="1" x14ac:dyDescent="0.4">
      <c r="A93" s="163"/>
      <c r="B93" s="120"/>
      <c r="C93" s="120"/>
      <c r="E93" s="121"/>
      <c r="F93" s="121"/>
      <c r="G93" s="122"/>
      <c r="H93" s="122"/>
      <c r="I93" s="122"/>
      <c r="J93" s="122"/>
      <c r="K93" s="1"/>
      <c r="L93" s="121"/>
      <c r="M93" s="121"/>
      <c r="N93" s="122"/>
      <c r="O93" s="122"/>
      <c r="Q93" s="123"/>
      <c r="T93" s="119"/>
      <c r="V93" s="164"/>
    </row>
    <row r="94" spans="1:22" ht="28.5" customHeight="1" thickBot="1" x14ac:dyDescent="0.4">
      <c r="A94" s="1169" t="s">
        <v>453</v>
      </c>
      <c r="B94" s="1170"/>
      <c r="C94" s="1170"/>
      <c r="D94" s="1171"/>
      <c r="E94" s="1041">
        <f>VLOOKUP(B92,'piano inv.riconvers.'!$D$40:$V$59,17,FALSE)</f>
        <v>0</v>
      </c>
      <c r="F94" s="1042"/>
      <c r="G94" s="1042"/>
      <c r="H94" s="1043"/>
      <c r="I94" s="172"/>
      <c r="J94" s="172"/>
      <c r="K94" s="1"/>
      <c r="L94" s="1172" t="s">
        <v>391</v>
      </c>
      <c r="M94" s="1173"/>
      <c r="N94" s="1041">
        <f>VLOOKUP(B92,'piano inv.riconvers.'!$D$40:$V$59,19,FALSE)</f>
        <v>0</v>
      </c>
      <c r="O94" s="1043"/>
      <c r="P94" s="147"/>
      <c r="Q94" s="589" t="s">
        <v>392</v>
      </c>
      <c r="R94" s="169">
        <f>N94+E94</f>
        <v>0</v>
      </c>
      <c r="S94" s="108"/>
      <c r="T94" s="590" t="s">
        <v>393</v>
      </c>
      <c r="U94" s="559"/>
      <c r="V94" s="164"/>
    </row>
    <row r="95" spans="1:22" ht="15" thickBot="1" x14ac:dyDescent="0.4">
      <c r="A95" s="170"/>
      <c r="B95" s="171"/>
      <c r="C95" s="171"/>
      <c r="D95" s="171"/>
      <c r="E95" s="172"/>
      <c r="F95" s="172"/>
      <c r="G95" s="172"/>
      <c r="H95" s="172"/>
      <c r="I95" s="172"/>
      <c r="J95" s="172"/>
      <c r="K95" s="1"/>
      <c r="L95" s="121"/>
      <c r="M95" s="121"/>
      <c r="N95" s="172"/>
      <c r="O95" s="172"/>
      <c r="P95" s="147"/>
      <c r="Q95" s="119"/>
      <c r="R95" s="147"/>
      <c r="S95" s="108"/>
      <c r="T95" s="119"/>
      <c r="U95" s="173"/>
      <c r="V95" s="86"/>
    </row>
    <row r="96" spans="1:22" ht="72.5" x14ac:dyDescent="0.35">
      <c r="A96" s="1160" t="s">
        <v>394</v>
      </c>
      <c r="B96" s="1162" t="s">
        <v>395</v>
      </c>
      <c r="C96" s="1162" t="s">
        <v>396</v>
      </c>
      <c r="D96" s="581" t="s">
        <v>397</v>
      </c>
      <c r="E96" s="582" t="s">
        <v>398</v>
      </c>
      <c r="F96" s="581" t="s">
        <v>399</v>
      </c>
      <c r="G96" s="581" t="s">
        <v>400</v>
      </c>
      <c r="H96" s="583" t="s">
        <v>454</v>
      </c>
      <c r="I96" s="583" t="s">
        <v>292</v>
      </c>
      <c r="J96" s="583" t="s">
        <v>455</v>
      </c>
      <c r="K96" s="583" t="s">
        <v>401</v>
      </c>
      <c r="L96" s="583" t="s">
        <v>402</v>
      </c>
      <c r="M96" s="582" t="s">
        <v>456</v>
      </c>
      <c r="N96" s="583" t="s">
        <v>404</v>
      </c>
      <c r="O96" s="583" t="s">
        <v>405</v>
      </c>
      <c r="P96" s="583" t="s">
        <v>406</v>
      </c>
      <c r="Q96" s="583" t="s">
        <v>407</v>
      </c>
      <c r="R96" s="583" t="s">
        <v>408</v>
      </c>
      <c r="S96" s="583" t="s">
        <v>409</v>
      </c>
      <c r="T96" s="583" t="s">
        <v>410</v>
      </c>
      <c r="U96" s="584" t="s">
        <v>412</v>
      </c>
      <c r="V96" s="165"/>
    </row>
    <row r="97" spans="1:22" ht="24.5" thickBot="1" x14ac:dyDescent="0.4">
      <c r="A97" s="1161"/>
      <c r="B97" s="1163"/>
      <c r="C97" s="1163"/>
      <c r="D97" s="585" t="s">
        <v>413</v>
      </c>
      <c r="E97" s="585" t="s">
        <v>414</v>
      </c>
      <c r="F97" s="585" t="s">
        <v>415</v>
      </c>
      <c r="G97" s="585" t="s">
        <v>415</v>
      </c>
      <c r="H97" s="585" t="s">
        <v>293</v>
      </c>
      <c r="I97" s="585" t="s">
        <v>457</v>
      </c>
      <c r="J97" s="585" t="s">
        <v>32</v>
      </c>
      <c r="K97" s="585" t="s">
        <v>416</v>
      </c>
      <c r="L97" s="585" t="s">
        <v>417</v>
      </c>
      <c r="M97" s="585" t="s">
        <v>418</v>
      </c>
      <c r="N97" s="585" t="s">
        <v>419</v>
      </c>
      <c r="O97" s="585" t="s">
        <v>418</v>
      </c>
      <c r="P97" s="585" t="s">
        <v>420</v>
      </c>
      <c r="Q97" s="585" t="s">
        <v>384</v>
      </c>
      <c r="R97" s="585" t="s">
        <v>421</v>
      </c>
      <c r="S97" s="585" t="s">
        <v>422</v>
      </c>
      <c r="T97" s="585" t="s">
        <v>423</v>
      </c>
      <c r="U97" s="586"/>
      <c r="V97" s="165"/>
    </row>
    <row r="98" spans="1:22" x14ac:dyDescent="0.35">
      <c r="A98" s="1164" t="str">
        <f>B92</f>
        <v>riconv. sub.m.1</v>
      </c>
      <c r="B98" s="591">
        <v>1</v>
      </c>
      <c r="C98" s="129"/>
      <c r="D98" s="130"/>
      <c r="E98" s="131"/>
      <c r="F98" s="129"/>
      <c r="G98" s="132"/>
      <c r="H98" s="133"/>
      <c r="I98" s="133"/>
      <c r="J98" s="133"/>
      <c r="K98" s="116"/>
      <c r="L98" s="136"/>
      <c r="M98" s="137"/>
      <c r="N98" s="116"/>
      <c r="O98" s="137"/>
      <c r="P98" s="185"/>
      <c r="Q98" s="185"/>
      <c r="R98" s="116"/>
      <c r="S98" s="116"/>
      <c r="T98" s="116"/>
      <c r="U98" s="381"/>
      <c r="V98" s="86"/>
    </row>
    <row r="99" spans="1:22" x14ac:dyDescent="0.35">
      <c r="A99" s="1165"/>
      <c r="B99" s="592">
        <v>2</v>
      </c>
      <c r="C99" s="125"/>
      <c r="D99" s="126"/>
      <c r="E99" s="118"/>
      <c r="F99" s="125"/>
      <c r="G99" s="127"/>
      <c r="H99" s="128"/>
      <c r="I99" s="128"/>
      <c r="J99" s="128"/>
      <c r="K99" s="117"/>
      <c r="L99" s="134"/>
      <c r="M99" s="135"/>
      <c r="N99" s="117"/>
      <c r="O99" s="135"/>
      <c r="P99" s="176"/>
      <c r="Q99" s="176"/>
      <c r="R99" s="117"/>
      <c r="S99" s="117" t="s">
        <v>424</v>
      </c>
      <c r="T99" s="117"/>
      <c r="U99" s="382"/>
      <c r="V99" s="86"/>
    </row>
    <row r="100" spans="1:22" x14ac:dyDescent="0.35">
      <c r="A100" s="1165"/>
      <c r="B100" s="592">
        <v>3</v>
      </c>
      <c r="C100" s="125"/>
      <c r="D100" s="126"/>
      <c r="E100" s="118"/>
      <c r="F100" s="125"/>
      <c r="G100" s="127"/>
      <c r="H100" s="128"/>
      <c r="I100" s="128"/>
      <c r="J100" s="128"/>
      <c r="K100" s="117"/>
      <c r="L100" s="134"/>
      <c r="M100" s="135"/>
      <c r="N100" s="117"/>
      <c r="O100" s="135"/>
      <c r="P100" s="176"/>
      <c r="Q100" s="176"/>
      <c r="R100" s="117"/>
      <c r="S100" s="117"/>
      <c r="T100" s="117"/>
      <c r="U100" s="382"/>
      <c r="V100" s="86"/>
    </row>
    <row r="101" spans="1:22" x14ac:dyDescent="0.35">
      <c r="A101" s="1165"/>
      <c r="B101" s="592">
        <v>4</v>
      </c>
      <c r="C101" s="125"/>
      <c r="D101" s="126"/>
      <c r="E101" s="118"/>
      <c r="F101" s="125"/>
      <c r="G101" s="125"/>
      <c r="H101" s="128"/>
      <c r="I101" s="128"/>
      <c r="J101" s="128"/>
      <c r="K101" s="117"/>
      <c r="L101" s="134"/>
      <c r="M101" s="135"/>
      <c r="N101" s="117"/>
      <c r="O101" s="135"/>
      <c r="P101" s="176"/>
      <c r="Q101" s="176"/>
      <c r="R101" s="117"/>
      <c r="S101" s="117"/>
      <c r="T101" s="117"/>
      <c r="U101" s="382"/>
      <c r="V101" s="86"/>
    </row>
    <row r="102" spans="1:22" x14ac:dyDescent="0.35">
      <c r="A102" s="1165"/>
      <c r="B102" s="592">
        <v>5</v>
      </c>
      <c r="C102" s="125"/>
      <c r="D102" s="126"/>
      <c r="E102" s="118"/>
      <c r="F102" s="125"/>
      <c r="G102" s="127"/>
      <c r="H102" s="128"/>
      <c r="I102" s="128"/>
      <c r="J102" s="128"/>
      <c r="K102" s="117"/>
      <c r="L102" s="134"/>
      <c r="M102" s="135"/>
      <c r="N102" s="117"/>
      <c r="O102" s="135"/>
      <c r="P102" s="176"/>
      <c r="Q102" s="176"/>
      <c r="R102" s="117"/>
      <c r="S102" s="117"/>
      <c r="T102" s="117"/>
      <c r="U102" s="382"/>
      <c r="V102" s="86"/>
    </row>
    <row r="103" spans="1:22" x14ac:dyDescent="0.35">
      <c r="A103" s="1165"/>
      <c r="B103" s="592">
        <v>6</v>
      </c>
      <c r="C103" s="125"/>
      <c r="D103" s="126"/>
      <c r="E103" s="118"/>
      <c r="F103" s="125"/>
      <c r="G103" s="127"/>
      <c r="H103" s="128"/>
      <c r="I103" s="128"/>
      <c r="J103" s="128"/>
      <c r="K103" s="117"/>
      <c r="L103" s="134"/>
      <c r="M103" s="135"/>
      <c r="N103" s="117"/>
      <c r="O103" s="135"/>
      <c r="P103" s="176"/>
      <c r="Q103" s="176"/>
      <c r="R103" s="117"/>
      <c r="S103" s="117"/>
      <c r="T103" s="117"/>
      <c r="U103" s="382"/>
      <c r="V103" s="86"/>
    </row>
    <row r="104" spans="1:22" x14ac:dyDescent="0.35">
      <c r="A104" s="1165"/>
      <c r="B104" s="592">
        <v>7</v>
      </c>
      <c r="C104" s="125"/>
      <c r="D104" s="126"/>
      <c r="E104" s="118"/>
      <c r="F104" s="125"/>
      <c r="G104" s="127"/>
      <c r="H104" s="128"/>
      <c r="I104" s="128"/>
      <c r="J104" s="128"/>
      <c r="K104" s="117"/>
      <c r="L104" s="134"/>
      <c r="M104" s="135"/>
      <c r="N104" s="117"/>
      <c r="O104" s="135"/>
      <c r="P104" s="176"/>
      <c r="Q104" s="176"/>
      <c r="R104" s="117"/>
      <c r="S104" s="117"/>
      <c r="T104" s="117"/>
      <c r="U104" s="382"/>
      <c r="V104" s="86"/>
    </row>
    <row r="105" spans="1:22" x14ac:dyDescent="0.35">
      <c r="A105" s="1165"/>
      <c r="B105" s="592">
        <v>8</v>
      </c>
      <c r="C105" s="125"/>
      <c r="D105" s="126"/>
      <c r="E105" s="118"/>
      <c r="F105" s="125"/>
      <c r="G105" s="127"/>
      <c r="H105" s="128"/>
      <c r="I105" s="128"/>
      <c r="J105" s="128"/>
      <c r="K105" s="117"/>
      <c r="L105" s="134"/>
      <c r="M105" s="135"/>
      <c r="N105" s="117"/>
      <c r="O105" s="135"/>
      <c r="P105" s="176"/>
      <c r="Q105" s="176"/>
      <c r="R105" s="117"/>
      <c r="S105" s="117"/>
      <c r="T105" s="117"/>
      <c r="U105" s="382"/>
      <c r="V105" s="86"/>
    </row>
    <row r="106" spans="1:22" x14ac:dyDescent="0.35">
      <c r="A106" s="1165"/>
      <c r="B106" s="592">
        <v>9</v>
      </c>
      <c r="C106" s="125"/>
      <c r="D106" s="126"/>
      <c r="E106" s="118"/>
      <c r="F106" s="125"/>
      <c r="G106" s="127"/>
      <c r="H106" s="128"/>
      <c r="I106" s="128"/>
      <c r="J106" s="128"/>
      <c r="K106" s="117"/>
      <c r="L106" s="134"/>
      <c r="M106" s="135"/>
      <c r="N106" s="117"/>
      <c r="O106" s="135"/>
      <c r="P106" s="176"/>
      <c r="Q106" s="176"/>
      <c r="R106" s="117"/>
      <c r="S106" s="117"/>
      <c r="T106" s="117"/>
      <c r="U106" s="382"/>
      <c r="V106" s="86"/>
    </row>
    <row r="107" spans="1:22" ht="15" thickBot="1" x14ac:dyDescent="0.4">
      <c r="A107" s="1166"/>
      <c r="B107" s="593">
        <v>10</v>
      </c>
      <c r="C107" s="153"/>
      <c r="D107" s="154"/>
      <c r="E107" s="155"/>
      <c r="F107" s="153"/>
      <c r="G107" s="156"/>
      <c r="H107" s="157"/>
      <c r="I107" s="157"/>
      <c r="J107" s="157"/>
      <c r="K107" s="158"/>
      <c r="L107" s="159"/>
      <c r="M107" s="160"/>
      <c r="N107" s="158"/>
      <c r="O107" s="160"/>
      <c r="P107" s="177"/>
      <c r="Q107" s="177"/>
      <c r="R107" s="158"/>
      <c r="S107" s="158"/>
      <c r="T107" s="158"/>
      <c r="U107" s="383"/>
      <c r="V107" s="86"/>
    </row>
    <row r="108" spans="1:22" ht="29.5" thickBot="1" x14ac:dyDescent="0.4">
      <c r="A108" s="150"/>
      <c r="B108" s="12"/>
      <c r="C108" s="12"/>
      <c r="D108" s="12"/>
      <c r="E108" s="555" t="s">
        <v>458</v>
      </c>
      <c r="F108" s="556">
        <f>COUNTA(F98:F107)</f>
        <v>0</v>
      </c>
      <c r="G108" s="557">
        <f>COUNTA(G98:G107)</f>
        <v>0</v>
      </c>
      <c r="H108" s="151"/>
      <c r="I108" s="151"/>
      <c r="J108" s="151"/>
      <c r="K108" s="151"/>
      <c r="L108" s="152"/>
      <c r="M108" s="151"/>
      <c r="N108" s="151"/>
      <c r="O108" s="161" t="s">
        <v>425</v>
      </c>
      <c r="P108" s="174">
        <f>SUM(P98:P107)</f>
        <v>0</v>
      </c>
      <c r="Q108" s="175">
        <f>SUM(Q98:Q107)</f>
        <v>0</v>
      </c>
      <c r="R108" s="12"/>
      <c r="T108" s="12"/>
      <c r="U108" s="149"/>
      <c r="V108" s="166"/>
    </row>
    <row r="109" spans="1:22" ht="15" thickBot="1" x14ac:dyDescent="0.4">
      <c r="A109" s="167"/>
      <c r="B109" s="90"/>
      <c r="C109" s="69"/>
      <c r="D109" s="69"/>
      <c r="E109" s="69"/>
      <c r="F109" s="90"/>
      <c r="G109" s="69"/>
      <c r="H109" s="69"/>
      <c r="I109" s="69"/>
      <c r="J109" s="69"/>
      <c r="K109" s="90"/>
      <c r="L109" s="90"/>
      <c r="M109" s="69"/>
      <c r="N109" s="69"/>
      <c r="O109" s="69"/>
      <c r="P109" s="69"/>
      <c r="Q109" s="69"/>
      <c r="R109" s="69"/>
      <c r="S109" s="69"/>
      <c r="T109" s="69"/>
      <c r="U109" s="69"/>
      <c r="V109" s="91"/>
    </row>
    <row r="110" spans="1:22" ht="15" thickBot="1" x14ac:dyDescent="0.4">
      <c r="A110" s="162"/>
      <c r="B110" s="41"/>
      <c r="C110" s="38"/>
      <c r="D110" s="38"/>
      <c r="E110" s="38"/>
      <c r="F110" s="41"/>
      <c r="G110" s="38"/>
      <c r="H110" s="38"/>
      <c r="I110" s="38"/>
      <c r="J110" s="38"/>
      <c r="K110" s="41"/>
      <c r="L110" s="41"/>
      <c r="M110" s="38"/>
      <c r="N110" s="38"/>
      <c r="O110" s="38"/>
      <c r="P110" s="38"/>
      <c r="Q110" s="38"/>
      <c r="R110" s="38"/>
      <c r="S110" s="38"/>
      <c r="T110" s="38"/>
      <c r="U110" s="38"/>
      <c r="V110" s="44"/>
    </row>
    <row r="111" spans="1:22" ht="27.5" thickBot="1" x14ac:dyDescent="0.4">
      <c r="A111" s="587" t="s">
        <v>9</v>
      </c>
      <c r="B111" s="1053" t="s">
        <v>296</v>
      </c>
      <c r="C111" s="1054"/>
      <c r="E111" s="1167" t="s">
        <v>386</v>
      </c>
      <c r="F111" s="1168"/>
      <c r="G111" s="1035" t="str">
        <f>VLOOKUP(B111,'piano inv.riconvers.'!$D$40:$H$59,3,FALSE)</f>
        <v>G61J22000530008</v>
      </c>
      <c r="H111" s="1036"/>
      <c r="I111" s="122"/>
      <c r="J111" s="122"/>
      <c r="K111" s="1"/>
      <c r="L111" s="1167" t="s">
        <v>387</v>
      </c>
      <c r="M111" s="1168"/>
      <c r="N111" s="1035">
        <f>VLOOKUP(B111,'piano inv.riconvers.'!$D$40:$H$59,4,FALSE)</f>
        <v>0</v>
      </c>
      <c r="O111" s="1036"/>
      <c r="Q111" s="588" t="s">
        <v>388</v>
      </c>
      <c r="R111" s="148"/>
      <c r="T111" s="590" t="s">
        <v>389</v>
      </c>
      <c r="U111" s="559"/>
      <c r="V111" s="86"/>
    </row>
    <row r="112" spans="1:22" ht="15" thickBot="1" x14ac:dyDescent="0.4">
      <c r="A112" s="163"/>
      <c r="B112" s="120"/>
      <c r="C112" s="120"/>
      <c r="E112" s="121"/>
      <c r="F112" s="121"/>
      <c r="G112" s="122"/>
      <c r="H112" s="122"/>
      <c r="I112" s="122"/>
      <c r="J112" s="122"/>
      <c r="K112" s="1"/>
      <c r="L112" s="121"/>
      <c r="M112" s="121"/>
      <c r="N112" s="122"/>
      <c r="O112" s="122"/>
      <c r="Q112" s="123"/>
      <c r="T112" s="119"/>
      <c r="V112" s="164"/>
    </row>
    <row r="113" spans="1:22" ht="28.5" customHeight="1" thickBot="1" x14ac:dyDescent="0.4">
      <c r="A113" s="1169" t="s">
        <v>453</v>
      </c>
      <c r="B113" s="1170"/>
      <c r="C113" s="1170"/>
      <c r="D113" s="1171"/>
      <c r="E113" s="1041">
        <f>VLOOKUP(B111,'piano inv.riconvers.'!$D$40:$V$59,17,FALSE)</f>
        <v>0</v>
      </c>
      <c r="F113" s="1042"/>
      <c r="G113" s="1042"/>
      <c r="H113" s="1043"/>
      <c r="I113" s="172"/>
      <c r="J113" s="172"/>
      <c r="K113" s="1"/>
      <c r="L113" s="1172" t="s">
        <v>391</v>
      </c>
      <c r="M113" s="1173"/>
      <c r="N113" s="1041">
        <f>VLOOKUP(B111,'piano inv.riconvers.'!$D$40:$V$59,19,FALSE)</f>
        <v>0</v>
      </c>
      <c r="O113" s="1043"/>
      <c r="P113" s="147"/>
      <c r="Q113" s="589" t="s">
        <v>392</v>
      </c>
      <c r="R113" s="169">
        <f>N113+E113</f>
        <v>0</v>
      </c>
      <c r="S113" s="108"/>
      <c r="T113" s="590" t="s">
        <v>393</v>
      </c>
      <c r="U113" s="559"/>
      <c r="V113" s="164"/>
    </row>
    <row r="114" spans="1:22" ht="15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72"/>
      <c r="J114" s="172"/>
      <c r="K114" s="1"/>
      <c r="L114" s="121"/>
      <c r="M114" s="121"/>
      <c r="N114" s="172"/>
      <c r="O114" s="172"/>
      <c r="P114" s="147"/>
      <c r="Q114" s="119"/>
      <c r="R114" s="147"/>
      <c r="S114" s="108"/>
      <c r="T114" s="119"/>
      <c r="U114" s="173"/>
      <c r="V114" s="86"/>
    </row>
    <row r="115" spans="1:22" ht="72.5" x14ac:dyDescent="0.35">
      <c r="A115" s="1160" t="s">
        <v>394</v>
      </c>
      <c r="B115" s="1162" t="s">
        <v>395</v>
      </c>
      <c r="C115" s="1162" t="s">
        <v>396</v>
      </c>
      <c r="D115" s="581" t="s">
        <v>397</v>
      </c>
      <c r="E115" s="582" t="s">
        <v>398</v>
      </c>
      <c r="F115" s="581" t="s">
        <v>399</v>
      </c>
      <c r="G115" s="581" t="s">
        <v>400</v>
      </c>
      <c r="H115" s="583" t="s">
        <v>454</v>
      </c>
      <c r="I115" s="583" t="s">
        <v>292</v>
      </c>
      <c r="J115" s="583" t="s">
        <v>455</v>
      </c>
      <c r="K115" s="583" t="s">
        <v>401</v>
      </c>
      <c r="L115" s="583" t="s">
        <v>402</v>
      </c>
      <c r="M115" s="582" t="s">
        <v>456</v>
      </c>
      <c r="N115" s="583" t="s">
        <v>404</v>
      </c>
      <c r="O115" s="583" t="s">
        <v>405</v>
      </c>
      <c r="P115" s="583" t="s">
        <v>406</v>
      </c>
      <c r="Q115" s="583" t="s">
        <v>407</v>
      </c>
      <c r="R115" s="583" t="s">
        <v>408</v>
      </c>
      <c r="S115" s="583" t="s">
        <v>409</v>
      </c>
      <c r="T115" s="583" t="s">
        <v>410</v>
      </c>
      <c r="U115" s="584" t="s">
        <v>412</v>
      </c>
      <c r="V115" s="165"/>
    </row>
    <row r="116" spans="1:22" ht="24.5" thickBot="1" x14ac:dyDescent="0.4">
      <c r="A116" s="1161"/>
      <c r="B116" s="1163"/>
      <c r="C116" s="1163"/>
      <c r="D116" s="585" t="s">
        <v>413</v>
      </c>
      <c r="E116" s="585" t="s">
        <v>414</v>
      </c>
      <c r="F116" s="585" t="s">
        <v>415</v>
      </c>
      <c r="G116" s="585" t="s">
        <v>415</v>
      </c>
      <c r="H116" s="585" t="s">
        <v>293</v>
      </c>
      <c r="I116" s="585" t="s">
        <v>457</v>
      </c>
      <c r="J116" s="585" t="s">
        <v>32</v>
      </c>
      <c r="K116" s="585" t="s">
        <v>416</v>
      </c>
      <c r="L116" s="585" t="s">
        <v>417</v>
      </c>
      <c r="M116" s="585" t="s">
        <v>418</v>
      </c>
      <c r="N116" s="585" t="s">
        <v>419</v>
      </c>
      <c r="O116" s="585" t="s">
        <v>418</v>
      </c>
      <c r="P116" s="585" t="s">
        <v>420</v>
      </c>
      <c r="Q116" s="585" t="s">
        <v>384</v>
      </c>
      <c r="R116" s="585" t="s">
        <v>421</v>
      </c>
      <c r="S116" s="585" t="s">
        <v>422</v>
      </c>
      <c r="T116" s="585" t="s">
        <v>423</v>
      </c>
      <c r="U116" s="586"/>
      <c r="V116" s="165"/>
    </row>
    <row r="117" spans="1:22" x14ac:dyDescent="0.35">
      <c r="A117" s="1164" t="str">
        <f>B111</f>
        <v>riconv. sub.m.1</v>
      </c>
      <c r="B117" s="591">
        <v>1</v>
      </c>
      <c r="C117" s="129"/>
      <c r="D117" s="130"/>
      <c r="E117" s="131"/>
      <c r="F117" s="129"/>
      <c r="G117" s="132"/>
      <c r="H117" s="133"/>
      <c r="I117" s="133"/>
      <c r="J117" s="133"/>
      <c r="K117" s="116"/>
      <c r="L117" s="136"/>
      <c r="M117" s="137"/>
      <c r="N117" s="116"/>
      <c r="O117" s="137"/>
      <c r="P117" s="185"/>
      <c r="Q117" s="185"/>
      <c r="R117" s="116"/>
      <c r="S117" s="116"/>
      <c r="T117" s="116"/>
      <c r="U117" s="381"/>
      <c r="V117" s="86"/>
    </row>
    <row r="118" spans="1:22" x14ac:dyDescent="0.35">
      <c r="A118" s="1165"/>
      <c r="B118" s="592">
        <v>2</v>
      </c>
      <c r="C118" s="125"/>
      <c r="D118" s="126"/>
      <c r="E118" s="118"/>
      <c r="F118" s="125"/>
      <c r="G118" s="127"/>
      <c r="H118" s="128"/>
      <c r="I118" s="128"/>
      <c r="J118" s="128"/>
      <c r="K118" s="117"/>
      <c r="L118" s="134"/>
      <c r="M118" s="135"/>
      <c r="N118" s="117"/>
      <c r="O118" s="135"/>
      <c r="P118" s="176"/>
      <c r="Q118" s="176"/>
      <c r="R118" s="117"/>
      <c r="S118" s="117" t="s">
        <v>424</v>
      </c>
      <c r="T118" s="117"/>
      <c r="U118" s="382"/>
      <c r="V118" s="86"/>
    </row>
    <row r="119" spans="1:22" x14ac:dyDescent="0.35">
      <c r="A119" s="1165"/>
      <c r="B119" s="592">
        <v>3</v>
      </c>
      <c r="C119" s="125"/>
      <c r="D119" s="126"/>
      <c r="E119" s="118"/>
      <c r="F119" s="125"/>
      <c r="G119" s="127"/>
      <c r="H119" s="128"/>
      <c r="I119" s="128"/>
      <c r="J119" s="128"/>
      <c r="K119" s="117"/>
      <c r="L119" s="134"/>
      <c r="M119" s="135"/>
      <c r="N119" s="117"/>
      <c r="O119" s="135"/>
      <c r="P119" s="176"/>
      <c r="Q119" s="176"/>
      <c r="R119" s="117"/>
      <c r="S119" s="117"/>
      <c r="T119" s="117"/>
      <c r="U119" s="382"/>
      <c r="V119" s="86"/>
    </row>
    <row r="120" spans="1:22" x14ac:dyDescent="0.35">
      <c r="A120" s="1165"/>
      <c r="B120" s="592">
        <v>4</v>
      </c>
      <c r="C120" s="125"/>
      <c r="D120" s="126"/>
      <c r="E120" s="118"/>
      <c r="F120" s="125"/>
      <c r="G120" s="125"/>
      <c r="H120" s="128"/>
      <c r="I120" s="128"/>
      <c r="J120" s="128"/>
      <c r="K120" s="117"/>
      <c r="L120" s="134"/>
      <c r="M120" s="135"/>
      <c r="N120" s="117"/>
      <c r="O120" s="135"/>
      <c r="P120" s="176"/>
      <c r="Q120" s="176"/>
      <c r="R120" s="117"/>
      <c r="S120" s="117"/>
      <c r="T120" s="117"/>
      <c r="U120" s="382"/>
      <c r="V120" s="86"/>
    </row>
    <row r="121" spans="1:22" x14ac:dyDescent="0.35">
      <c r="A121" s="1165"/>
      <c r="B121" s="592">
        <v>5</v>
      </c>
      <c r="C121" s="125"/>
      <c r="D121" s="126"/>
      <c r="E121" s="118"/>
      <c r="F121" s="125"/>
      <c r="G121" s="127"/>
      <c r="H121" s="128"/>
      <c r="I121" s="128"/>
      <c r="J121" s="128"/>
      <c r="K121" s="117"/>
      <c r="L121" s="134"/>
      <c r="M121" s="135"/>
      <c r="N121" s="117"/>
      <c r="O121" s="135"/>
      <c r="P121" s="176"/>
      <c r="Q121" s="176"/>
      <c r="R121" s="117"/>
      <c r="S121" s="117"/>
      <c r="T121" s="117"/>
      <c r="U121" s="382"/>
      <c r="V121" s="86"/>
    </row>
    <row r="122" spans="1:22" x14ac:dyDescent="0.35">
      <c r="A122" s="1165"/>
      <c r="B122" s="592">
        <v>6</v>
      </c>
      <c r="C122" s="125"/>
      <c r="D122" s="126"/>
      <c r="E122" s="118"/>
      <c r="F122" s="125"/>
      <c r="G122" s="127"/>
      <c r="H122" s="128"/>
      <c r="I122" s="128"/>
      <c r="J122" s="128"/>
      <c r="K122" s="117"/>
      <c r="L122" s="134"/>
      <c r="M122" s="135"/>
      <c r="N122" s="117"/>
      <c r="O122" s="135"/>
      <c r="P122" s="176"/>
      <c r="Q122" s="176"/>
      <c r="R122" s="117"/>
      <c r="S122" s="117"/>
      <c r="T122" s="117"/>
      <c r="U122" s="382"/>
      <c r="V122" s="86"/>
    </row>
    <row r="123" spans="1:22" x14ac:dyDescent="0.35">
      <c r="A123" s="1165"/>
      <c r="B123" s="592">
        <v>7</v>
      </c>
      <c r="C123" s="125"/>
      <c r="D123" s="126"/>
      <c r="E123" s="118"/>
      <c r="F123" s="125"/>
      <c r="G123" s="127"/>
      <c r="H123" s="128"/>
      <c r="I123" s="128"/>
      <c r="J123" s="128"/>
      <c r="K123" s="117"/>
      <c r="L123" s="134"/>
      <c r="M123" s="135"/>
      <c r="N123" s="117"/>
      <c r="O123" s="135"/>
      <c r="P123" s="176"/>
      <c r="Q123" s="176"/>
      <c r="R123" s="117"/>
      <c r="S123" s="117"/>
      <c r="T123" s="117"/>
      <c r="U123" s="382"/>
      <c r="V123" s="86"/>
    </row>
    <row r="124" spans="1:22" x14ac:dyDescent="0.35">
      <c r="A124" s="1165"/>
      <c r="B124" s="592">
        <v>8</v>
      </c>
      <c r="C124" s="125"/>
      <c r="D124" s="126"/>
      <c r="E124" s="118"/>
      <c r="F124" s="125"/>
      <c r="G124" s="127"/>
      <c r="H124" s="128"/>
      <c r="I124" s="128"/>
      <c r="J124" s="128"/>
      <c r="K124" s="117"/>
      <c r="L124" s="134"/>
      <c r="M124" s="135"/>
      <c r="N124" s="117"/>
      <c r="O124" s="135"/>
      <c r="P124" s="176"/>
      <c r="Q124" s="176"/>
      <c r="R124" s="117"/>
      <c r="S124" s="117"/>
      <c r="T124" s="117"/>
      <c r="U124" s="382"/>
      <c r="V124" s="86"/>
    </row>
    <row r="125" spans="1:22" x14ac:dyDescent="0.35">
      <c r="A125" s="1165"/>
      <c r="B125" s="592">
        <v>9</v>
      </c>
      <c r="C125" s="125"/>
      <c r="D125" s="126"/>
      <c r="E125" s="118"/>
      <c r="F125" s="125"/>
      <c r="G125" s="127"/>
      <c r="H125" s="128"/>
      <c r="I125" s="128"/>
      <c r="J125" s="128"/>
      <c r="K125" s="117"/>
      <c r="L125" s="134"/>
      <c r="M125" s="135"/>
      <c r="N125" s="117"/>
      <c r="O125" s="135"/>
      <c r="P125" s="176"/>
      <c r="Q125" s="176"/>
      <c r="R125" s="117"/>
      <c r="S125" s="117"/>
      <c r="T125" s="117"/>
      <c r="U125" s="382"/>
      <c r="V125" s="86"/>
    </row>
    <row r="126" spans="1:22" ht="15" thickBot="1" x14ac:dyDescent="0.4">
      <c r="A126" s="1166"/>
      <c r="B126" s="593">
        <v>10</v>
      </c>
      <c r="C126" s="153"/>
      <c r="D126" s="154"/>
      <c r="E126" s="155"/>
      <c r="F126" s="153"/>
      <c r="G126" s="156"/>
      <c r="H126" s="157"/>
      <c r="I126" s="157"/>
      <c r="J126" s="157"/>
      <c r="K126" s="158"/>
      <c r="L126" s="159"/>
      <c r="M126" s="160"/>
      <c r="N126" s="158"/>
      <c r="O126" s="160"/>
      <c r="P126" s="177"/>
      <c r="Q126" s="177"/>
      <c r="R126" s="158"/>
      <c r="S126" s="158"/>
      <c r="T126" s="158"/>
      <c r="U126" s="383"/>
      <c r="V126" s="86"/>
    </row>
    <row r="127" spans="1:22" ht="29.5" thickBot="1" x14ac:dyDescent="0.4">
      <c r="A127" s="150"/>
      <c r="B127" s="12"/>
      <c r="C127" s="12"/>
      <c r="D127" s="12"/>
      <c r="E127" s="555" t="s">
        <v>458</v>
      </c>
      <c r="F127" s="556">
        <f>COUNTA(F117:F126)</f>
        <v>0</v>
      </c>
      <c r="G127" s="557">
        <f>COUNTA(G117:G126)</f>
        <v>0</v>
      </c>
      <c r="H127" s="151"/>
      <c r="I127" s="151"/>
      <c r="J127" s="151"/>
      <c r="K127" s="151"/>
      <c r="L127" s="152"/>
      <c r="M127" s="151"/>
      <c r="N127" s="151"/>
      <c r="O127" s="161" t="s">
        <v>425</v>
      </c>
      <c r="P127" s="174">
        <f>SUM(P117:P126)</f>
        <v>0</v>
      </c>
      <c r="Q127" s="175">
        <f>SUM(Q117:Q126)</f>
        <v>0</v>
      </c>
      <c r="R127" s="12"/>
      <c r="T127" s="12"/>
      <c r="U127" s="149"/>
      <c r="V127" s="166"/>
    </row>
    <row r="128" spans="1:22" ht="15" thickBot="1" x14ac:dyDescent="0.4">
      <c r="A128" s="167"/>
      <c r="B128" s="90"/>
      <c r="C128" s="69"/>
      <c r="D128" s="69"/>
      <c r="E128" s="69"/>
      <c r="F128" s="90"/>
      <c r="G128" s="69"/>
      <c r="H128" s="69"/>
      <c r="I128" s="69"/>
      <c r="J128" s="69"/>
      <c r="K128" s="90"/>
      <c r="L128" s="90"/>
      <c r="M128" s="69"/>
      <c r="N128" s="69"/>
      <c r="O128" s="69"/>
      <c r="P128" s="69"/>
      <c r="Q128" s="69"/>
      <c r="R128" s="69"/>
      <c r="S128" s="69"/>
      <c r="T128" s="69"/>
      <c r="U128" s="69"/>
      <c r="V128" s="91"/>
    </row>
    <row r="129" spans="1:22" ht="15" thickBot="1" x14ac:dyDescent="0.4">
      <c r="A129" s="162"/>
      <c r="B129" s="41"/>
      <c r="C129" s="38"/>
      <c r="D129" s="38"/>
      <c r="E129" s="38"/>
      <c r="F129" s="41"/>
      <c r="G129" s="38"/>
      <c r="H129" s="38"/>
      <c r="I129" s="38"/>
      <c r="J129" s="38"/>
      <c r="K129" s="41"/>
      <c r="L129" s="41"/>
      <c r="M129" s="38"/>
      <c r="N129" s="38"/>
      <c r="O129" s="38"/>
      <c r="P129" s="38"/>
      <c r="Q129" s="38"/>
      <c r="R129" s="38"/>
      <c r="S129" s="38"/>
      <c r="T129" s="38"/>
      <c r="U129" s="38"/>
      <c r="V129" s="44"/>
    </row>
    <row r="130" spans="1:22" ht="27.5" thickBot="1" x14ac:dyDescent="0.4">
      <c r="A130" s="587" t="s">
        <v>9</v>
      </c>
      <c r="B130" s="1053" t="s">
        <v>296</v>
      </c>
      <c r="C130" s="1054"/>
      <c r="E130" s="1167" t="s">
        <v>386</v>
      </c>
      <c r="F130" s="1168"/>
      <c r="G130" s="1035" t="str">
        <f>VLOOKUP(B130,'piano inv.riconvers.'!$D$40:$H$59,3,FALSE)</f>
        <v>G61J22000530008</v>
      </c>
      <c r="H130" s="1036"/>
      <c r="I130" s="122"/>
      <c r="J130" s="122"/>
      <c r="K130" s="1"/>
      <c r="L130" s="1167" t="s">
        <v>387</v>
      </c>
      <c r="M130" s="1168"/>
      <c r="N130" s="1035">
        <f>VLOOKUP(B130,'piano inv.riconvers.'!$D$40:$H$59,4,FALSE)</f>
        <v>0</v>
      </c>
      <c r="O130" s="1036"/>
      <c r="Q130" s="588" t="s">
        <v>388</v>
      </c>
      <c r="R130" s="148"/>
      <c r="T130" s="590" t="s">
        <v>389</v>
      </c>
      <c r="U130" s="559"/>
      <c r="V130" s="86"/>
    </row>
    <row r="131" spans="1:22" ht="15" thickBot="1" x14ac:dyDescent="0.4">
      <c r="A131" s="163"/>
      <c r="B131" s="120"/>
      <c r="C131" s="120"/>
      <c r="E131" s="121"/>
      <c r="F131" s="121"/>
      <c r="G131" s="122"/>
      <c r="H131" s="122"/>
      <c r="I131" s="122"/>
      <c r="J131" s="122"/>
      <c r="K131" s="1"/>
      <c r="L131" s="121"/>
      <c r="M131" s="121"/>
      <c r="N131" s="122"/>
      <c r="O131" s="122"/>
      <c r="Q131" s="123"/>
      <c r="T131" s="119"/>
      <c r="V131" s="164"/>
    </row>
    <row r="132" spans="1:22" ht="28.5" customHeight="1" thickBot="1" x14ac:dyDescent="0.4">
      <c r="A132" s="1169" t="s">
        <v>453</v>
      </c>
      <c r="B132" s="1170"/>
      <c r="C132" s="1170"/>
      <c r="D132" s="1171"/>
      <c r="E132" s="1041">
        <f>VLOOKUP(B130,'piano inv.riconvers.'!$D$40:$V$59,17,FALSE)</f>
        <v>0</v>
      </c>
      <c r="F132" s="1042"/>
      <c r="G132" s="1042"/>
      <c r="H132" s="1043"/>
      <c r="I132" s="172"/>
      <c r="J132" s="172"/>
      <c r="K132" s="1"/>
      <c r="L132" s="1172" t="s">
        <v>391</v>
      </c>
      <c r="M132" s="1173"/>
      <c r="N132" s="1041">
        <f>VLOOKUP(B130,'piano inv.riconvers.'!$D$40:$V$59,19,FALSE)</f>
        <v>0</v>
      </c>
      <c r="O132" s="1043"/>
      <c r="P132" s="147"/>
      <c r="Q132" s="589" t="s">
        <v>392</v>
      </c>
      <c r="R132" s="169">
        <f>N132+E132</f>
        <v>0</v>
      </c>
      <c r="S132" s="108"/>
      <c r="T132" s="590" t="s">
        <v>393</v>
      </c>
      <c r="U132" s="559"/>
      <c r="V132" s="164"/>
    </row>
    <row r="133" spans="1:22" ht="15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72"/>
      <c r="J133" s="172"/>
      <c r="K133" s="1"/>
      <c r="L133" s="121"/>
      <c r="M133" s="121"/>
      <c r="N133" s="172"/>
      <c r="O133" s="172"/>
      <c r="P133" s="147"/>
      <c r="Q133" s="119"/>
      <c r="R133" s="147"/>
      <c r="S133" s="108"/>
      <c r="T133" s="119"/>
      <c r="U133" s="173"/>
      <c r="V133" s="86"/>
    </row>
    <row r="134" spans="1:22" ht="72.5" x14ac:dyDescent="0.35">
      <c r="A134" s="1160" t="s">
        <v>394</v>
      </c>
      <c r="B134" s="1162" t="s">
        <v>395</v>
      </c>
      <c r="C134" s="1162" t="s">
        <v>396</v>
      </c>
      <c r="D134" s="581" t="s">
        <v>397</v>
      </c>
      <c r="E134" s="582" t="s">
        <v>398</v>
      </c>
      <c r="F134" s="581" t="s">
        <v>399</v>
      </c>
      <c r="G134" s="581" t="s">
        <v>400</v>
      </c>
      <c r="H134" s="583" t="s">
        <v>454</v>
      </c>
      <c r="I134" s="583" t="s">
        <v>292</v>
      </c>
      <c r="J134" s="583" t="s">
        <v>455</v>
      </c>
      <c r="K134" s="583" t="s">
        <v>401</v>
      </c>
      <c r="L134" s="583" t="s">
        <v>402</v>
      </c>
      <c r="M134" s="582" t="s">
        <v>456</v>
      </c>
      <c r="N134" s="583" t="s">
        <v>404</v>
      </c>
      <c r="O134" s="583" t="s">
        <v>405</v>
      </c>
      <c r="P134" s="583" t="s">
        <v>406</v>
      </c>
      <c r="Q134" s="583" t="s">
        <v>407</v>
      </c>
      <c r="R134" s="583" t="s">
        <v>408</v>
      </c>
      <c r="S134" s="583" t="s">
        <v>409</v>
      </c>
      <c r="T134" s="583" t="s">
        <v>410</v>
      </c>
      <c r="U134" s="584" t="s">
        <v>412</v>
      </c>
      <c r="V134" s="165"/>
    </row>
    <row r="135" spans="1:22" ht="24.5" thickBot="1" x14ac:dyDescent="0.4">
      <c r="A135" s="1161"/>
      <c r="B135" s="1163"/>
      <c r="C135" s="1163"/>
      <c r="D135" s="585" t="s">
        <v>413</v>
      </c>
      <c r="E135" s="585" t="s">
        <v>414</v>
      </c>
      <c r="F135" s="585" t="s">
        <v>415</v>
      </c>
      <c r="G135" s="585" t="s">
        <v>415</v>
      </c>
      <c r="H135" s="585" t="s">
        <v>293</v>
      </c>
      <c r="I135" s="585" t="s">
        <v>457</v>
      </c>
      <c r="J135" s="585" t="s">
        <v>32</v>
      </c>
      <c r="K135" s="585" t="s">
        <v>416</v>
      </c>
      <c r="L135" s="585" t="s">
        <v>417</v>
      </c>
      <c r="M135" s="585" t="s">
        <v>418</v>
      </c>
      <c r="N135" s="585" t="s">
        <v>419</v>
      </c>
      <c r="O135" s="585" t="s">
        <v>418</v>
      </c>
      <c r="P135" s="585" t="s">
        <v>420</v>
      </c>
      <c r="Q135" s="585" t="s">
        <v>384</v>
      </c>
      <c r="R135" s="585" t="s">
        <v>421</v>
      </c>
      <c r="S135" s="585" t="s">
        <v>422</v>
      </c>
      <c r="T135" s="585" t="s">
        <v>423</v>
      </c>
      <c r="U135" s="586"/>
      <c r="V135" s="165"/>
    </row>
    <row r="136" spans="1:22" x14ac:dyDescent="0.35">
      <c r="A136" s="1164" t="str">
        <f>B130</f>
        <v>riconv. sub.m.1</v>
      </c>
      <c r="B136" s="591">
        <v>1</v>
      </c>
      <c r="C136" s="129"/>
      <c r="D136" s="130"/>
      <c r="E136" s="131"/>
      <c r="F136" s="129"/>
      <c r="G136" s="132"/>
      <c r="H136" s="133"/>
      <c r="I136" s="133"/>
      <c r="J136" s="133"/>
      <c r="K136" s="116"/>
      <c r="L136" s="136"/>
      <c r="M136" s="137"/>
      <c r="N136" s="116"/>
      <c r="O136" s="137"/>
      <c r="P136" s="185"/>
      <c r="Q136" s="185"/>
      <c r="R136" s="116"/>
      <c r="S136" s="116"/>
      <c r="T136" s="116"/>
      <c r="U136" s="381"/>
      <c r="V136" s="86"/>
    </row>
    <row r="137" spans="1:22" x14ac:dyDescent="0.35">
      <c r="A137" s="1165"/>
      <c r="B137" s="592">
        <v>2</v>
      </c>
      <c r="C137" s="125"/>
      <c r="D137" s="126"/>
      <c r="E137" s="118"/>
      <c r="F137" s="125"/>
      <c r="G137" s="127"/>
      <c r="H137" s="128"/>
      <c r="I137" s="128"/>
      <c r="J137" s="128"/>
      <c r="K137" s="117"/>
      <c r="L137" s="134"/>
      <c r="M137" s="135"/>
      <c r="N137" s="117"/>
      <c r="O137" s="135"/>
      <c r="P137" s="176"/>
      <c r="Q137" s="176"/>
      <c r="R137" s="117"/>
      <c r="S137" s="117" t="s">
        <v>424</v>
      </c>
      <c r="T137" s="117"/>
      <c r="U137" s="382"/>
      <c r="V137" s="86"/>
    </row>
    <row r="138" spans="1:22" x14ac:dyDescent="0.35">
      <c r="A138" s="1165"/>
      <c r="B138" s="592">
        <v>3</v>
      </c>
      <c r="C138" s="125"/>
      <c r="D138" s="126"/>
      <c r="E138" s="118"/>
      <c r="F138" s="125"/>
      <c r="G138" s="127"/>
      <c r="H138" s="128"/>
      <c r="I138" s="128"/>
      <c r="J138" s="128"/>
      <c r="K138" s="117"/>
      <c r="L138" s="134"/>
      <c r="M138" s="135"/>
      <c r="N138" s="117"/>
      <c r="O138" s="135"/>
      <c r="P138" s="176"/>
      <c r="Q138" s="176"/>
      <c r="R138" s="117"/>
      <c r="S138" s="117"/>
      <c r="T138" s="117"/>
      <c r="U138" s="382"/>
      <c r="V138" s="86"/>
    </row>
    <row r="139" spans="1:22" x14ac:dyDescent="0.35">
      <c r="A139" s="1165"/>
      <c r="B139" s="592">
        <v>4</v>
      </c>
      <c r="C139" s="125"/>
      <c r="D139" s="126"/>
      <c r="E139" s="118"/>
      <c r="F139" s="125"/>
      <c r="G139" s="125"/>
      <c r="H139" s="128"/>
      <c r="I139" s="128"/>
      <c r="J139" s="128"/>
      <c r="K139" s="117"/>
      <c r="L139" s="134"/>
      <c r="M139" s="135"/>
      <c r="N139" s="117"/>
      <c r="O139" s="135"/>
      <c r="P139" s="176"/>
      <c r="Q139" s="176"/>
      <c r="R139" s="117"/>
      <c r="S139" s="117"/>
      <c r="T139" s="117"/>
      <c r="U139" s="382"/>
      <c r="V139" s="86"/>
    </row>
    <row r="140" spans="1:22" x14ac:dyDescent="0.35">
      <c r="A140" s="1165"/>
      <c r="B140" s="592">
        <v>5</v>
      </c>
      <c r="C140" s="125"/>
      <c r="D140" s="126"/>
      <c r="E140" s="118"/>
      <c r="F140" s="125"/>
      <c r="G140" s="127"/>
      <c r="H140" s="128"/>
      <c r="I140" s="128"/>
      <c r="J140" s="128"/>
      <c r="K140" s="117"/>
      <c r="L140" s="134"/>
      <c r="M140" s="135"/>
      <c r="N140" s="117"/>
      <c r="O140" s="135"/>
      <c r="P140" s="176"/>
      <c r="Q140" s="176"/>
      <c r="R140" s="117"/>
      <c r="S140" s="117"/>
      <c r="T140" s="117"/>
      <c r="U140" s="382"/>
      <c r="V140" s="86"/>
    </row>
    <row r="141" spans="1:22" x14ac:dyDescent="0.35">
      <c r="A141" s="1165"/>
      <c r="B141" s="592">
        <v>6</v>
      </c>
      <c r="C141" s="125"/>
      <c r="D141" s="126"/>
      <c r="E141" s="118"/>
      <c r="F141" s="125"/>
      <c r="G141" s="127"/>
      <c r="H141" s="128"/>
      <c r="I141" s="128"/>
      <c r="J141" s="128"/>
      <c r="K141" s="117"/>
      <c r="L141" s="134"/>
      <c r="M141" s="135"/>
      <c r="N141" s="117"/>
      <c r="O141" s="135"/>
      <c r="P141" s="176"/>
      <c r="Q141" s="176"/>
      <c r="R141" s="117"/>
      <c r="S141" s="117"/>
      <c r="T141" s="117"/>
      <c r="U141" s="382"/>
      <c r="V141" s="86"/>
    </row>
    <row r="142" spans="1:22" x14ac:dyDescent="0.35">
      <c r="A142" s="1165"/>
      <c r="B142" s="592">
        <v>7</v>
      </c>
      <c r="C142" s="125"/>
      <c r="D142" s="126"/>
      <c r="E142" s="118"/>
      <c r="F142" s="125"/>
      <c r="G142" s="127"/>
      <c r="H142" s="128"/>
      <c r="I142" s="128"/>
      <c r="J142" s="128"/>
      <c r="K142" s="117"/>
      <c r="L142" s="134"/>
      <c r="M142" s="135"/>
      <c r="N142" s="117"/>
      <c r="O142" s="135"/>
      <c r="P142" s="176"/>
      <c r="Q142" s="176"/>
      <c r="R142" s="117"/>
      <c r="S142" s="117"/>
      <c r="T142" s="117"/>
      <c r="U142" s="382"/>
      <c r="V142" s="86"/>
    </row>
    <row r="143" spans="1:22" x14ac:dyDescent="0.35">
      <c r="A143" s="1165"/>
      <c r="B143" s="592">
        <v>8</v>
      </c>
      <c r="C143" s="125"/>
      <c r="D143" s="126"/>
      <c r="E143" s="118"/>
      <c r="F143" s="125"/>
      <c r="G143" s="127"/>
      <c r="H143" s="128"/>
      <c r="I143" s="128"/>
      <c r="J143" s="128"/>
      <c r="K143" s="117"/>
      <c r="L143" s="134"/>
      <c r="M143" s="135"/>
      <c r="N143" s="117"/>
      <c r="O143" s="135"/>
      <c r="P143" s="176"/>
      <c r="Q143" s="176"/>
      <c r="R143" s="117"/>
      <c r="S143" s="117"/>
      <c r="T143" s="117"/>
      <c r="U143" s="382"/>
      <c r="V143" s="86"/>
    </row>
    <row r="144" spans="1:22" x14ac:dyDescent="0.35">
      <c r="A144" s="1165"/>
      <c r="B144" s="592">
        <v>9</v>
      </c>
      <c r="C144" s="125"/>
      <c r="D144" s="126"/>
      <c r="E144" s="118"/>
      <c r="F144" s="125"/>
      <c r="G144" s="127"/>
      <c r="H144" s="128"/>
      <c r="I144" s="128"/>
      <c r="J144" s="128"/>
      <c r="K144" s="117"/>
      <c r="L144" s="134"/>
      <c r="M144" s="135"/>
      <c r="N144" s="117"/>
      <c r="O144" s="135"/>
      <c r="P144" s="176"/>
      <c r="Q144" s="176"/>
      <c r="R144" s="117"/>
      <c r="S144" s="117"/>
      <c r="T144" s="117"/>
      <c r="U144" s="382"/>
      <c r="V144" s="86"/>
    </row>
    <row r="145" spans="1:22" ht="15" thickBot="1" x14ac:dyDescent="0.4">
      <c r="A145" s="1166"/>
      <c r="B145" s="593">
        <v>10</v>
      </c>
      <c r="C145" s="153"/>
      <c r="D145" s="154"/>
      <c r="E145" s="155"/>
      <c r="F145" s="153"/>
      <c r="G145" s="156"/>
      <c r="H145" s="157"/>
      <c r="I145" s="157"/>
      <c r="J145" s="157"/>
      <c r="K145" s="158"/>
      <c r="L145" s="159"/>
      <c r="M145" s="160"/>
      <c r="N145" s="158"/>
      <c r="O145" s="160"/>
      <c r="P145" s="177"/>
      <c r="Q145" s="177"/>
      <c r="R145" s="158"/>
      <c r="S145" s="158"/>
      <c r="T145" s="158"/>
      <c r="U145" s="383"/>
      <c r="V145" s="86"/>
    </row>
    <row r="146" spans="1:22" ht="29.5" thickBot="1" x14ac:dyDescent="0.4">
      <c r="A146" s="150"/>
      <c r="B146" s="12"/>
      <c r="C146" s="12"/>
      <c r="D146" s="12"/>
      <c r="E146" s="555" t="s">
        <v>458</v>
      </c>
      <c r="F146" s="556">
        <f>COUNTA(F136:F145)</f>
        <v>0</v>
      </c>
      <c r="G146" s="557">
        <f>COUNTA(G136:G145)</f>
        <v>0</v>
      </c>
      <c r="H146" s="151"/>
      <c r="I146" s="151"/>
      <c r="J146" s="151"/>
      <c r="K146" s="151"/>
      <c r="L146" s="152"/>
      <c r="M146" s="151"/>
      <c r="N146" s="151"/>
      <c r="O146" s="161" t="s">
        <v>425</v>
      </c>
      <c r="P146" s="174">
        <f>SUM(P136:P145)</f>
        <v>0</v>
      </c>
      <c r="Q146" s="175">
        <f>SUM(Q136:Q145)</f>
        <v>0</v>
      </c>
      <c r="R146" s="12"/>
      <c r="T146" s="12"/>
      <c r="U146" s="149"/>
      <c r="V146" s="166"/>
    </row>
    <row r="147" spans="1:22" ht="15" thickBot="1" x14ac:dyDescent="0.4">
      <c r="A147" s="167"/>
      <c r="B147" s="90"/>
      <c r="C147" s="69"/>
      <c r="D147" s="69"/>
      <c r="E147" s="69"/>
      <c r="F147" s="90"/>
      <c r="G147" s="69"/>
      <c r="H147" s="69"/>
      <c r="I147" s="69"/>
      <c r="J147" s="69"/>
      <c r="K147" s="90"/>
      <c r="L147" s="90"/>
      <c r="M147" s="69"/>
      <c r="N147" s="69"/>
      <c r="O147" s="69"/>
      <c r="P147" s="69"/>
      <c r="Q147" s="69"/>
      <c r="R147" s="69"/>
      <c r="S147" s="69"/>
      <c r="T147" s="69"/>
      <c r="U147" s="69"/>
      <c r="V147" s="91"/>
    </row>
    <row r="148" spans="1:22" ht="15" thickBot="1" x14ac:dyDescent="0.4">
      <c r="A148" s="162"/>
      <c r="B148" s="41"/>
      <c r="C148" s="38"/>
      <c r="D148" s="38"/>
      <c r="E148" s="38"/>
      <c r="F148" s="41"/>
      <c r="G148" s="38"/>
      <c r="H148" s="38"/>
      <c r="I148" s="38"/>
      <c r="J148" s="38"/>
      <c r="K148" s="41"/>
      <c r="L148" s="41"/>
      <c r="M148" s="38"/>
      <c r="N148" s="38"/>
      <c r="O148" s="38"/>
      <c r="P148" s="38"/>
      <c r="Q148" s="38"/>
      <c r="R148" s="38"/>
      <c r="S148" s="38"/>
      <c r="T148" s="38"/>
      <c r="U148" s="38"/>
      <c r="V148" s="44"/>
    </row>
    <row r="149" spans="1:22" ht="27.5" thickBot="1" x14ac:dyDescent="0.4">
      <c r="A149" s="587" t="s">
        <v>9</v>
      </c>
      <c r="B149" s="1053" t="s">
        <v>296</v>
      </c>
      <c r="C149" s="1054"/>
      <c r="E149" s="1167" t="s">
        <v>386</v>
      </c>
      <c r="F149" s="1168"/>
      <c r="G149" s="1035" t="str">
        <f>VLOOKUP(B149,'piano inv.riconvers.'!$D$40:$H$59,3,FALSE)</f>
        <v>G61J22000530008</v>
      </c>
      <c r="H149" s="1036"/>
      <c r="I149" s="122"/>
      <c r="J149" s="122"/>
      <c r="K149" s="1"/>
      <c r="L149" s="1167" t="s">
        <v>387</v>
      </c>
      <c r="M149" s="1168"/>
      <c r="N149" s="1035">
        <f>VLOOKUP(B149,'piano inv.riconvers.'!$D$40:$H$59,4,FALSE)</f>
        <v>0</v>
      </c>
      <c r="O149" s="1036"/>
      <c r="Q149" s="588" t="s">
        <v>388</v>
      </c>
      <c r="R149" s="148"/>
      <c r="T149" s="590" t="s">
        <v>389</v>
      </c>
      <c r="U149" s="559"/>
      <c r="V149" s="86"/>
    </row>
    <row r="150" spans="1:22" ht="15" thickBot="1" x14ac:dyDescent="0.4">
      <c r="A150" s="163"/>
      <c r="B150" s="120"/>
      <c r="C150" s="120"/>
      <c r="E150" s="121"/>
      <c r="F150" s="121"/>
      <c r="G150" s="122"/>
      <c r="H150" s="122"/>
      <c r="I150" s="122"/>
      <c r="J150" s="122"/>
      <c r="K150" s="1"/>
      <c r="L150" s="121"/>
      <c r="M150" s="121"/>
      <c r="N150" s="122"/>
      <c r="O150" s="122"/>
      <c r="Q150" s="123"/>
      <c r="T150" s="119"/>
      <c r="V150" s="164"/>
    </row>
    <row r="151" spans="1:22" ht="28.5" customHeight="1" thickBot="1" x14ac:dyDescent="0.4">
      <c r="A151" s="1169" t="s">
        <v>453</v>
      </c>
      <c r="B151" s="1170"/>
      <c r="C151" s="1170"/>
      <c r="D151" s="1171"/>
      <c r="E151" s="1041">
        <f>VLOOKUP(B149,'piano inv.riconvers.'!$D$40:$V$59,17,FALSE)</f>
        <v>0</v>
      </c>
      <c r="F151" s="1042"/>
      <c r="G151" s="1042"/>
      <c r="H151" s="1043"/>
      <c r="I151" s="172"/>
      <c r="J151" s="172"/>
      <c r="K151" s="1"/>
      <c r="L151" s="1172" t="s">
        <v>391</v>
      </c>
      <c r="M151" s="1173"/>
      <c r="N151" s="1041">
        <f>VLOOKUP(B149,'piano inv.riconvers.'!$D$40:$V$59,19,FALSE)</f>
        <v>0</v>
      </c>
      <c r="O151" s="1043"/>
      <c r="P151" s="147"/>
      <c r="Q151" s="589" t="s">
        <v>392</v>
      </c>
      <c r="R151" s="169">
        <f>N151+E151</f>
        <v>0</v>
      </c>
      <c r="S151" s="108"/>
      <c r="T151" s="590" t="s">
        <v>393</v>
      </c>
      <c r="U151" s="559"/>
      <c r="V151" s="164"/>
    </row>
    <row r="152" spans="1:22" ht="15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72"/>
      <c r="J152" s="172"/>
      <c r="K152" s="1"/>
      <c r="L152" s="121"/>
      <c r="M152" s="121"/>
      <c r="N152" s="172"/>
      <c r="O152" s="172"/>
      <c r="P152" s="147"/>
      <c r="Q152" s="119"/>
      <c r="R152" s="147"/>
      <c r="S152" s="108"/>
      <c r="T152" s="119"/>
      <c r="U152" s="173"/>
      <c r="V152" s="86"/>
    </row>
    <row r="153" spans="1:22" ht="72.5" x14ac:dyDescent="0.35">
      <c r="A153" s="1160" t="s">
        <v>394</v>
      </c>
      <c r="B153" s="1162" t="s">
        <v>395</v>
      </c>
      <c r="C153" s="1162" t="s">
        <v>396</v>
      </c>
      <c r="D153" s="581" t="s">
        <v>397</v>
      </c>
      <c r="E153" s="582" t="s">
        <v>398</v>
      </c>
      <c r="F153" s="581" t="s">
        <v>399</v>
      </c>
      <c r="G153" s="581" t="s">
        <v>400</v>
      </c>
      <c r="H153" s="583" t="s">
        <v>454</v>
      </c>
      <c r="I153" s="583" t="s">
        <v>292</v>
      </c>
      <c r="J153" s="583" t="s">
        <v>455</v>
      </c>
      <c r="K153" s="583" t="s">
        <v>401</v>
      </c>
      <c r="L153" s="583" t="s">
        <v>402</v>
      </c>
      <c r="M153" s="582" t="s">
        <v>456</v>
      </c>
      <c r="N153" s="583" t="s">
        <v>404</v>
      </c>
      <c r="O153" s="583" t="s">
        <v>405</v>
      </c>
      <c r="P153" s="583" t="s">
        <v>406</v>
      </c>
      <c r="Q153" s="583" t="s">
        <v>407</v>
      </c>
      <c r="R153" s="583" t="s">
        <v>408</v>
      </c>
      <c r="S153" s="583" t="s">
        <v>409</v>
      </c>
      <c r="T153" s="583" t="s">
        <v>410</v>
      </c>
      <c r="U153" s="584" t="s">
        <v>412</v>
      </c>
      <c r="V153" s="165"/>
    </row>
    <row r="154" spans="1:22" ht="24.5" thickBot="1" x14ac:dyDescent="0.4">
      <c r="A154" s="1161"/>
      <c r="B154" s="1163"/>
      <c r="C154" s="1163"/>
      <c r="D154" s="585" t="s">
        <v>413</v>
      </c>
      <c r="E154" s="585" t="s">
        <v>414</v>
      </c>
      <c r="F154" s="585" t="s">
        <v>415</v>
      </c>
      <c r="G154" s="585" t="s">
        <v>415</v>
      </c>
      <c r="H154" s="585" t="s">
        <v>293</v>
      </c>
      <c r="I154" s="585" t="s">
        <v>457</v>
      </c>
      <c r="J154" s="585" t="s">
        <v>32</v>
      </c>
      <c r="K154" s="585" t="s">
        <v>416</v>
      </c>
      <c r="L154" s="585" t="s">
        <v>417</v>
      </c>
      <c r="M154" s="585" t="s">
        <v>418</v>
      </c>
      <c r="N154" s="585" t="s">
        <v>419</v>
      </c>
      <c r="O154" s="585" t="s">
        <v>418</v>
      </c>
      <c r="P154" s="585" t="s">
        <v>420</v>
      </c>
      <c r="Q154" s="585" t="s">
        <v>384</v>
      </c>
      <c r="R154" s="585" t="s">
        <v>421</v>
      </c>
      <c r="S154" s="585" t="s">
        <v>422</v>
      </c>
      <c r="T154" s="585" t="s">
        <v>423</v>
      </c>
      <c r="U154" s="586"/>
      <c r="V154" s="165"/>
    </row>
    <row r="155" spans="1:22" x14ac:dyDescent="0.35">
      <c r="A155" s="1164" t="str">
        <f>B149</f>
        <v>riconv. sub.m.1</v>
      </c>
      <c r="B155" s="591">
        <v>1</v>
      </c>
      <c r="C155" s="129"/>
      <c r="D155" s="130"/>
      <c r="E155" s="131"/>
      <c r="F155" s="129"/>
      <c r="G155" s="132"/>
      <c r="H155" s="133"/>
      <c r="I155" s="133"/>
      <c r="J155" s="133"/>
      <c r="K155" s="116"/>
      <c r="L155" s="136"/>
      <c r="M155" s="137"/>
      <c r="N155" s="116"/>
      <c r="O155" s="137"/>
      <c r="P155" s="185"/>
      <c r="Q155" s="185"/>
      <c r="R155" s="116"/>
      <c r="S155" s="116"/>
      <c r="T155" s="116"/>
      <c r="U155" s="381"/>
      <c r="V155" s="86"/>
    </row>
    <row r="156" spans="1:22" x14ac:dyDescent="0.35">
      <c r="A156" s="1165"/>
      <c r="B156" s="592">
        <v>2</v>
      </c>
      <c r="C156" s="125"/>
      <c r="D156" s="126"/>
      <c r="E156" s="118"/>
      <c r="F156" s="125"/>
      <c r="G156" s="127"/>
      <c r="H156" s="128"/>
      <c r="I156" s="128"/>
      <c r="J156" s="128"/>
      <c r="K156" s="117"/>
      <c r="L156" s="134"/>
      <c r="M156" s="135"/>
      <c r="N156" s="117"/>
      <c r="O156" s="135"/>
      <c r="P156" s="176"/>
      <c r="Q156" s="176"/>
      <c r="R156" s="117"/>
      <c r="S156" s="117" t="s">
        <v>424</v>
      </c>
      <c r="T156" s="117"/>
      <c r="U156" s="382"/>
      <c r="V156" s="86"/>
    </row>
    <row r="157" spans="1:22" x14ac:dyDescent="0.35">
      <c r="A157" s="1165"/>
      <c r="B157" s="592">
        <v>3</v>
      </c>
      <c r="C157" s="125"/>
      <c r="D157" s="126"/>
      <c r="E157" s="118"/>
      <c r="F157" s="125"/>
      <c r="G157" s="127"/>
      <c r="H157" s="128"/>
      <c r="I157" s="128"/>
      <c r="J157" s="128"/>
      <c r="K157" s="117"/>
      <c r="L157" s="134"/>
      <c r="M157" s="135"/>
      <c r="N157" s="117"/>
      <c r="O157" s="135"/>
      <c r="P157" s="176"/>
      <c r="Q157" s="176"/>
      <c r="R157" s="117"/>
      <c r="S157" s="117"/>
      <c r="T157" s="117"/>
      <c r="U157" s="382"/>
      <c r="V157" s="86"/>
    </row>
    <row r="158" spans="1:22" x14ac:dyDescent="0.35">
      <c r="A158" s="1165"/>
      <c r="B158" s="592">
        <v>4</v>
      </c>
      <c r="C158" s="125"/>
      <c r="D158" s="126"/>
      <c r="E158" s="118"/>
      <c r="F158" s="125"/>
      <c r="G158" s="125"/>
      <c r="H158" s="128"/>
      <c r="I158" s="128"/>
      <c r="J158" s="128"/>
      <c r="K158" s="117"/>
      <c r="L158" s="134"/>
      <c r="M158" s="135"/>
      <c r="N158" s="117"/>
      <c r="O158" s="135"/>
      <c r="P158" s="176"/>
      <c r="Q158" s="176"/>
      <c r="R158" s="117"/>
      <c r="S158" s="117"/>
      <c r="T158" s="117"/>
      <c r="U158" s="382"/>
      <c r="V158" s="86"/>
    </row>
    <row r="159" spans="1:22" x14ac:dyDescent="0.35">
      <c r="A159" s="1165"/>
      <c r="B159" s="592">
        <v>5</v>
      </c>
      <c r="C159" s="125"/>
      <c r="D159" s="126"/>
      <c r="E159" s="118"/>
      <c r="F159" s="125"/>
      <c r="G159" s="127"/>
      <c r="H159" s="128"/>
      <c r="I159" s="128"/>
      <c r="J159" s="128"/>
      <c r="K159" s="117"/>
      <c r="L159" s="134"/>
      <c r="M159" s="135"/>
      <c r="N159" s="117"/>
      <c r="O159" s="135"/>
      <c r="P159" s="176"/>
      <c r="Q159" s="176"/>
      <c r="R159" s="117"/>
      <c r="S159" s="117"/>
      <c r="T159" s="117"/>
      <c r="U159" s="382"/>
      <c r="V159" s="86"/>
    </row>
    <row r="160" spans="1:22" x14ac:dyDescent="0.35">
      <c r="A160" s="1165"/>
      <c r="B160" s="592">
        <v>6</v>
      </c>
      <c r="C160" s="125"/>
      <c r="D160" s="126"/>
      <c r="E160" s="118"/>
      <c r="F160" s="125"/>
      <c r="G160" s="127"/>
      <c r="H160" s="128"/>
      <c r="I160" s="128"/>
      <c r="J160" s="128"/>
      <c r="K160" s="117"/>
      <c r="L160" s="134"/>
      <c r="M160" s="135"/>
      <c r="N160" s="117"/>
      <c r="O160" s="135"/>
      <c r="P160" s="176"/>
      <c r="Q160" s="176"/>
      <c r="R160" s="117"/>
      <c r="S160" s="117"/>
      <c r="T160" s="117"/>
      <c r="U160" s="382"/>
      <c r="V160" s="86"/>
    </row>
    <row r="161" spans="1:22" x14ac:dyDescent="0.35">
      <c r="A161" s="1165"/>
      <c r="B161" s="592">
        <v>7</v>
      </c>
      <c r="C161" s="125"/>
      <c r="D161" s="126"/>
      <c r="E161" s="118"/>
      <c r="F161" s="125"/>
      <c r="G161" s="127"/>
      <c r="H161" s="128"/>
      <c r="I161" s="128"/>
      <c r="J161" s="128"/>
      <c r="K161" s="117"/>
      <c r="L161" s="134"/>
      <c r="M161" s="135"/>
      <c r="N161" s="117"/>
      <c r="O161" s="135"/>
      <c r="P161" s="176"/>
      <c r="Q161" s="176"/>
      <c r="R161" s="117"/>
      <c r="S161" s="117"/>
      <c r="T161" s="117"/>
      <c r="U161" s="382"/>
      <c r="V161" s="86"/>
    </row>
    <row r="162" spans="1:22" x14ac:dyDescent="0.35">
      <c r="A162" s="1165"/>
      <c r="B162" s="592">
        <v>8</v>
      </c>
      <c r="C162" s="125"/>
      <c r="D162" s="126"/>
      <c r="E162" s="118"/>
      <c r="F162" s="125"/>
      <c r="G162" s="127"/>
      <c r="H162" s="128"/>
      <c r="I162" s="128"/>
      <c r="J162" s="128"/>
      <c r="K162" s="117"/>
      <c r="L162" s="134"/>
      <c r="M162" s="135"/>
      <c r="N162" s="117"/>
      <c r="O162" s="135"/>
      <c r="P162" s="176"/>
      <c r="Q162" s="176"/>
      <c r="R162" s="117"/>
      <c r="S162" s="117"/>
      <c r="T162" s="117"/>
      <c r="U162" s="382"/>
      <c r="V162" s="86"/>
    </row>
    <row r="163" spans="1:22" x14ac:dyDescent="0.35">
      <c r="A163" s="1165"/>
      <c r="B163" s="592">
        <v>9</v>
      </c>
      <c r="C163" s="125"/>
      <c r="D163" s="126"/>
      <c r="E163" s="118"/>
      <c r="F163" s="125"/>
      <c r="G163" s="127"/>
      <c r="H163" s="128"/>
      <c r="I163" s="128"/>
      <c r="J163" s="128"/>
      <c r="K163" s="117"/>
      <c r="L163" s="134"/>
      <c r="M163" s="135"/>
      <c r="N163" s="117"/>
      <c r="O163" s="135"/>
      <c r="P163" s="176"/>
      <c r="Q163" s="176"/>
      <c r="R163" s="117"/>
      <c r="S163" s="117"/>
      <c r="T163" s="117"/>
      <c r="U163" s="382"/>
      <c r="V163" s="86"/>
    </row>
    <row r="164" spans="1:22" ht="15" thickBot="1" x14ac:dyDescent="0.4">
      <c r="A164" s="1166"/>
      <c r="B164" s="593">
        <v>10</v>
      </c>
      <c r="C164" s="153"/>
      <c r="D164" s="154"/>
      <c r="E164" s="155"/>
      <c r="F164" s="153"/>
      <c r="G164" s="156"/>
      <c r="H164" s="157"/>
      <c r="I164" s="157"/>
      <c r="J164" s="157"/>
      <c r="K164" s="158"/>
      <c r="L164" s="159"/>
      <c r="M164" s="160"/>
      <c r="N164" s="158"/>
      <c r="O164" s="160"/>
      <c r="P164" s="177"/>
      <c r="Q164" s="177"/>
      <c r="R164" s="158"/>
      <c r="S164" s="158"/>
      <c r="T164" s="158"/>
      <c r="U164" s="383"/>
      <c r="V164" s="86"/>
    </row>
    <row r="165" spans="1:22" ht="29.5" thickBot="1" x14ac:dyDescent="0.4">
      <c r="A165" s="150"/>
      <c r="B165" s="12"/>
      <c r="C165" s="12"/>
      <c r="D165" s="12"/>
      <c r="E165" s="555" t="s">
        <v>458</v>
      </c>
      <c r="F165" s="556">
        <f>COUNTA(F155:F164)</f>
        <v>0</v>
      </c>
      <c r="G165" s="557">
        <f>COUNTA(G155:G164)</f>
        <v>0</v>
      </c>
      <c r="H165" s="151"/>
      <c r="I165" s="151"/>
      <c r="J165" s="151"/>
      <c r="K165" s="151"/>
      <c r="L165" s="152"/>
      <c r="M165" s="151"/>
      <c r="N165" s="151"/>
      <c r="O165" s="161" t="s">
        <v>425</v>
      </c>
      <c r="P165" s="174">
        <f>SUM(P155:P164)</f>
        <v>0</v>
      </c>
      <c r="Q165" s="175">
        <f>SUM(Q155:Q164)</f>
        <v>0</v>
      </c>
      <c r="R165" s="12"/>
      <c r="T165" s="12"/>
      <c r="U165" s="149"/>
      <c r="V165" s="166"/>
    </row>
    <row r="166" spans="1:22" ht="15" thickBot="1" x14ac:dyDescent="0.4">
      <c r="A166" s="167"/>
      <c r="B166" s="90"/>
      <c r="C166" s="69"/>
      <c r="D166" s="69"/>
      <c r="E166" s="69"/>
      <c r="F166" s="90"/>
      <c r="G166" s="69"/>
      <c r="H166" s="69"/>
      <c r="I166" s="69"/>
      <c r="J166" s="69"/>
      <c r="K166" s="90"/>
      <c r="L166" s="90"/>
      <c r="M166" s="69"/>
      <c r="N166" s="69"/>
      <c r="O166" s="69"/>
      <c r="P166" s="69"/>
      <c r="Q166" s="69"/>
      <c r="R166" s="69"/>
      <c r="S166" s="69"/>
      <c r="T166" s="69"/>
      <c r="U166" s="69"/>
      <c r="V166" s="91"/>
    </row>
    <row r="167" spans="1:22" ht="15" thickBot="1" x14ac:dyDescent="0.4">
      <c r="A167" s="162"/>
      <c r="B167" s="41"/>
      <c r="C167" s="38"/>
      <c r="D167" s="38"/>
      <c r="E167" s="38"/>
      <c r="F167" s="41"/>
      <c r="G167" s="38"/>
      <c r="H167" s="38"/>
      <c r="I167" s="38"/>
      <c r="J167" s="38"/>
      <c r="K167" s="41"/>
      <c r="L167" s="41"/>
      <c r="M167" s="38"/>
      <c r="N167" s="38"/>
      <c r="O167" s="38"/>
      <c r="P167" s="38"/>
      <c r="Q167" s="38"/>
      <c r="R167" s="38"/>
      <c r="S167" s="38"/>
      <c r="T167" s="38"/>
      <c r="U167" s="38"/>
      <c r="V167" s="44"/>
    </row>
    <row r="168" spans="1:22" ht="27.5" thickBot="1" x14ac:dyDescent="0.4">
      <c r="A168" s="587" t="s">
        <v>9</v>
      </c>
      <c r="B168" s="1053" t="s">
        <v>296</v>
      </c>
      <c r="C168" s="1054"/>
      <c r="E168" s="1167" t="s">
        <v>386</v>
      </c>
      <c r="F168" s="1168"/>
      <c r="G168" s="1035" t="str">
        <f>VLOOKUP(B168,'piano inv.riconvers.'!$D$40:$H$59,3,FALSE)</f>
        <v>G61J22000530008</v>
      </c>
      <c r="H168" s="1036"/>
      <c r="I168" s="122"/>
      <c r="J168" s="122"/>
      <c r="K168" s="1"/>
      <c r="L168" s="1167" t="s">
        <v>387</v>
      </c>
      <c r="M168" s="1168"/>
      <c r="N168" s="1035">
        <f>VLOOKUP(B168,'piano inv.riconvers.'!$D$40:$H$59,4,FALSE)</f>
        <v>0</v>
      </c>
      <c r="O168" s="1036"/>
      <c r="Q168" s="588" t="s">
        <v>388</v>
      </c>
      <c r="R168" s="148"/>
      <c r="T168" s="590" t="s">
        <v>389</v>
      </c>
      <c r="U168" s="559"/>
      <c r="V168" s="86"/>
    </row>
    <row r="169" spans="1:22" ht="15" thickBot="1" x14ac:dyDescent="0.4">
      <c r="A169" s="163"/>
      <c r="B169" s="120"/>
      <c r="C169" s="120"/>
      <c r="E169" s="121"/>
      <c r="F169" s="121"/>
      <c r="G169" s="122"/>
      <c r="H169" s="122"/>
      <c r="I169" s="122"/>
      <c r="J169" s="122"/>
      <c r="K169" s="1"/>
      <c r="L169" s="121"/>
      <c r="M169" s="121"/>
      <c r="N169" s="122"/>
      <c r="O169" s="122"/>
      <c r="Q169" s="123"/>
      <c r="T169" s="119"/>
      <c r="V169" s="164"/>
    </row>
    <row r="170" spans="1:22" ht="28.5" customHeight="1" thickBot="1" x14ac:dyDescent="0.4">
      <c r="A170" s="1169" t="s">
        <v>453</v>
      </c>
      <c r="B170" s="1170"/>
      <c r="C170" s="1170"/>
      <c r="D170" s="1171"/>
      <c r="E170" s="1041">
        <f>VLOOKUP(B168,'piano inv.riconvers.'!$D$40:$V$59,17,FALSE)</f>
        <v>0</v>
      </c>
      <c r="F170" s="1042"/>
      <c r="G170" s="1042"/>
      <c r="H170" s="1043"/>
      <c r="I170" s="172"/>
      <c r="J170" s="172"/>
      <c r="K170" s="1"/>
      <c r="L170" s="1172" t="s">
        <v>391</v>
      </c>
      <c r="M170" s="1173"/>
      <c r="N170" s="1041">
        <f>VLOOKUP(B168,'piano inv.riconvers.'!$D$40:$V$59,19,FALSE)</f>
        <v>0</v>
      </c>
      <c r="O170" s="1043"/>
      <c r="P170" s="147"/>
      <c r="Q170" s="589" t="s">
        <v>392</v>
      </c>
      <c r="R170" s="169">
        <f>N170+E170</f>
        <v>0</v>
      </c>
      <c r="S170" s="108"/>
      <c r="T170" s="590" t="s">
        <v>393</v>
      </c>
      <c r="U170" s="559"/>
      <c r="V170" s="164"/>
    </row>
    <row r="171" spans="1:22" ht="15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72"/>
      <c r="J171" s="172"/>
      <c r="K171" s="1"/>
      <c r="L171" s="121"/>
      <c r="M171" s="121"/>
      <c r="N171" s="172"/>
      <c r="O171" s="172"/>
      <c r="P171" s="147"/>
      <c r="Q171" s="119"/>
      <c r="R171" s="147"/>
      <c r="S171" s="108"/>
      <c r="T171" s="119"/>
      <c r="U171" s="173"/>
      <c r="V171" s="86"/>
    </row>
    <row r="172" spans="1:22" ht="72.5" x14ac:dyDescent="0.35">
      <c r="A172" s="1160" t="s">
        <v>394</v>
      </c>
      <c r="B172" s="1162" t="s">
        <v>395</v>
      </c>
      <c r="C172" s="1162" t="s">
        <v>396</v>
      </c>
      <c r="D172" s="581" t="s">
        <v>397</v>
      </c>
      <c r="E172" s="582" t="s">
        <v>398</v>
      </c>
      <c r="F172" s="581" t="s">
        <v>399</v>
      </c>
      <c r="G172" s="581" t="s">
        <v>400</v>
      </c>
      <c r="H172" s="583" t="s">
        <v>454</v>
      </c>
      <c r="I172" s="583" t="s">
        <v>292</v>
      </c>
      <c r="J172" s="583" t="s">
        <v>455</v>
      </c>
      <c r="K172" s="583" t="s">
        <v>401</v>
      </c>
      <c r="L172" s="583" t="s">
        <v>402</v>
      </c>
      <c r="M172" s="582" t="s">
        <v>456</v>
      </c>
      <c r="N172" s="583" t="s">
        <v>404</v>
      </c>
      <c r="O172" s="583" t="s">
        <v>405</v>
      </c>
      <c r="P172" s="583" t="s">
        <v>406</v>
      </c>
      <c r="Q172" s="583" t="s">
        <v>407</v>
      </c>
      <c r="R172" s="583" t="s">
        <v>408</v>
      </c>
      <c r="S172" s="583" t="s">
        <v>409</v>
      </c>
      <c r="T172" s="583" t="s">
        <v>410</v>
      </c>
      <c r="U172" s="584" t="s">
        <v>412</v>
      </c>
      <c r="V172" s="165"/>
    </row>
    <row r="173" spans="1:22" ht="24.5" thickBot="1" x14ac:dyDescent="0.4">
      <c r="A173" s="1161"/>
      <c r="B173" s="1163"/>
      <c r="C173" s="1163"/>
      <c r="D173" s="585" t="s">
        <v>413</v>
      </c>
      <c r="E173" s="585" t="s">
        <v>414</v>
      </c>
      <c r="F173" s="585" t="s">
        <v>415</v>
      </c>
      <c r="G173" s="585" t="s">
        <v>415</v>
      </c>
      <c r="H173" s="585" t="s">
        <v>293</v>
      </c>
      <c r="I173" s="585" t="s">
        <v>457</v>
      </c>
      <c r="J173" s="585" t="s">
        <v>32</v>
      </c>
      <c r="K173" s="585" t="s">
        <v>416</v>
      </c>
      <c r="L173" s="585" t="s">
        <v>417</v>
      </c>
      <c r="M173" s="585" t="s">
        <v>418</v>
      </c>
      <c r="N173" s="585" t="s">
        <v>419</v>
      </c>
      <c r="O173" s="585" t="s">
        <v>418</v>
      </c>
      <c r="P173" s="585" t="s">
        <v>420</v>
      </c>
      <c r="Q173" s="585" t="s">
        <v>384</v>
      </c>
      <c r="R173" s="585" t="s">
        <v>421</v>
      </c>
      <c r="S173" s="585" t="s">
        <v>422</v>
      </c>
      <c r="T173" s="585" t="s">
        <v>423</v>
      </c>
      <c r="U173" s="586"/>
      <c r="V173" s="165"/>
    </row>
    <row r="174" spans="1:22" x14ac:dyDescent="0.35">
      <c r="A174" s="1164" t="str">
        <f>B168</f>
        <v>riconv. sub.m.1</v>
      </c>
      <c r="B174" s="591">
        <v>1</v>
      </c>
      <c r="C174" s="129"/>
      <c r="D174" s="130"/>
      <c r="E174" s="131"/>
      <c r="F174" s="129"/>
      <c r="G174" s="132"/>
      <c r="H174" s="133"/>
      <c r="I174" s="133"/>
      <c r="J174" s="133"/>
      <c r="K174" s="116"/>
      <c r="L174" s="136"/>
      <c r="M174" s="137"/>
      <c r="N174" s="116"/>
      <c r="O174" s="137"/>
      <c r="P174" s="185"/>
      <c r="Q174" s="185"/>
      <c r="R174" s="116"/>
      <c r="S174" s="116"/>
      <c r="T174" s="116"/>
      <c r="U174" s="381"/>
      <c r="V174" s="86"/>
    </row>
    <row r="175" spans="1:22" x14ac:dyDescent="0.35">
      <c r="A175" s="1165"/>
      <c r="B175" s="592">
        <v>2</v>
      </c>
      <c r="C175" s="125"/>
      <c r="D175" s="126"/>
      <c r="E175" s="118"/>
      <c r="F175" s="125"/>
      <c r="G175" s="127"/>
      <c r="H175" s="128"/>
      <c r="I175" s="128"/>
      <c r="J175" s="128"/>
      <c r="K175" s="117"/>
      <c r="L175" s="134"/>
      <c r="M175" s="135"/>
      <c r="N175" s="117"/>
      <c r="O175" s="135"/>
      <c r="P175" s="176"/>
      <c r="Q175" s="176"/>
      <c r="R175" s="117"/>
      <c r="S175" s="117" t="s">
        <v>424</v>
      </c>
      <c r="T175" s="117"/>
      <c r="U175" s="382"/>
      <c r="V175" s="86"/>
    </row>
    <row r="176" spans="1:22" x14ac:dyDescent="0.35">
      <c r="A176" s="1165"/>
      <c r="B176" s="592">
        <v>3</v>
      </c>
      <c r="C176" s="125"/>
      <c r="D176" s="126"/>
      <c r="E176" s="118"/>
      <c r="F176" s="125"/>
      <c r="G176" s="127"/>
      <c r="H176" s="128"/>
      <c r="I176" s="128"/>
      <c r="J176" s="128"/>
      <c r="K176" s="117"/>
      <c r="L176" s="134"/>
      <c r="M176" s="135"/>
      <c r="N176" s="117"/>
      <c r="O176" s="135"/>
      <c r="P176" s="176"/>
      <c r="Q176" s="176"/>
      <c r="R176" s="117"/>
      <c r="S176" s="117"/>
      <c r="T176" s="117"/>
      <c r="U176" s="382"/>
      <c r="V176" s="86"/>
    </row>
    <row r="177" spans="1:22" x14ac:dyDescent="0.35">
      <c r="A177" s="1165"/>
      <c r="B177" s="592">
        <v>4</v>
      </c>
      <c r="C177" s="125"/>
      <c r="D177" s="126"/>
      <c r="E177" s="118"/>
      <c r="F177" s="125"/>
      <c r="G177" s="125"/>
      <c r="H177" s="128"/>
      <c r="I177" s="128"/>
      <c r="J177" s="128"/>
      <c r="K177" s="117"/>
      <c r="L177" s="134"/>
      <c r="M177" s="135"/>
      <c r="N177" s="117"/>
      <c r="O177" s="135"/>
      <c r="P177" s="176"/>
      <c r="Q177" s="176"/>
      <c r="R177" s="117"/>
      <c r="S177" s="117"/>
      <c r="T177" s="117"/>
      <c r="U177" s="382"/>
      <c r="V177" s="86"/>
    </row>
    <row r="178" spans="1:22" x14ac:dyDescent="0.35">
      <c r="A178" s="1165"/>
      <c r="B178" s="592">
        <v>5</v>
      </c>
      <c r="C178" s="125"/>
      <c r="D178" s="126"/>
      <c r="E178" s="118"/>
      <c r="F178" s="125"/>
      <c r="G178" s="127"/>
      <c r="H178" s="128"/>
      <c r="I178" s="128"/>
      <c r="J178" s="128"/>
      <c r="K178" s="117"/>
      <c r="L178" s="134"/>
      <c r="M178" s="135"/>
      <c r="N178" s="117"/>
      <c r="O178" s="135"/>
      <c r="P178" s="176"/>
      <c r="Q178" s="176"/>
      <c r="R178" s="117"/>
      <c r="S178" s="117"/>
      <c r="T178" s="117"/>
      <c r="U178" s="382"/>
      <c r="V178" s="86"/>
    </row>
    <row r="179" spans="1:22" x14ac:dyDescent="0.35">
      <c r="A179" s="1165"/>
      <c r="B179" s="592">
        <v>6</v>
      </c>
      <c r="C179" s="125"/>
      <c r="D179" s="126"/>
      <c r="E179" s="118"/>
      <c r="F179" s="125"/>
      <c r="G179" s="127"/>
      <c r="H179" s="128"/>
      <c r="I179" s="128"/>
      <c r="J179" s="128"/>
      <c r="K179" s="117"/>
      <c r="L179" s="134"/>
      <c r="M179" s="135"/>
      <c r="N179" s="117"/>
      <c r="O179" s="135"/>
      <c r="P179" s="176"/>
      <c r="Q179" s="176"/>
      <c r="R179" s="117"/>
      <c r="S179" s="117"/>
      <c r="T179" s="117"/>
      <c r="U179" s="382"/>
      <c r="V179" s="86"/>
    </row>
    <row r="180" spans="1:22" x14ac:dyDescent="0.35">
      <c r="A180" s="1165"/>
      <c r="B180" s="592">
        <v>7</v>
      </c>
      <c r="C180" s="125"/>
      <c r="D180" s="126"/>
      <c r="E180" s="118"/>
      <c r="F180" s="125"/>
      <c r="G180" s="127"/>
      <c r="H180" s="128"/>
      <c r="I180" s="128"/>
      <c r="J180" s="128"/>
      <c r="K180" s="117"/>
      <c r="L180" s="134"/>
      <c r="M180" s="135"/>
      <c r="N180" s="117"/>
      <c r="O180" s="135"/>
      <c r="P180" s="176"/>
      <c r="Q180" s="176"/>
      <c r="R180" s="117"/>
      <c r="S180" s="117"/>
      <c r="T180" s="117"/>
      <c r="U180" s="382"/>
      <c r="V180" s="86"/>
    </row>
    <row r="181" spans="1:22" x14ac:dyDescent="0.35">
      <c r="A181" s="1165"/>
      <c r="B181" s="592">
        <v>8</v>
      </c>
      <c r="C181" s="125"/>
      <c r="D181" s="126"/>
      <c r="E181" s="118"/>
      <c r="F181" s="125"/>
      <c r="G181" s="127"/>
      <c r="H181" s="128"/>
      <c r="I181" s="128"/>
      <c r="J181" s="128"/>
      <c r="K181" s="117"/>
      <c r="L181" s="134"/>
      <c r="M181" s="135"/>
      <c r="N181" s="117"/>
      <c r="O181" s="135"/>
      <c r="P181" s="176"/>
      <c r="Q181" s="176"/>
      <c r="R181" s="117"/>
      <c r="S181" s="117"/>
      <c r="T181" s="117"/>
      <c r="U181" s="382"/>
      <c r="V181" s="86"/>
    </row>
    <row r="182" spans="1:22" x14ac:dyDescent="0.35">
      <c r="A182" s="1165"/>
      <c r="B182" s="592">
        <v>9</v>
      </c>
      <c r="C182" s="125"/>
      <c r="D182" s="126"/>
      <c r="E182" s="118"/>
      <c r="F182" s="125"/>
      <c r="G182" s="127"/>
      <c r="H182" s="128"/>
      <c r="I182" s="128"/>
      <c r="J182" s="128"/>
      <c r="K182" s="117"/>
      <c r="L182" s="134"/>
      <c r="M182" s="135"/>
      <c r="N182" s="117"/>
      <c r="O182" s="135"/>
      <c r="P182" s="176"/>
      <c r="Q182" s="176"/>
      <c r="R182" s="117"/>
      <c r="S182" s="117"/>
      <c r="T182" s="117"/>
      <c r="U182" s="382"/>
      <c r="V182" s="86"/>
    </row>
    <row r="183" spans="1:22" ht="15" thickBot="1" x14ac:dyDescent="0.4">
      <c r="A183" s="1166"/>
      <c r="B183" s="593">
        <v>10</v>
      </c>
      <c r="C183" s="153"/>
      <c r="D183" s="154"/>
      <c r="E183" s="155"/>
      <c r="F183" s="153"/>
      <c r="G183" s="156"/>
      <c r="H183" s="157"/>
      <c r="I183" s="157"/>
      <c r="J183" s="157"/>
      <c r="K183" s="158"/>
      <c r="L183" s="159"/>
      <c r="M183" s="160"/>
      <c r="N183" s="158"/>
      <c r="O183" s="160"/>
      <c r="P183" s="177"/>
      <c r="Q183" s="177"/>
      <c r="R183" s="158"/>
      <c r="S183" s="158"/>
      <c r="T183" s="158"/>
      <c r="U183" s="383"/>
      <c r="V183" s="86"/>
    </row>
    <row r="184" spans="1:22" ht="29.5" thickBot="1" x14ac:dyDescent="0.4">
      <c r="A184" s="150"/>
      <c r="B184" s="12"/>
      <c r="C184" s="12"/>
      <c r="D184" s="12"/>
      <c r="E184" s="555" t="s">
        <v>458</v>
      </c>
      <c r="F184" s="556">
        <f>COUNTA(F174:F183)</f>
        <v>0</v>
      </c>
      <c r="G184" s="557">
        <f>COUNTA(G174:G183)</f>
        <v>0</v>
      </c>
      <c r="H184" s="151"/>
      <c r="I184" s="151"/>
      <c r="J184" s="151"/>
      <c r="K184" s="151"/>
      <c r="L184" s="152"/>
      <c r="M184" s="151"/>
      <c r="N184" s="151"/>
      <c r="O184" s="161" t="s">
        <v>425</v>
      </c>
      <c r="P184" s="174">
        <f>SUM(P174:P183)</f>
        <v>0</v>
      </c>
      <c r="Q184" s="175">
        <f>SUM(Q174:Q183)</f>
        <v>0</v>
      </c>
      <c r="R184" s="12"/>
      <c r="T184" s="12"/>
      <c r="U184" s="149"/>
      <c r="V184" s="166"/>
    </row>
    <row r="185" spans="1:22" ht="15" thickBot="1" x14ac:dyDescent="0.4">
      <c r="A185" s="167"/>
      <c r="B185" s="90"/>
      <c r="C185" s="69"/>
      <c r="D185" s="69"/>
      <c r="E185" s="69"/>
      <c r="F185" s="90"/>
      <c r="G185" s="69"/>
      <c r="H185" s="69"/>
      <c r="I185" s="69"/>
      <c r="J185" s="69"/>
      <c r="K185" s="90"/>
      <c r="L185" s="90"/>
      <c r="M185" s="69"/>
      <c r="N185" s="69"/>
      <c r="O185" s="69"/>
      <c r="P185" s="69"/>
      <c r="Q185" s="69"/>
      <c r="R185" s="69"/>
      <c r="S185" s="69"/>
      <c r="T185" s="69"/>
      <c r="U185" s="69"/>
      <c r="V185" s="91"/>
    </row>
    <row r="186" spans="1:22" ht="15" thickBot="1" x14ac:dyDescent="0.4">
      <c r="A186" s="162"/>
      <c r="B186" s="41"/>
      <c r="C186" s="38"/>
      <c r="D186" s="38"/>
      <c r="E186" s="38"/>
      <c r="F186" s="41"/>
      <c r="G186" s="38"/>
      <c r="H186" s="38"/>
      <c r="I186" s="38"/>
      <c r="J186" s="38"/>
      <c r="K186" s="41"/>
      <c r="L186" s="41"/>
      <c r="M186" s="38"/>
      <c r="N186" s="38"/>
      <c r="O186" s="38"/>
      <c r="P186" s="38"/>
      <c r="Q186" s="38"/>
      <c r="R186" s="38"/>
      <c r="S186" s="38"/>
      <c r="T186" s="38"/>
      <c r="U186" s="38"/>
      <c r="V186" s="44"/>
    </row>
    <row r="187" spans="1:22" ht="27.5" thickBot="1" x14ac:dyDescent="0.4">
      <c r="A187" s="587" t="s">
        <v>9</v>
      </c>
      <c r="B187" s="1053" t="s">
        <v>296</v>
      </c>
      <c r="C187" s="1054"/>
      <c r="E187" s="1167" t="s">
        <v>386</v>
      </c>
      <c r="F187" s="1168"/>
      <c r="G187" s="1035" t="str">
        <f>VLOOKUP(B187,'piano inv.riconvers.'!$D$40:$H$59,3,FALSE)</f>
        <v>G61J22000530008</v>
      </c>
      <c r="H187" s="1036"/>
      <c r="I187" s="122"/>
      <c r="J187" s="122"/>
      <c r="K187" s="1"/>
      <c r="L187" s="1167" t="s">
        <v>387</v>
      </c>
      <c r="M187" s="1168"/>
      <c r="N187" s="1035">
        <f>VLOOKUP(B187,'piano inv.riconvers.'!$D$40:$H$59,4,FALSE)</f>
        <v>0</v>
      </c>
      <c r="O187" s="1036"/>
      <c r="Q187" s="588" t="s">
        <v>388</v>
      </c>
      <c r="R187" s="148"/>
      <c r="T187" s="590" t="s">
        <v>389</v>
      </c>
      <c r="U187" s="559"/>
      <c r="V187" s="86"/>
    </row>
    <row r="188" spans="1:22" ht="15" thickBot="1" x14ac:dyDescent="0.4">
      <c r="A188" s="163"/>
      <c r="B188" s="120"/>
      <c r="C188" s="120"/>
      <c r="E188" s="121"/>
      <c r="F188" s="121"/>
      <c r="G188" s="122"/>
      <c r="H188" s="122"/>
      <c r="I188" s="122"/>
      <c r="J188" s="122"/>
      <c r="K188" s="1"/>
      <c r="L188" s="121"/>
      <c r="M188" s="121"/>
      <c r="N188" s="122"/>
      <c r="O188" s="122"/>
      <c r="Q188" s="123"/>
      <c r="T188" s="119"/>
      <c r="V188" s="164"/>
    </row>
    <row r="189" spans="1:22" ht="28.5" customHeight="1" thickBot="1" x14ac:dyDescent="0.4">
      <c r="A189" s="1169" t="s">
        <v>453</v>
      </c>
      <c r="B189" s="1170"/>
      <c r="C189" s="1170"/>
      <c r="D189" s="1171"/>
      <c r="E189" s="1041">
        <f>VLOOKUP(B187,'piano inv.riconvers.'!$D$40:$V$59,17,FALSE)</f>
        <v>0</v>
      </c>
      <c r="F189" s="1042"/>
      <c r="G189" s="1042"/>
      <c r="H189" s="1043"/>
      <c r="I189" s="172"/>
      <c r="J189" s="172"/>
      <c r="K189" s="1"/>
      <c r="L189" s="1172" t="s">
        <v>391</v>
      </c>
      <c r="M189" s="1173"/>
      <c r="N189" s="1041">
        <f>VLOOKUP(B187,'piano inv.riconvers.'!$D$40:$V$59,19,FALSE)</f>
        <v>0</v>
      </c>
      <c r="O189" s="1043"/>
      <c r="P189" s="147"/>
      <c r="Q189" s="589" t="s">
        <v>392</v>
      </c>
      <c r="R189" s="169">
        <f>N189+E189</f>
        <v>0</v>
      </c>
      <c r="S189" s="108"/>
      <c r="T189" s="590" t="s">
        <v>393</v>
      </c>
      <c r="U189" s="559"/>
      <c r="V189" s="164"/>
    </row>
    <row r="190" spans="1:22" ht="15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72"/>
      <c r="J190" s="172"/>
      <c r="K190" s="1"/>
      <c r="L190" s="121"/>
      <c r="M190" s="121"/>
      <c r="N190" s="172"/>
      <c r="O190" s="172"/>
      <c r="P190" s="147"/>
      <c r="Q190" s="119"/>
      <c r="R190" s="147"/>
      <c r="S190" s="108"/>
      <c r="T190" s="119"/>
      <c r="U190" s="173"/>
      <c r="V190" s="86"/>
    </row>
    <row r="191" spans="1:22" ht="72.5" x14ac:dyDescent="0.35">
      <c r="A191" s="1160" t="s">
        <v>394</v>
      </c>
      <c r="B191" s="1162" t="s">
        <v>395</v>
      </c>
      <c r="C191" s="1162" t="s">
        <v>396</v>
      </c>
      <c r="D191" s="581" t="s">
        <v>397</v>
      </c>
      <c r="E191" s="582" t="s">
        <v>398</v>
      </c>
      <c r="F191" s="581" t="s">
        <v>399</v>
      </c>
      <c r="G191" s="581" t="s">
        <v>400</v>
      </c>
      <c r="H191" s="583" t="s">
        <v>454</v>
      </c>
      <c r="I191" s="583" t="s">
        <v>292</v>
      </c>
      <c r="J191" s="583" t="s">
        <v>455</v>
      </c>
      <c r="K191" s="583" t="s">
        <v>401</v>
      </c>
      <c r="L191" s="583" t="s">
        <v>402</v>
      </c>
      <c r="M191" s="582" t="s">
        <v>456</v>
      </c>
      <c r="N191" s="583" t="s">
        <v>404</v>
      </c>
      <c r="O191" s="583" t="s">
        <v>405</v>
      </c>
      <c r="P191" s="583" t="s">
        <v>406</v>
      </c>
      <c r="Q191" s="583" t="s">
        <v>407</v>
      </c>
      <c r="R191" s="583" t="s">
        <v>408</v>
      </c>
      <c r="S191" s="583" t="s">
        <v>409</v>
      </c>
      <c r="T191" s="583" t="s">
        <v>410</v>
      </c>
      <c r="U191" s="584" t="s">
        <v>412</v>
      </c>
      <c r="V191" s="165"/>
    </row>
    <row r="192" spans="1:22" ht="24.5" thickBot="1" x14ac:dyDescent="0.4">
      <c r="A192" s="1161"/>
      <c r="B192" s="1163"/>
      <c r="C192" s="1163"/>
      <c r="D192" s="585" t="s">
        <v>413</v>
      </c>
      <c r="E192" s="585" t="s">
        <v>414</v>
      </c>
      <c r="F192" s="585" t="s">
        <v>415</v>
      </c>
      <c r="G192" s="585" t="s">
        <v>415</v>
      </c>
      <c r="H192" s="585" t="s">
        <v>293</v>
      </c>
      <c r="I192" s="585" t="s">
        <v>457</v>
      </c>
      <c r="J192" s="585" t="s">
        <v>32</v>
      </c>
      <c r="K192" s="585" t="s">
        <v>416</v>
      </c>
      <c r="L192" s="585" t="s">
        <v>417</v>
      </c>
      <c r="M192" s="585" t="s">
        <v>418</v>
      </c>
      <c r="N192" s="585" t="s">
        <v>419</v>
      </c>
      <c r="O192" s="585" t="s">
        <v>418</v>
      </c>
      <c r="P192" s="585" t="s">
        <v>420</v>
      </c>
      <c r="Q192" s="585" t="s">
        <v>384</v>
      </c>
      <c r="R192" s="585" t="s">
        <v>421</v>
      </c>
      <c r="S192" s="585" t="s">
        <v>422</v>
      </c>
      <c r="T192" s="585" t="s">
        <v>423</v>
      </c>
      <c r="U192" s="586"/>
      <c r="V192" s="165"/>
    </row>
    <row r="193" spans="1:22" ht="14.5" customHeight="1" x14ac:dyDescent="0.35">
      <c r="A193" s="1164" t="str">
        <f>B187</f>
        <v>riconv. sub.m.1</v>
      </c>
      <c r="B193" s="591">
        <v>1</v>
      </c>
      <c r="C193" s="129"/>
      <c r="D193" s="130"/>
      <c r="E193" s="131"/>
      <c r="F193" s="129"/>
      <c r="G193" s="132"/>
      <c r="H193" s="133"/>
      <c r="I193" s="133"/>
      <c r="J193" s="133"/>
      <c r="K193" s="116"/>
      <c r="L193" s="136"/>
      <c r="M193" s="137"/>
      <c r="N193" s="116"/>
      <c r="O193" s="137"/>
      <c r="P193" s="185"/>
      <c r="Q193" s="185"/>
      <c r="R193" s="116"/>
      <c r="S193" s="116"/>
      <c r="T193" s="116"/>
      <c r="U193" s="381"/>
      <c r="V193" s="86"/>
    </row>
    <row r="194" spans="1:22" x14ac:dyDescent="0.35">
      <c r="A194" s="1165"/>
      <c r="B194" s="592">
        <v>2</v>
      </c>
      <c r="C194" s="125"/>
      <c r="D194" s="126"/>
      <c r="E194" s="118"/>
      <c r="F194" s="125"/>
      <c r="G194" s="127"/>
      <c r="H194" s="128"/>
      <c r="I194" s="128"/>
      <c r="J194" s="128"/>
      <c r="K194" s="117"/>
      <c r="L194" s="134"/>
      <c r="M194" s="135"/>
      <c r="N194" s="117"/>
      <c r="O194" s="135"/>
      <c r="P194" s="176"/>
      <c r="Q194" s="176"/>
      <c r="R194" s="117"/>
      <c r="S194" s="117" t="s">
        <v>424</v>
      </c>
      <c r="T194" s="117"/>
      <c r="U194" s="382"/>
      <c r="V194" s="86"/>
    </row>
    <row r="195" spans="1:22" x14ac:dyDescent="0.35">
      <c r="A195" s="1165"/>
      <c r="B195" s="592">
        <v>3</v>
      </c>
      <c r="C195" s="125"/>
      <c r="D195" s="126"/>
      <c r="E195" s="118"/>
      <c r="F195" s="125"/>
      <c r="G195" s="127"/>
      <c r="H195" s="128"/>
      <c r="I195" s="128"/>
      <c r="J195" s="128"/>
      <c r="K195" s="117"/>
      <c r="L195" s="134"/>
      <c r="M195" s="135"/>
      <c r="N195" s="117"/>
      <c r="O195" s="135"/>
      <c r="P195" s="176"/>
      <c r="Q195" s="176"/>
      <c r="R195" s="117"/>
      <c r="S195" s="117"/>
      <c r="T195" s="117"/>
      <c r="U195" s="382"/>
      <c r="V195" s="86"/>
    </row>
    <row r="196" spans="1:22" x14ac:dyDescent="0.35">
      <c r="A196" s="1165"/>
      <c r="B196" s="592">
        <v>4</v>
      </c>
      <c r="C196" s="125"/>
      <c r="D196" s="126"/>
      <c r="E196" s="118"/>
      <c r="F196" s="125"/>
      <c r="G196" s="125"/>
      <c r="H196" s="128"/>
      <c r="I196" s="128"/>
      <c r="J196" s="128"/>
      <c r="K196" s="117"/>
      <c r="L196" s="134"/>
      <c r="M196" s="135"/>
      <c r="N196" s="117"/>
      <c r="O196" s="135"/>
      <c r="P196" s="176"/>
      <c r="Q196" s="176"/>
      <c r="R196" s="117"/>
      <c r="S196" s="117"/>
      <c r="T196" s="117"/>
      <c r="U196" s="382"/>
      <c r="V196" s="86"/>
    </row>
    <row r="197" spans="1:22" x14ac:dyDescent="0.35">
      <c r="A197" s="1165"/>
      <c r="B197" s="592">
        <v>5</v>
      </c>
      <c r="C197" s="125"/>
      <c r="D197" s="126"/>
      <c r="E197" s="118"/>
      <c r="F197" s="125"/>
      <c r="G197" s="127"/>
      <c r="H197" s="128"/>
      <c r="I197" s="128"/>
      <c r="J197" s="128"/>
      <c r="K197" s="117"/>
      <c r="L197" s="134"/>
      <c r="M197" s="135"/>
      <c r="N197" s="117"/>
      <c r="O197" s="135"/>
      <c r="P197" s="176"/>
      <c r="Q197" s="176"/>
      <c r="R197" s="117"/>
      <c r="S197" s="117"/>
      <c r="T197" s="117"/>
      <c r="U197" s="382"/>
      <c r="V197" s="86"/>
    </row>
    <row r="198" spans="1:22" x14ac:dyDescent="0.35">
      <c r="A198" s="1165"/>
      <c r="B198" s="592">
        <v>6</v>
      </c>
      <c r="C198" s="125"/>
      <c r="D198" s="126"/>
      <c r="E198" s="118"/>
      <c r="F198" s="125"/>
      <c r="G198" s="127"/>
      <c r="H198" s="128"/>
      <c r="I198" s="128"/>
      <c r="J198" s="128"/>
      <c r="K198" s="117"/>
      <c r="L198" s="134"/>
      <c r="M198" s="135"/>
      <c r="N198" s="117"/>
      <c r="O198" s="135"/>
      <c r="P198" s="176"/>
      <c r="Q198" s="176"/>
      <c r="R198" s="117"/>
      <c r="S198" s="117"/>
      <c r="T198" s="117"/>
      <c r="U198" s="382"/>
      <c r="V198" s="86"/>
    </row>
    <row r="199" spans="1:22" x14ac:dyDescent="0.35">
      <c r="A199" s="1165"/>
      <c r="B199" s="592">
        <v>7</v>
      </c>
      <c r="C199" s="125"/>
      <c r="D199" s="126"/>
      <c r="E199" s="118"/>
      <c r="F199" s="125"/>
      <c r="G199" s="127"/>
      <c r="H199" s="128"/>
      <c r="I199" s="128"/>
      <c r="J199" s="128"/>
      <c r="K199" s="117"/>
      <c r="L199" s="134"/>
      <c r="M199" s="135"/>
      <c r="N199" s="117"/>
      <c r="O199" s="135"/>
      <c r="P199" s="176"/>
      <c r="Q199" s="176"/>
      <c r="R199" s="117"/>
      <c r="S199" s="117"/>
      <c r="T199" s="117"/>
      <c r="U199" s="382"/>
      <c r="V199" s="86"/>
    </row>
    <row r="200" spans="1:22" x14ac:dyDescent="0.35">
      <c r="A200" s="1165"/>
      <c r="B200" s="592">
        <v>8</v>
      </c>
      <c r="C200" s="125"/>
      <c r="D200" s="126"/>
      <c r="E200" s="118"/>
      <c r="F200" s="125"/>
      <c r="G200" s="127"/>
      <c r="H200" s="128"/>
      <c r="I200" s="128"/>
      <c r="J200" s="128"/>
      <c r="K200" s="117"/>
      <c r="L200" s="134"/>
      <c r="M200" s="135"/>
      <c r="N200" s="117"/>
      <c r="O200" s="135"/>
      <c r="P200" s="176"/>
      <c r="Q200" s="176"/>
      <c r="R200" s="117"/>
      <c r="S200" s="117"/>
      <c r="T200" s="117"/>
      <c r="U200" s="382"/>
      <c r="V200" s="86"/>
    </row>
    <row r="201" spans="1:22" x14ac:dyDescent="0.35">
      <c r="A201" s="1165"/>
      <c r="B201" s="592">
        <v>9</v>
      </c>
      <c r="C201" s="125"/>
      <c r="D201" s="126"/>
      <c r="E201" s="118"/>
      <c r="F201" s="125"/>
      <c r="G201" s="127"/>
      <c r="H201" s="128"/>
      <c r="I201" s="128"/>
      <c r="J201" s="128"/>
      <c r="K201" s="117"/>
      <c r="L201" s="134"/>
      <c r="M201" s="135"/>
      <c r="N201" s="117"/>
      <c r="O201" s="135"/>
      <c r="P201" s="176"/>
      <c r="Q201" s="176"/>
      <c r="R201" s="117"/>
      <c r="S201" s="117"/>
      <c r="T201" s="117"/>
      <c r="U201" s="382"/>
      <c r="V201" s="86"/>
    </row>
    <row r="202" spans="1:22" ht="15" thickBot="1" x14ac:dyDescent="0.4">
      <c r="A202" s="1166"/>
      <c r="B202" s="593">
        <v>10</v>
      </c>
      <c r="C202" s="153"/>
      <c r="D202" s="154"/>
      <c r="E202" s="155"/>
      <c r="F202" s="153"/>
      <c r="G202" s="156"/>
      <c r="H202" s="157"/>
      <c r="I202" s="157"/>
      <c r="J202" s="157"/>
      <c r="K202" s="158"/>
      <c r="L202" s="159"/>
      <c r="M202" s="160"/>
      <c r="N202" s="158"/>
      <c r="O202" s="160"/>
      <c r="P202" s="177"/>
      <c r="Q202" s="177"/>
      <c r="R202" s="158"/>
      <c r="S202" s="158"/>
      <c r="T202" s="158"/>
      <c r="U202" s="383"/>
      <c r="V202" s="86"/>
    </row>
    <row r="203" spans="1:22" ht="29.5" thickBot="1" x14ac:dyDescent="0.4">
      <c r="A203" s="150"/>
      <c r="B203" s="12"/>
      <c r="C203" s="12"/>
      <c r="D203" s="12"/>
      <c r="E203" s="555" t="s">
        <v>458</v>
      </c>
      <c r="F203" s="556">
        <f>COUNTA(F193:F202)</f>
        <v>0</v>
      </c>
      <c r="G203" s="557">
        <f>COUNTA(G193:G202)</f>
        <v>0</v>
      </c>
      <c r="H203" s="151"/>
      <c r="I203" s="151"/>
      <c r="J203" s="151"/>
      <c r="K203" s="151"/>
      <c r="L203" s="152"/>
      <c r="M203" s="151"/>
      <c r="N203" s="151"/>
      <c r="O203" s="161" t="s">
        <v>425</v>
      </c>
      <c r="P203" s="174">
        <f>SUM(P193:P202)</f>
        <v>0</v>
      </c>
      <c r="Q203" s="175">
        <f>SUM(Q193:Q202)</f>
        <v>0</v>
      </c>
      <c r="R203" s="12"/>
      <c r="T203" s="12"/>
      <c r="U203" s="149"/>
      <c r="V203" s="166"/>
    </row>
    <row r="204" spans="1:22" ht="15" thickBot="1" x14ac:dyDescent="0.4">
      <c r="A204" s="167"/>
      <c r="B204" s="90"/>
      <c r="C204" s="69"/>
      <c r="D204" s="69"/>
      <c r="E204" s="69"/>
      <c r="F204" s="90"/>
      <c r="G204" s="69"/>
      <c r="H204" s="69"/>
      <c r="I204" s="69"/>
      <c r="J204" s="69"/>
      <c r="K204" s="90"/>
      <c r="L204" s="90"/>
      <c r="M204" s="69"/>
      <c r="N204" s="69"/>
      <c r="O204" s="69"/>
      <c r="P204" s="69"/>
      <c r="Q204" s="69"/>
      <c r="R204" s="69"/>
      <c r="S204" s="69"/>
      <c r="T204" s="69"/>
      <c r="U204" s="69"/>
      <c r="V204" s="91"/>
    </row>
    <row r="205" spans="1:22" ht="15" thickBot="1" x14ac:dyDescent="0.4">
      <c r="A205" s="162"/>
      <c r="B205" s="41"/>
      <c r="C205" s="38"/>
      <c r="D205" s="38"/>
      <c r="E205" s="38"/>
      <c r="F205" s="41"/>
      <c r="G205" s="38"/>
      <c r="H205" s="38"/>
      <c r="I205" s="38"/>
      <c r="J205" s="38"/>
      <c r="K205" s="41"/>
      <c r="L205" s="41"/>
      <c r="M205" s="38"/>
      <c r="N205" s="38"/>
      <c r="O205" s="38"/>
      <c r="P205" s="38"/>
      <c r="Q205" s="38"/>
      <c r="R205" s="38"/>
      <c r="S205" s="38"/>
      <c r="T205" s="38"/>
      <c r="U205" s="38"/>
      <c r="V205" s="44"/>
    </row>
    <row r="206" spans="1:22" ht="27.5" thickBot="1" x14ac:dyDescent="0.4">
      <c r="A206" s="587" t="s">
        <v>9</v>
      </c>
      <c r="B206" s="1053" t="s">
        <v>296</v>
      </c>
      <c r="C206" s="1054"/>
      <c r="E206" s="1167" t="s">
        <v>386</v>
      </c>
      <c r="F206" s="1168"/>
      <c r="G206" s="1035" t="str">
        <f>VLOOKUP(B206,'piano inv.riconvers.'!$D$40:$H$59,3,FALSE)</f>
        <v>G61J22000530008</v>
      </c>
      <c r="H206" s="1036"/>
      <c r="I206" s="122"/>
      <c r="J206" s="122"/>
      <c r="K206" s="1"/>
      <c r="L206" s="1167" t="s">
        <v>387</v>
      </c>
      <c r="M206" s="1168"/>
      <c r="N206" s="1035">
        <f>VLOOKUP(B206,'piano inv.riconvers.'!$D$40:$H$59,4,FALSE)</f>
        <v>0</v>
      </c>
      <c r="O206" s="1036"/>
      <c r="Q206" s="588" t="s">
        <v>388</v>
      </c>
      <c r="R206" s="148"/>
      <c r="T206" s="590" t="s">
        <v>389</v>
      </c>
      <c r="U206" s="559"/>
      <c r="V206" s="86"/>
    </row>
    <row r="207" spans="1:22" ht="15" thickBot="1" x14ac:dyDescent="0.4">
      <c r="A207" s="163"/>
      <c r="B207" s="120"/>
      <c r="C207" s="120"/>
      <c r="E207" s="121"/>
      <c r="F207" s="121"/>
      <c r="G207" s="122"/>
      <c r="H207" s="122"/>
      <c r="I207" s="122"/>
      <c r="J207" s="122"/>
      <c r="K207" s="1"/>
      <c r="L207" s="121"/>
      <c r="M207" s="121"/>
      <c r="N207" s="122"/>
      <c r="O207" s="122"/>
      <c r="Q207" s="123"/>
      <c r="T207" s="119"/>
      <c r="V207" s="164"/>
    </row>
    <row r="208" spans="1:22" ht="28.5" customHeight="1" thickBot="1" x14ac:dyDescent="0.4">
      <c r="A208" s="1169" t="s">
        <v>453</v>
      </c>
      <c r="B208" s="1170"/>
      <c r="C208" s="1170"/>
      <c r="D208" s="1171"/>
      <c r="E208" s="1041">
        <f>VLOOKUP(B206,'piano inv.riconvers.'!$D$40:$V$59,17,FALSE)</f>
        <v>0</v>
      </c>
      <c r="F208" s="1042"/>
      <c r="G208" s="1042"/>
      <c r="H208" s="1043"/>
      <c r="I208" s="172"/>
      <c r="J208" s="172"/>
      <c r="K208" s="1"/>
      <c r="L208" s="1172" t="s">
        <v>391</v>
      </c>
      <c r="M208" s="1173"/>
      <c r="N208" s="1041">
        <f>VLOOKUP(B206,'piano inv.riconvers.'!$D$40:$V$59,19,FALSE)</f>
        <v>0</v>
      </c>
      <c r="O208" s="1043"/>
      <c r="P208" s="147"/>
      <c r="Q208" s="589" t="s">
        <v>392</v>
      </c>
      <c r="R208" s="169">
        <f>N208+E208</f>
        <v>0</v>
      </c>
      <c r="S208" s="108"/>
      <c r="T208" s="590" t="s">
        <v>393</v>
      </c>
      <c r="U208" s="559"/>
      <c r="V208" s="164"/>
    </row>
    <row r="209" spans="1:22" ht="15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72"/>
      <c r="J209" s="172"/>
      <c r="K209" s="1"/>
      <c r="L209" s="121"/>
      <c r="M209" s="121"/>
      <c r="N209" s="172"/>
      <c r="O209" s="172"/>
      <c r="P209" s="147"/>
      <c r="Q209" s="119"/>
      <c r="R209" s="147"/>
      <c r="S209" s="108"/>
      <c r="T209" s="119"/>
      <c r="U209" s="173"/>
      <c r="V209" s="86"/>
    </row>
    <row r="210" spans="1:22" ht="72.5" x14ac:dyDescent="0.35">
      <c r="A210" s="1160" t="s">
        <v>394</v>
      </c>
      <c r="B210" s="1162" t="s">
        <v>395</v>
      </c>
      <c r="C210" s="1162" t="s">
        <v>396</v>
      </c>
      <c r="D210" s="581" t="s">
        <v>397</v>
      </c>
      <c r="E210" s="582" t="s">
        <v>398</v>
      </c>
      <c r="F210" s="581" t="s">
        <v>399</v>
      </c>
      <c r="G210" s="581" t="s">
        <v>400</v>
      </c>
      <c r="H210" s="583" t="s">
        <v>454</v>
      </c>
      <c r="I210" s="583" t="s">
        <v>292</v>
      </c>
      <c r="J210" s="583" t="s">
        <v>455</v>
      </c>
      <c r="K210" s="583" t="s">
        <v>401</v>
      </c>
      <c r="L210" s="583" t="s">
        <v>402</v>
      </c>
      <c r="M210" s="582" t="s">
        <v>456</v>
      </c>
      <c r="N210" s="583" t="s">
        <v>404</v>
      </c>
      <c r="O210" s="583" t="s">
        <v>405</v>
      </c>
      <c r="P210" s="583" t="s">
        <v>406</v>
      </c>
      <c r="Q210" s="583" t="s">
        <v>407</v>
      </c>
      <c r="R210" s="583" t="s">
        <v>408</v>
      </c>
      <c r="S210" s="583" t="s">
        <v>409</v>
      </c>
      <c r="T210" s="583" t="s">
        <v>410</v>
      </c>
      <c r="U210" s="584" t="s">
        <v>412</v>
      </c>
      <c r="V210" s="165"/>
    </row>
    <row r="211" spans="1:22" ht="24.5" thickBot="1" x14ac:dyDescent="0.4">
      <c r="A211" s="1161"/>
      <c r="B211" s="1163"/>
      <c r="C211" s="1163"/>
      <c r="D211" s="585" t="s">
        <v>413</v>
      </c>
      <c r="E211" s="585" t="s">
        <v>414</v>
      </c>
      <c r="F211" s="585" t="s">
        <v>415</v>
      </c>
      <c r="G211" s="585" t="s">
        <v>415</v>
      </c>
      <c r="H211" s="585" t="s">
        <v>293</v>
      </c>
      <c r="I211" s="585" t="s">
        <v>457</v>
      </c>
      <c r="J211" s="585" t="s">
        <v>32</v>
      </c>
      <c r="K211" s="585" t="s">
        <v>416</v>
      </c>
      <c r="L211" s="585" t="s">
        <v>417</v>
      </c>
      <c r="M211" s="585" t="s">
        <v>418</v>
      </c>
      <c r="N211" s="585" t="s">
        <v>419</v>
      </c>
      <c r="O211" s="585" t="s">
        <v>418</v>
      </c>
      <c r="P211" s="585" t="s">
        <v>420</v>
      </c>
      <c r="Q211" s="585" t="s">
        <v>384</v>
      </c>
      <c r="R211" s="585" t="s">
        <v>421</v>
      </c>
      <c r="S211" s="585" t="s">
        <v>422</v>
      </c>
      <c r="T211" s="585" t="s">
        <v>423</v>
      </c>
      <c r="U211" s="586"/>
      <c r="V211" s="165"/>
    </row>
    <row r="212" spans="1:22" x14ac:dyDescent="0.35">
      <c r="A212" s="1164" t="str">
        <f>B206</f>
        <v>riconv. sub.m.1</v>
      </c>
      <c r="B212" s="591">
        <v>1</v>
      </c>
      <c r="C212" s="129"/>
      <c r="D212" s="130"/>
      <c r="E212" s="131"/>
      <c r="F212" s="129"/>
      <c r="G212" s="132"/>
      <c r="H212" s="133"/>
      <c r="I212" s="133"/>
      <c r="J212" s="133"/>
      <c r="K212" s="116"/>
      <c r="L212" s="136"/>
      <c r="M212" s="137"/>
      <c r="N212" s="116"/>
      <c r="O212" s="137"/>
      <c r="P212" s="185"/>
      <c r="Q212" s="185"/>
      <c r="R212" s="116"/>
      <c r="S212" s="116"/>
      <c r="T212" s="116"/>
      <c r="U212" s="381"/>
      <c r="V212" s="86"/>
    </row>
    <row r="213" spans="1:22" x14ac:dyDescent="0.35">
      <c r="A213" s="1165"/>
      <c r="B213" s="592">
        <v>2</v>
      </c>
      <c r="C213" s="125"/>
      <c r="D213" s="126"/>
      <c r="E213" s="118"/>
      <c r="F213" s="125"/>
      <c r="G213" s="127"/>
      <c r="H213" s="128"/>
      <c r="I213" s="128"/>
      <c r="J213" s="128"/>
      <c r="K213" s="117"/>
      <c r="L213" s="134"/>
      <c r="M213" s="135"/>
      <c r="N213" s="117"/>
      <c r="O213" s="135"/>
      <c r="P213" s="176"/>
      <c r="Q213" s="176"/>
      <c r="R213" s="117"/>
      <c r="S213" s="117" t="s">
        <v>424</v>
      </c>
      <c r="T213" s="117"/>
      <c r="U213" s="382"/>
      <c r="V213" s="86"/>
    </row>
    <row r="214" spans="1:22" x14ac:dyDescent="0.35">
      <c r="A214" s="1165"/>
      <c r="B214" s="592">
        <v>3</v>
      </c>
      <c r="C214" s="125"/>
      <c r="D214" s="126"/>
      <c r="E214" s="118"/>
      <c r="F214" s="125"/>
      <c r="G214" s="127"/>
      <c r="H214" s="128"/>
      <c r="I214" s="128"/>
      <c r="J214" s="128"/>
      <c r="K214" s="117"/>
      <c r="L214" s="134"/>
      <c r="M214" s="135"/>
      <c r="N214" s="117"/>
      <c r="O214" s="135"/>
      <c r="P214" s="176"/>
      <c r="Q214" s="176"/>
      <c r="R214" s="117"/>
      <c r="S214" s="117"/>
      <c r="T214" s="117"/>
      <c r="U214" s="382"/>
      <c r="V214" s="86"/>
    </row>
    <row r="215" spans="1:22" x14ac:dyDescent="0.35">
      <c r="A215" s="1165"/>
      <c r="B215" s="592">
        <v>4</v>
      </c>
      <c r="C215" s="125"/>
      <c r="D215" s="126"/>
      <c r="E215" s="118"/>
      <c r="F215" s="125"/>
      <c r="G215" s="125"/>
      <c r="H215" s="128"/>
      <c r="I215" s="128"/>
      <c r="J215" s="128"/>
      <c r="K215" s="117"/>
      <c r="L215" s="134"/>
      <c r="M215" s="135"/>
      <c r="N215" s="117"/>
      <c r="O215" s="135"/>
      <c r="P215" s="176"/>
      <c r="Q215" s="176"/>
      <c r="R215" s="117"/>
      <c r="S215" s="117"/>
      <c r="T215" s="117"/>
      <c r="U215" s="382"/>
      <c r="V215" s="86"/>
    </row>
    <row r="216" spans="1:22" x14ac:dyDescent="0.35">
      <c r="A216" s="1165"/>
      <c r="B216" s="592">
        <v>5</v>
      </c>
      <c r="C216" s="125"/>
      <c r="D216" s="126"/>
      <c r="E216" s="118"/>
      <c r="F216" s="125"/>
      <c r="G216" s="127"/>
      <c r="H216" s="128"/>
      <c r="I216" s="128"/>
      <c r="J216" s="128"/>
      <c r="K216" s="117"/>
      <c r="L216" s="134"/>
      <c r="M216" s="135"/>
      <c r="N216" s="117"/>
      <c r="O216" s="135"/>
      <c r="P216" s="176"/>
      <c r="Q216" s="176"/>
      <c r="R216" s="117"/>
      <c r="S216" s="117"/>
      <c r="T216" s="117"/>
      <c r="U216" s="382"/>
      <c r="V216" s="86"/>
    </row>
    <row r="217" spans="1:22" x14ac:dyDescent="0.35">
      <c r="A217" s="1165"/>
      <c r="B217" s="592">
        <v>6</v>
      </c>
      <c r="C217" s="125"/>
      <c r="D217" s="126"/>
      <c r="E217" s="118"/>
      <c r="F217" s="125"/>
      <c r="G217" s="127"/>
      <c r="H217" s="128"/>
      <c r="I217" s="128"/>
      <c r="J217" s="128"/>
      <c r="K217" s="117"/>
      <c r="L217" s="134"/>
      <c r="M217" s="135"/>
      <c r="N217" s="117"/>
      <c r="O217" s="135"/>
      <c r="P217" s="176"/>
      <c r="Q217" s="176"/>
      <c r="R217" s="117"/>
      <c r="S217" s="117"/>
      <c r="T217" s="117"/>
      <c r="U217" s="382"/>
      <c r="V217" s="86"/>
    </row>
    <row r="218" spans="1:22" x14ac:dyDescent="0.35">
      <c r="A218" s="1165"/>
      <c r="B218" s="592">
        <v>7</v>
      </c>
      <c r="C218" s="125"/>
      <c r="D218" s="126"/>
      <c r="E218" s="118"/>
      <c r="F218" s="125"/>
      <c r="G218" s="127"/>
      <c r="H218" s="128"/>
      <c r="I218" s="128"/>
      <c r="J218" s="128"/>
      <c r="K218" s="117"/>
      <c r="L218" s="134"/>
      <c r="M218" s="135"/>
      <c r="N218" s="117"/>
      <c r="O218" s="135"/>
      <c r="P218" s="176"/>
      <c r="Q218" s="176"/>
      <c r="R218" s="117"/>
      <c r="S218" s="117"/>
      <c r="T218" s="117"/>
      <c r="U218" s="382"/>
      <c r="V218" s="86"/>
    </row>
    <row r="219" spans="1:22" x14ac:dyDescent="0.35">
      <c r="A219" s="1165"/>
      <c r="B219" s="592">
        <v>8</v>
      </c>
      <c r="C219" s="125"/>
      <c r="D219" s="126"/>
      <c r="E219" s="118"/>
      <c r="F219" s="125"/>
      <c r="G219" s="127"/>
      <c r="H219" s="128"/>
      <c r="I219" s="128"/>
      <c r="J219" s="128"/>
      <c r="K219" s="117"/>
      <c r="L219" s="134"/>
      <c r="M219" s="135"/>
      <c r="N219" s="117"/>
      <c r="O219" s="135"/>
      <c r="P219" s="176"/>
      <c r="Q219" s="176"/>
      <c r="R219" s="117"/>
      <c r="S219" s="117"/>
      <c r="T219" s="117"/>
      <c r="U219" s="382"/>
      <c r="V219" s="86"/>
    </row>
    <row r="220" spans="1:22" x14ac:dyDescent="0.35">
      <c r="A220" s="1165"/>
      <c r="B220" s="592">
        <v>9</v>
      </c>
      <c r="C220" s="125"/>
      <c r="D220" s="126"/>
      <c r="E220" s="118"/>
      <c r="F220" s="125"/>
      <c r="G220" s="127"/>
      <c r="H220" s="128"/>
      <c r="I220" s="128"/>
      <c r="J220" s="128"/>
      <c r="K220" s="117"/>
      <c r="L220" s="134"/>
      <c r="M220" s="135"/>
      <c r="N220" s="117"/>
      <c r="O220" s="135"/>
      <c r="P220" s="176"/>
      <c r="Q220" s="176"/>
      <c r="R220" s="117"/>
      <c r="S220" s="117"/>
      <c r="T220" s="117"/>
      <c r="U220" s="382"/>
      <c r="V220" s="86"/>
    </row>
    <row r="221" spans="1:22" ht="15" thickBot="1" x14ac:dyDescent="0.4">
      <c r="A221" s="1166"/>
      <c r="B221" s="593">
        <v>10</v>
      </c>
      <c r="C221" s="153"/>
      <c r="D221" s="154"/>
      <c r="E221" s="155"/>
      <c r="F221" s="153"/>
      <c r="G221" s="156"/>
      <c r="H221" s="157"/>
      <c r="I221" s="157"/>
      <c r="J221" s="157"/>
      <c r="K221" s="158"/>
      <c r="L221" s="159"/>
      <c r="M221" s="160"/>
      <c r="N221" s="158"/>
      <c r="O221" s="160"/>
      <c r="P221" s="177"/>
      <c r="Q221" s="177"/>
      <c r="R221" s="158"/>
      <c r="S221" s="158"/>
      <c r="T221" s="158"/>
      <c r="U221" s="383"/>
      <c r="V221" s="86"/>
    </row>
    <row r="222" spans="1:22" ht="29.5" thickBot="1" x14ac:dyDescent="0.4">
      <c r="A222" s="150"/>
      <c r="B222" s="12"/>
      <c r="C222" s="12"/>
      <c r="D222" s="12"/>
      <c r="E222" s="555" t="s">
        <v>458</v>
      </c>
      <c r="F222" s="556">
        <f>COUNTA(F212:F221)</f>
        <v>0</v>
      </c>
      <c r="G222" s="557">
        <f>COUNTA(G212:G221)</f>
        <v>0</v>
      </c>
      <c r="H222" s="151"/>
      <c r="I222" s="151"/>
      <c r="J222" s="151"/>
      <c r="K222" s="151"/>
      <c r="L222" s="152"/>
      <c r="M222" s="151"/>
      <c r="N222" s="151"/>
      <c r="O222" s="161" t="s">
        <v>425</v>
      </c>
      <c r="P222" s="174">
        <f>SUM(P212:P221)</f>
        <v>0</v>
      </c>
      <c r="Q222" s="175">
        <f>SUM(Q212:Q221)</f>
        <v>0</v>
      </c>
      <c r="R222" s="12"/>
      <c r="T222" s="12"/>
      <c r="U222" s="149"/>
      <c r="V222" s="166"/>
    </row>
    <row r="223" spans="1:22" ht="15" thickBot="1" x14ac:dyDescent="0.4">
      <c r="A223" s="167"/>
      <c r="B223" s="90"/>
      <c r="C223" s="69"/>
      <c r="D223" s="69"/>
      <c r="E223" s="69"/>
      <c r="F223" s="90"/>
      <c r="G223" s="69"/>
      <c r="H223" s="69"/>
      <c r="I223" s="69"/>
      <c r="J223" s="69"/>
      <c r="K223" s="90"/>
      <c r="L223" s="90"/>
      <c r="M223" s="69"/>
      <c r="N223" s="69"/>
      <c r="O223" s="69"/>
      <c r="P223" s="69"/>
      <c r="Q223" s="69"/>
      <c r="R223" s="69"/>
      <c r="S223" s="69"/>
      <c r="T223" s="69"/>
      <c r="U223" s="69"/>
      <c r="V223" s="91"/>
    </row>
  </sheetData>
  <sheetProtection algorithmName="SHA-512" hashValue="gn38HnzRVX+LcoWCtCfq+JMbU8GsEBJwe1YRAvobtU8GN2lPEzMacbSrJhVtZDEAzLOzGPv3KOylJgKyfc2Xjg==" saltValue="DNO1VNhAHhbvs97fyiAJMw==" spinCount="100000" sheet="1" objects="1" scenarios="1"/>
  <mergeCells count="157">
    <mergeCell ref="A1:Y1"/>
    <mergeCell ref="A3:U3"/>
    <mergeCell ref="A6:D6"/>
    <mergeCell ref="E6:L6"/>
    <mergeCell ref="N6:P6"/>
    <mergeCell ref="Q6:U6"/>
    <mergeCell ref="A13:D13"/>
    <mergeCell ref="E13:H13"/>
    <mergeCell ref="B16:C16"/>
    <mergeCell ref="E16:F16"/>
    <mergeCell ref="G16:H16"/>
    <mergeCell ref="L16:M16"/>
    <mergeCell ref="A8:U8"/>
    <mergeCell ref="A10:D11"/>
    <mergeCell ref="E10:H11"/>
    <mergeCell ref="L10:P10"/>
    <mergeCell ref="Q10:R11"/>
    <mergeCell ref="L11:P11"/>
    <mergeCell ref="A20:A21"/>
    <mergeCell ref="B20:B21"/>
    <mergeCell ref="C20:C21"/>
    <mergeCell ref="A22:A31"/>
    <mergeCell ref="B35:C35"/>
    <mergeCell ref="E35:F35"/>
    <mergeCell ref="N16:O16"/>
    <mergeCell ref="A18:D18"/>
    <mergeCell ref="E18:H18"/>
    <mergeCell ref="L18:M18"/>
    <mergeCell ref="N18:O18"/>
    <mergeCell ref="A39:A40"/>
    <mergeCell ref="B39:B40"/>
    <mergeCell ref="C39:C40"/>
    <mergeCell ref="A41:A50"/>
    <mergeCell ref="B54:C54"/>
    <mergeCell ref="E54:F54"/>
    <mergeCell ref="G35:H35"/>
    <mergeCell ref="L35:M35"/>
    <mergeCell ref="N35:O35"/>
    <mergeCell ref="A37:D37"/>
    <mergeCell ref="E37:H37"/>
    <mergeCell ref="L37:M37"/>
    <mergeCell ref="N37:O37"/>
    <mergeCell ref="A58:A59"/>
    <mergeCell ref="B58:B59"/>
    <mergeCell ref="C58:C59"/>
    <mergeCell ref="A60:A69"/>
    <mergeCell ref="B73:C73"/>
    <mergeCell ref="E73:F73"/>
    <mergeCell ref="G54:H54"/>
    <mergeCell ref="L54:M54"/>
    <mergeCell ref="N54:O54"/>
    <mergeCell ref="A56:D56"/>
    <mergeCell ref="E56:H56"/>
    <mergeCell ref="L56:M56"/>
    <mergeCell ref="N56:O56"/>
    <mergeCell ref="A77:A78"/>
    <mergeCell ref="B77:B78"/>
    <mergeCell ref="C77:C78"/>
    <mergeCell ref="A79:A88"/>
    <mergeCell ref="B92:C92"/>
    <mergeCell ref="E92:F92"/>
    <mergeCell ref="G73:H73"/>
    <mergeCell ref="L73:M73"/>
    <mergeCell ref="N73:O73"/>
    <mergeCell ref="A75:D75"/>
    <mergeCell ref="E75:H75"/>
    <mergeCell ref="L75:M75"/>
    <mergeCell ref="N75:O75"/>
    <mergeCell ref="A96:A97"/>
    <mergeCell ref="B96:B97"/>
    <mergeCell ref="C96:C97"/>
    <mergeCell ref="A98:A107"/>
    <mergeCell ref="B111:C111"/>
    <mergeCell ref="E111:F111"/>
    <mergeCell ref="G92:H92"/>
    <mergeCell ref="L92:M92"/>
    <mergeCell ref="N92:O92"/>
    <mergeCell ref="A94:D94"/>
    <mergeCell ref="E94:H94"/>
    <mergeCell ref="L94:M94"/>
    <mergeCell ref="N94:O94"/>
    <mergeCell ref="A115:A116"/>
    <mergeCell ref="B115:B116"/>
    <mergeCell ref="C115:C116"/>
    <mergeCell ref="A117:A126"/>
    <mergeCell ref="B130:C130"/>
    <mergeCell ref="E130:F130"/>
    <mergeCell ref="G111:H111"/>
    <mergeCell ref="L111:M111"/>
    <mergeCell ref="N111:O111"/>
    <mergeCell ref="A113:D113"/>
    <mergeCell ref="E113:H113"/>
    <mergeCell ref="L113:M113"/>
    <mergeCell ref="N113:O113"/>
    <mergeCell ref="A134:A135"/>
    <mergeCell ref="B134:B135"/>
    <mergeCell ref="C134:C135"/>
    <mergeCell ref="A136:A145"/>
    <mergeCell ref="B149:C149"/>
    <mergeCell ref="E149:F149"/>
    <mergeCell ref="G130:H130"/>
    <mergeCell ref="L130:M130"/>
    <mergeCell ref="N130:O130"/>
    <mergeCell ref="A132:D132"/>
    <mergeCell ref="E132:H132"/>
    <mergeCell ref="L132:M132"/>
    <mergeCell ref="N132:O132"/>
    <mergeCell ref="A153:A154"/>
    <mergeCell ref="B153:B154"/>
    <mergeCell ref="C153:C154"/>
    <mergeCell ref="A155:A164"/>
    <mergeCell ref="B168:C168"/>
    <mergeCell ref="E168:F168"/>
    <mergeCell ref="G149:H149"/>
    <mergeCell ref="L149:M149"/>
    <mergeCell ref="N149:O149"/>
    <mergeCell ref="A151:D151"/>
    <mergeCell ref="E151:H151"/>
    <mergeCell ref="L151:M151"/>
    <mergeCell ref="N151:O151"/>
    <mergeCell ref="A172:A173"/>
    <mergeCell ref="B172:B173"/>
    <mergeCell ref="C172:C173"/>
    <mergeCell ref="A174:A183"/>
    <mergeCell ref="B187:C187"/>
    <mergeCell ref="E187:F187"/>
    <mergeCell ref="G168:H168"/>
    <mergeCell ref="L168:M168"/>
    <mergeCell ref="N168:O168"/>
    <mergeCell ref="A170:D170"/>
    <mergeCell ref="E170:H170"/>
    <mergeCell ref="L170:M170"/>
    <mergeCell ref="N170:O170"/>
    <mergeCell ref="A191:A192"/>
    <mergeCell ref="B191:B192"/>
    <mergeCell ref="C191:C192"/>
    <mergeCell ref="A193:A202"/>
    <mergeCell ref="B206:C206"/>
    <mergeCell ref="E206:F206"/>
    <mergeCell ref="G187:H187"/>
    <mergeCell ref="L187:M187"/>
    <mergeCell ref="N187:O187"/>
    <mergeCell ref="A189:D189"/>
    <mergeCell ref="E189:H189"/>
    <mergeCell ref="L189:M189"/>
    <mergeCell ref="N189:O189"/>
    <mergeCell ref="A210:A211"/>
    <mergeCell ref="B210:B211"/>
    <mergeCell ref="C210:C211"/>
    <mergeCell ref="A212:A221"/>
    <mergeCell ref="G206:H206"/>
    <mergeCell ref="L206:M206"/>
    <mergeCell ref="N206:O206"/>
    <mergeCell ref="A208:D208"/>
    <mergeCell ref="E208:H208"/>
    <mergeCell ref="L208:M208"/>
    <mergeCell ref="N208:O208"/>
  </mergeCells>
  <dataValidations count="8">
    <dataValidation type="list" allowBlank="1" showInputMessage="1" showErrorMessage="1" sqref="E22:E31 E193:E202 E41:E50 E60:E69 E79:E88 E98:E107 E117:E126 E136:E145 E155:E164 E174:E183 E212:E221" xr:uid="{00000000-0002-0000-0C00-000000000000}">
      <formula1>"suburbano"</formula1>
    </dataValidation>
    <dataValidation type="list" allowBlank="1" showInputMessage="1" showErrorMessage="1" sqref="K22:K31 K193:K202 K41:K50 K60:K69 K79:K88 K98:K107 K117:K126 K136:K145 K155:K164 K174:K183 K212:K221" xr:uid="{00000000-0002-0000-0C00-000001000000}">
      <formula1>"classe I, classe A"</formula1>
    </dataValidation>
    <dataValidation type="list" allowBlank="1" showInputMessage="1" showErrorMessage="1" sqref="B17:C17 B188:C188 B36:C36 B55:C55 B74:C74 B93:C93 B112:C112 B131:C131 B150:C150 B169:C169 B207:C207" xr:uid="{00000000-0002-0000-0C00-000002000000}">
      <formula1>$D$20:$D$39</formula1>
    </dataValidation>
    <dataValidation type="list" allowBlank="1" showInputMessage="1" showErrorMessage="1" sqref="T22:T31 T41:T50 T60:T69 T79:T88 T98:T107 T117:T126 T136:T145 T155:T164 T174:T183 T193:T202 T212:T221" xr:uid="{00000000-0002-0000-0C00-000003000000}">
      <formula1>"si,"</formula1>
    </dataValidation>
    <dataValidation type="list" allowBlank="1" showInputMessage="1" showErrorMessage="1" sqref="J193:J202 J174:J183 J22:J31 J41:J50 J60:J69 J79:J88 J98:J107 J117:J126 J136:J145 J155:J164 J212:J221" xr:uid="{00000000-0002-0000-0C00-000004000000}">
      <formula1>"GNC,GNL"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C00-000005000000}"/>
    <dataValidation type="list" allowBlank="1" showInputMessage="1" showErrorMessage="1" sqref="I22:I31 I41:I50 I60:I69 I79:I88 I98:I107 I117:I126 I136:I145 I155:I164 I174:I183 I193:I202 I212:I221" xr:uid="{00000000-0002-0000-0C00-000006000000}">
      <formula1>"Euro 4, Euro 5"</formula1>
    </dataValidation>
    <dataValidation type="list" allowBlank="1" showInputMessage="1" showErrorMessage="1" sqref="H22:H31 H41:H50 H60:H69 H79:H88 H98:H107 H117:H126 H136:H145 H155:H164 H174:H183 H193:H202 H212:H221" xr:uid="{00000000-0002-0000-0C00-000007000000}">
      <formula1>"gasolio"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C00-000008000000}">
          <x14:formula1>
            <xm:f>'piano inv.riconvers.'!$D$77:$D$96</xm:f>
          </x14:formula1>
          <xm:sqref>B35:C35 B206:C206 B187:C187 B168:C168 B149:C149 B130:C130 B111:C111 B92:C92 B73:C73 B54:C54 B16:C16</xm:sqref>
        </x14:dataValidation>
        <x14:dataValidation type="list" allowBlank="1" showInputMessage="1" showErrorMessage="1" prompt="Scegliere la regione/P.A. beneficiaria dal menù a tendina_x000a_" xr:uid="{00000000-0002-0000-0C00-000009000000}">
          <x14:formula1>
            <xm:f>'DATI EROGAZIONI'!$A$2:$A$22</xm:f>
          </x14:formula1>
          <xm:sqref>E6:L6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59999389629810485"/>
  </sheetPr>
  <dimension ref="A1:Y223"/>
  <sheetViews>
    <sheetView zoomScale="73" zoomScaleNormal="73" workbookViewId="0">
      <selection activeCell="E20" sqref="E20"/>
    </sheetView>
  </sheetViews>
  <sheetFormatPr defaultColWidth="8.7265625" defaultRowHeight="14.5" x14ac:dyDescent="0.35"/>
  <cols>
    <col min="1" max="1" width="11.81640625" style="12" customWidth="1"/>
    <col min="2" max="2" width="8" style="11" customWidth="1"/>
    <col min="3" max="3" width="10.26953125" style="1" customWidth="1"/>
    <col min="4" max="4" width="11.453125" style="1" customWidth="1"/>
    <col min="5" max="5" width="17.54296875" style="1" customWidth="1"/>
    <col min="6" max="6" width="19.7265625" style="11" customWidth="1"/>
    <col min="7" max="7" width="25.1796875" style="1" customWidth="1"/>
    <col min="8" max="8" width="11.81640625" style="1" customWidth="1"/>
    <col min="9" max="9" width="14.7265625" style="1" customWidth="1"/>
    <col min="10" max="10" width="15.1796875" style="1" customWidth="1"/>
    <col min="11" max="11" width="11.7265625" style="11" bestFit="1" customWidth="1"/>
    <col min="12" max="12" width="31.54296875" style="11" customWidth="1"/>
    <col min="13" max="13" width="19.26953125" style="1" customWidth="1"/>
    <col min="14" max="14" width="15.81640625" style="1" customWidth="1"/>
    <col min="15" max="15" width="16.26953125" style="1" customWidth="1"/>
    <col min="16" max="16" width="15.81640625" style="1" customWidth="1"/>
    <col min="17" max="17" width="24.54296875" style="1" customWidth="1"/>
    <col min="18" max="18" width="17.81640625" style="1" customWidth="1"/>
    <col min="19" max="19" width="21.1796875" style="1" bestFit="1" customWidth="1"/>
    <col min="20" max="20" width="15.7265625" style="1" customWidth="1"/>
    <col min="21" max="21" width="18.7265625" style="1" customWidth="1"/>
    <col min="22" max="22" width="8" style="1" customWidth="1"/>
    <col min="23" max="23" width="18.7265625" style="1" customWidth="1"/>
    <col min="24" max="24" width="12.81640625" style="1" bestFit="1" customWidth="1"/>
    <col min="25" max="25" width="15.1796875" style="1" bestFit="1" customWidth="1"/>
    <col min="26" max="26" width="15.1796875" style="1" customWidth="1"/>
    <col min="27" max="27" width="15.7265625" style="1" customWidth="1"/>
    <col min="28" max="16384" width="8.7265625" style="1"/>
  </cols>
  <sheetData>
    <row r="1" spans="1:25" ht="20.5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4"/>
      <c r="Y1" s="995"/>
    </row>
    <row r="2" spans="1:25" ht="13.5" customHeight="1" thickBot="1" x14ac:dyDescent="0.4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</row>
    <row r="3" spans="1:25" ht="18" thickBot="1" x14ac:dyDescent="0.4">
      <c r="A3" s="1174" t="s">
        <v>459</v>
      </c>
      <c r="B3" s="1175"/>
      <c r="C3" s="1175"/>
      <c r="D3" s="1175"/>
      <c r="E3" s="1175"/>
      <c r="F3" s="1175"/>
      <c r="G3" s="1175"/>
      <c r="H3" s="1175"/>
      <c r="I3" s="1175"/>
      <c r="J3" s="1175"/>
      <c r="K3" s="1175"/>
      <c r="L3" s="1175"/>
      <c r="M3" s="1175"/>
      <c r="N3" s="1175"/>
      <c r="O3" s="1175"/>
      <c r="P3" s="1175"/>
      <c r="Q3" s="1175"/>
      <c r="R3" s="1175"/>
      <c r="S3" s="1175"/>
      <c r="T3" s="1175"/>
      <c r="U3" s="1176"/>
      <c r="V3" s="110"/>
      <c r="W3" s="110"/>
      <c r="X3" s="110"/>
      <c r="Y3" s="110"/>
    </row>
    <row r="4" spans="1:25" ht="10.5" customHeight="1" x14ac:dyDescent="0.35">
      <c r="A4" s="1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</row>
    <row r="5" spans="1:25" ht="6" customHeight="1" thickBot="1" x14ac:dyDescent="0.4">
      <c r="A5" s="1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25" ht="26.25" customHeight="1" thickBot="1" x14ac:dyDescent="0.4">
      <c r="A6" s="1064" t="s">
        <v>233</v>
      </c>
      <c r="B6" s="1065"/>
      <c r="C6" s="1065"/>
      <c r="D6" s="1066"/>
      <c r="E6" s="1067" t="s">
        <v>380</v>
      </c>
      <c r="F6" s="1068"/>
      <c r="G6" s="1068"/>
      <c r="H6" s="1068"/>
      <c r="I6" s="1068"/>
      <c r="J6" s="1068"/>
      <c r="K6" s="1068"/>
      <c r="L6" s="1069"/>
      <c r="N6" s="853" t="s">
        <v>4</v>
      </c>
      <c r="O6" s="854"/>
      <c r="P6" s="854"/>
      <c r="Q6" s="1082"/>
      <c r="R6" s="1083"/>
      <c r="S6" s="1083"/>
      <c r="T6" s="1083"/>
      <c r="U6" s="1084"/>
      <c r="V6" s="384"/>
      <c r="W6" s="384"/>
      <c r="X6" s="384"/>
      <c r="Y6" s="384"/>
    </row>
    <row r="7" spans="1:25" ht="15" thickBot="1" x14ac:dyDescent="0.4"/>
    <row r="8" spans="1:25" ht="26.25" customHeight="1" thickBot="1" x14ac:dyDescent="0.4">
      <c r="A8" s="1180" t="s">
        <v>450</v>
      </c>
      <c r="B8" s="1181"/>
      <c r="C8" s="1181"/>
      <c r="D8" s="1181"/>
      <c r="E8" s="1181"/>
      <c r="F8" s="1181"/>
      <c r="G8" s="1181"/>
      <c r="H8" s="1181"/>
      <c r="I8" s="1181"/>
      <c r="J8" s="1181"/>
      <c r="K8" s="1181"/>
      <c r="L8" s="1181"/>
      <c r="M8" s="1181"/>
      <c r="N8" s="1181"/>
      <c r="O8" s="1181"/>
      <c r="P8" s="1181"/>
      <c r="Q8" s="1181"/>
      <c r="R8" s="1181"/>
      <c r="S8" s="1181"/>
      <c r="T8" s="1181"/>
      <c r="U8" s="1182"/>
      <c r="V8" s="292"/>
    </row>
    <row r="9" spans="1:25" ht="15" thickBot="1" x14ac:dyDescent="0.4"/>
    <row r="10" spans="1:25" x14ac:dyDescent="0.35">
      <c r="A10" s="1183" t="s">
        <v>451</v>
      </c>
      <c r="B10" s="1184"/>
      <c r="C10" s="1184"/>
      <c r="D10" s="1185"/>
      <c r="E10" s="1076">
        <f>P32+P51+P70+P89+P108+P127+P146+P165+P184+P203+P222</f>
        <v>0</v>
      </c>
      <c r="F10" s="1060"/>
      <c r="G10" s="1060"/>
      <c r="H10" s="1061"/>
      <c r="I10" s="172"/>
      <c r="J10" s="172"/>
      <c r="K10" s="1"/>
      <c r="L10" s="1160" t="s">
        <v>383</v>
      </c>
      <c r="M10" s="1162"/>
      <c r="N10" s="1162"/>
      <c r="O10" s="1162"/>
      <c r="P10" s="1189"/>
      <c r="Q10" s="1060">
        <f>Q32+Q51+Q70+Q89+Q108+Q127+Q146+Q165+Q184+Q203+Q222</f>
        <v>0</v>
      </c>
      <c r="R10" s="1061"/>
      <c r="S10" s="108"/>
      <c r="T10" s="119"/>
      <c r="U10" s="173"/>
      <c r="V10" s="119"/>
      <c r="W10" s="124"/>
    </row>
    <row r="11" spans="1:25" ht="15" thickBot="1" x14ac:dyDescent="0.4">
      <c r="A11" s="1186"/>
      <c r="B11" s="1187"/>
      <c r="C11" s="1187"/>
      <c r="D11" s="1188"/>
      <c r="E11" s="1077"/>
      <c r="F11" s="1062"/>
      <c r="G11" s="1062"/>
      <c r="H11" s="1063"/>
      <c r="I11" s="172"/>
      <c r="J11" s="172"/>
      <c r="K11" s="1"/>
      <c r="L11" s="1190" t="s">
        <v>384</v>
      </c>
      <c r="M11" s="1191"/>
      <c r="N11" s="1191"/>
      <c r="O11" s="1191"/>
      <c r="P11" s="1192"/>
      <c r="Q11" s="1062"/>
      <c r="R11" s="1063"/>
      <c r="S11" s="108"/>
      <c r="T11" s="119"/>
      <c r="U11" s="173"/>
      <c r="V11" s="119"/>
      <c r="W11" s="124"/>
    </row>
    <row r="12" spans="1:25" ht="15" thickBot="1" x14ac:dyDescent="0.4">
      <c r="A12" s="201"/>
      <c r="B12" s="201"/>
      <c r="C12" s="201"/>
      <c r="D12" s="201"/>
      <c r="E12" s="172"/>
      <c r="F12" s="172"/>
      <c r="G12" s="172"/>
      <c r="H12" s="172"/>
      <c r="I12" s="172"/>
      <c r="J12" s="172"/>
      <c r="K12" s="1"/>
      <c r="L12" s="203"/>
      <c r="M12" s="203"/>
      <c r="N12" s="203"/>
      <c r="O12" s="203"/>
      <c r="P12" s="203"/>
      <c r="Q12" s="172"/>
      <c r="R12" s="172"/>
      <c r="S12" s="108"/>
      <c r="T12" s="119"/>
      <c r="U12" s="173"/>
      <c r="V12" s="119"/>
      <c r="W12" s="124"/>
    </row>
    <row r="13" spans="1:25" ht="15.75" customHeight="1" thickBot="1" x14ac:dyDescent="0.4">
      <c r="A13" s="1177" t="s">
        <v>460</v>
      </c>
      <c r="B13" s="1178"/>
      <c r="C13" s="1178"/>
      <c r="D13" s="1179"/>
      <c r="E13" s="1088">
        <f>F32+F51+F70+F89+F108+F127+F146+F165+F184+F203+F222</f>
        <v>0</v>
      </c>
      <c r="F13" s="1089"/>
      <c r="G13" s="1089"/>
      <c r="H13" s="1090"/>
      <c r="I13" s="121"/>
      <c r="J13" s="121"/>
      <c r="K13" s="1"/>
      <c r="L13" s="203"/>
      <c r="M13" s="203"/>
      <c r="N13" s="203"/>
      <c r="O13" s="203"/>
      <c r="P13" s="203"/>
      <c r="Q13" s="172"/>
      <c r="R13" s="172"/>
      <c r="S13" s="108"/>
      <c r="T13" s="119"/>
      <c r="U13" s="173"/>
      <c r="V13" s="119"/>
      <c r="W13" s="124"/>
    </row>
    <row r="14" spans="1:25" ht="15" thickBot="1" x14ac:dyDescent="0.4">
      <c r="A14" s="551"/>
      <c r="B14" s="552"/>
      <c r="C14" s="552"/>
      <c r="D14" s="552"/>
      <c r="E14" s="69"/>
    </row>
    <row r="15" spans="1:25" ht="15" thickBot="1" x14ac:dyDescent="0.4">
      <c r="A15" s="162"/>
      <c r="B15" s="41"/>
      <c r="C15" s="38"/>
      <c r="D15" s="38"/>
      <c r="E15" s="38"/>
      <c r="F15" s="41"/>
      <c r="G15" s="38"/>
      <c r="H15" s="38"/>
      <c r="I15" s="38"/>
      <c r="J15" s="38"/>
      <c r="K15" s="41"/>
      <c r="L15" s="41"/>
      <c r="M15" s="38"/>
      <c r="N15" s="38"/>
      <c r="O15" s="38"/>
      <c r="P15" s="38"/>
      <c r="Q15" s="38"/>
      <c r="R15" s="38"/>
      <c r="S15" s="38"/>
      <c r="T15" s="38"/>
      <c r="U15" s="38"/>
      <c r="V15" s="44"/>
    </row>
    <row r="16" spans="1:25" ht="27.5" thickBot="1" x14ac:dyDescent="0.4">
      <c r="A16" s="587" t="s">
        <v>9</v>
      </c>
      <c r="B16" s="1053" t="s">
        <v>321</v>
      </c>
      <c r="C16" s="1054"/>
      <c r="E16" s="1167" t="s">
        <v>386</v>
      </c>
      <c r="F16" s="1168"/>
      <c r="G16" s="1035">
        <f>VLOOKUP(B16,'piano inv.riconvers.'!$D$77:$H$96,3,FALSE)</f>
        <v>0</v>
      </c>
      <c r="H16" s="1036"/>
      <c r="I16" s="122"/>
      <c r="J16" s="122"/>
      <c r="K16" s="1"/>
      <c r="L16" s="1167" t="s">
        <v>387</v>
      </c>
      <c r="M16" s="1168"/>
      <c r="N16" s="1035" t="s">
        <v>318</v>
      </c>
      <c r="O16" s="1036"/>
      <c r="Q16" s="588" t="s">
        <v>388</v>
      </c>
      <c r="R16" s="148"/>
      <c r="T16" s="590" t="s">
        <v>389</v>
      </c>
      <c r="U16" s="559"/>
      <c r="V16" s="86"/>
    </row>
    <row r="17" spans="1:23" ht="13.5" customHeight="1" thickBot="1" x14ac:dyDescent="0.4">
      <c r="A17" s="163"/>
      <c r="B17" s="120"/>
      <c r="C17" s="120"/>
      <c r="E17" s="121"/>
      <c r="F17" s="121"/>
      <c r="G17" s="122"/>
      <c r="H17" s="122"/>
      <c r="I17" s="122"/>
      <c r="J17" s="122"/>
      <c r="K17" s="1"/>
      <c r="L17" s="121"/>
      <c r="M17" s="121"/>
      <c r="N17" s="122"/>
      <c r="O17" s="122"/>
      <c r="Q17" s="123"/>
      <c r="T17" s="119"/>
      <c r="V17" s="164"/>
      <c r="W17" s="124"/>
    </row>
    <row r="18" spans="1:23" ht="33.75" customHeight="1" thickBot="1" x14ac:dyDescent="0.4">
      <c r="A18" s="1169" t="s">
        <v>453</v>
      </c>
      <c r="B18" s="1170"/>
      <c r="C18" s="1170"/>
      <c r="D18" s="1171"/>
      <c r="E18" s="1041">
        <f>VLOOKUP(B16,'piano inv.riconvers.'!$D$77:$V$96,17,FALSE)</f>
        <v>0</v>
      </c>
      <c r="F18" s="1042"/>
      <c r="G18" s="1042"/>
      <c r="H18" s="1043"/>
      <c r="I18" s="172"/>
      <c r="J18" s="172"/>
      <c r="K18" s="1"/>
      <c r="L18" s="1172" t="s">
        <v>391</v>
      </c>
      <c r="M18" s="1173"/>
      <c r="N18" s="1041">
        <f>VLOOKUP(B16,'piano inv.riconvers.'!$D$77:$V$96,19,FALSE)</f>
        <v>0</v>
      </c>
      <c r="O18" s="1043"/>
      <c r="P18" s="147"/>
      <c r="Q18" s="589" t="s">
        <v>392</v>
      </c>
      <c r="R18" s="169">
        <f>N18+E18</f>
        <v>0</v>
      </c>
      <c r="S18" s="108"/>
      <c r="T18" s="590" t="s">
        <v>393</v>
      </c>
      <c r="U18" s="559"/>
      <c r="V18" s="164"/>
      <c r="W18" s="124"/>
    </row>
    <row r="19" spans="1:23" ht="33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72"/>
      <c r="J19" s="172"/>
      <c r="K19" s="1"/>
      <c r="L19" s="121"/>
      <c r="M19" s="121"/>
      <c r="N19" s="172"/>
      <c r="O19" s="172"/>
      <c r="P19" s="147"/>
      <c r="Q19" s="119"/>
      <c r="R19" s="147"/>
      <c r="S19" s="108"/>
      <c r="T19" s="119"/>
      <c r="U19" s="173"/>
      <c r="V19" s="164"/>
      <c r="W19" s="124"/>
    </row>
    <row r="20" spans="1:23" s="13" customFormat="1" ht="72" customHeight="1" x14ac:dyDescent="0.35">
      <c r="A20" s="1160" t="s">
        <v>394</v>
      </c>
      <c r="B20" s="1162" t="s">
        <v>395</v>
      </c>
      <c r="C20" s="1162" t="s">
        <v>396</v>
      </c>
      <c r="D20" s="581" t="s">
        <v>397</v>
      </c>
      <c r="E20" s="582" t="s">
        <v>398</v>
      </c>
      <c r="F20" s="581" t="s">
        <v>399</v>
      </c>
      <c r="G20" s="581" t="s">
        <v>400</v>
      </c>
      <c r="H20" s="583" t="s">
        <v>454</v>
      </c>
      <c r="I20" s="583" t="s">
        <v>292</v>
      </c>
      <c r="J20" s="583" t="s">
        <v>455</v>
      </c>
      <c r="K20" s="583" t="s">
        <v>401</v>
      </c>
      <c r="L20" s="583" t="s">
        <v>402</v>
      </c>
      <c r="M20" s="582" t="s">
        <v>456</v>
      </c>
      <c r="N20" s="583" t="s">
        <v>404</v>
      </c>
      <c r="O20" s="583" t="s">
        <v>405</v>
      </c>
      <c r="P20" s="583" t="s">
        <v>406</v>
      </c>
      <c r="Q20" s="583" t="s">
        <v>407</v>
      </c>
      <c r="R20" s="583" t="s">
        <v>408</v>
      </c>
      <c r="S20" s="583" t="s">
        <v>409</v>
      </c>
      <c r="T20" s="583" t="s">
        <v>410</v>
      </c>
      <c r="U20" s="584" t="s">
        <v>412</v>
      </c>
      <c r="V20" s="165"/>
    </row>
    <row r="21" spans="1:23" s="13" customFormat="1" ht="36.65" customHeight="1" thickBot="1" x14ac:dyDescent="0.4">
      <c r="A21" s="1161"/>
      <c r="B21" s="1163"/>
      <c r="C21" s="1163"/>
      <c r="D21" s="585" t="s">
        <v>413</v>
      </c>
      <c r="E21" s="585" t="s">
        <v>429</v>
      </c>
      <c r="F21" s="585" t="s">
        <v>415</v>
      </c>
      <c r="G21" s="585" t="s">
        <v>415</v>
      </c>
      <c r="H21" s="585" t="s">
        <v>293</v>
      </c>
      <c r="I21" s="585" t="s">
        <v>461</v>
      </c>
      <c r="J21" s="585" t="s">
        <v>32</v>
      </c>
      <c r="K21" s="585" t="s">
        <v>462</v>
      </c>
      <c r="L21" s="585" t="s">
        <v>417</v>
      </c>
      <c r="M21" s="585" t="s">
        <v>418</v>
      </c>
      <c r="N21" s="585" t="s">
        <v>419</v>
      </c>
      <c r="O21" s="585" t="s">
        <v>418</v>
      </c>
      <c r="P21" s="585" t="s">
        <v>420</v>
      </c>
      <c r="Q21" s="585" t="s">
        <v>384</v>
      </c>
      <c r="R21" s="585" t="s">
        <v>421</v>
      </c>
      <c r="S21" s="585" t="s">
        <v>422</v>
      </c>
      <c r="T21" s="585" t="s">
        <v>423</v>
      </c>
      <c r="U21" s="586"/>
      <c r="V21" s="165"/>
    </row>
    <row r="22" spans="1:23" ht="15" customHeight="1" x14ac:dyDescent="0.35">
      <c r="A22" s="1164" t="str">
        <f>B16</f>
        <v>riconv. extraurb.m.1</v>
      </c>
      <c r="B22" s="591">
        <v>1</v>
      </c>
      <c r="C22" s="129"/>
      <c r="D22" s="130"/>
      <c r="E22" s="131"/>
      <c r="F22" s="129"/>
      <c r="G22" s="132"/>
      <c r="H22" s="133"/>
      <c r="I22" s="133"/>
      <c r="J22" s="133"/>
      <c r="K22" s="116"/>
      <c r="L22" s="136"/>
      <c r="M22" s="137"/>
      <c r="N22" s="116"/>
      <c r="O22" s="137"/>
      <c r="P22" s="185"/>
      <c r="Q22" s="185"/>
      <c r="R22" s="116"/>
      <c r="S22" s="116"/>
      <c r="T22" s="116"/>
      <c r="U22" s="381"/>
      <c r="V22" s="86"/>
    </row>
    <row r="23" spans="1:23" x14ac:dyDescent="0.35">
      <c r="A23" s="1165"/>
      <c r="B23" s="592">
        <v>2</v>
      </c>
      <c r="C23" s="125"/>
      <c r="D23" s="126"/>
      <c r="E23" s="118"/>
      <c r="F23" s="125"/>
      <c r="G23" s="127"/>
      <c r="H23" s="128"/>
      <c r="I23" s="128"/>
      <c r="J23" s="128"/>
      <c r="K23" s="117"/>
      <c r="L23" s="134"/>
      <c r="M23" s="135"/>
      <c r="N23" s="117"/>
      <c r="O23" s="135"/>
      <c r="P23" s="176"/>
      <c r="Q23" s="176"/>
      <c r="R23" s="117"/>
      <c r="S23" s="117" t="s">
        <v>424</v>
      </c>
      <c r="T23" s="117"/>
      <c r="U23" s="382"/>
      <c r="V23" s="86"/>
    </row>
    <row r="24" spans="1:23" x14ac:dyDescent="0.35">
      <c r="A24" s="1165"/>
      <c r="B24" s="592">
        <v>3</v>
      </c>
      <c r="C24" s="125"/>
      <c r="D24" s="126"/>
      <c r="E24" s="118"/>
      <c r="F24" s="125"/>
      <c r="G24" s="127"/>
      <c r="H24" s="128"/>
      <c r="I24" s="128"/>
      <c r="J24" s="128"/>
      <c r="K24" s="117"/>
      <c r="L24" s="134"/>
      <c r="M24" s="135"/>
      <c r="N24" s="117"/>
      <c r="O24" s="135"/>
      <c r="P24" s="176"/>
      <c r="Q24" s="176"/>
      <c r="R24" s="117"/>
      <c r="S24" s="117"/>
      <c r="T24" s="117"/>
      <c r="U24" s="382"/>
      <c r="V24" s="86"/>
    </row>
    <row r="25" spans="1:23" x14ac:dyDescent="0.35">
      <c r="A25" s="1165"/>
      <c r="B25" s="592">
        <v>4</v>
      </c>
      <c r="C25" s="125"/>
      <c r="D25" s="126"/>
      <c r="E25" s="118"/>
      <c r="F25" s="125"/>
      <c r="G25" s="125"/>
      <c r="H25" s="128"/>
      <c r="I25" s="128"/>
      <c r="J25" s="128"/>
      <c r="K25" s="117"/>
      <c r="L25" s="134"/>
      <c r="M25" s="135"/>
      <c r="N25" s="117"/>
      <c r="O25" s="135"/>
      <c r="P25" s="176"/>
      <c r="Q25" s="176"/>
      <c r="R25" s="117"/>
      <c r="S25" s="117"/>
      <c r="T25" s="117"/>
      <c r="U25" s="382"/>
      <c r="V25" s="86"/>
    </row>
    <row r="26" spans="1:23" x14ac:dyDescent="0.35">
      <c r="A26" s="1165"/>
      <c r="B26" s="592">
        <v>5</v>
      </c>
      <c r="C26" s="125"/>
      <c r="D26" s="126"/>
      <c r="E26" s="118"/>
      <c r="F26" s="125"/>
      <c r="G26" s="127"/>
      <c r="H26" s="128"/>
      <c r="I26" s="128"/>
      <c r="J26" s="128"/>
      <c r="K26" s="117"/>
      <c r="L26" s="134"/>
      <c r="M26" s="135"/>
      <c r="N26" s="117"/>
      <c r="O26" s="135"/>
      <c r="P26" s="176"/>
      <c r="Q26" s="176"/>
      <c r="R26" s="117"/>
      <c r="S26" s="117"/>
      <c r="T26" s="117"/>
      <c r="U26" s="382"/>
      <c r="V26" s="86"/>
    </row>
    <row r="27" spans="1:23" x14ac:dyDescent="0.35">
      <c r="A27" s="1165"/>
      <c r="B27" s="592">
        <v>6</v>
      </c>
      <c r="C27" s="125"/>
      <c r="D27" s="126"/>
      <c r="E27" s="118"/>
      <c r="F27" s="125"/>
      <c r="G27" s="127"/>
      <c r="H27" s="128"/>
      <c r="I27" s="128"/>
      <c r="J27" s="128"/>
      <c r="K27" s="117"/>
      <c r="L27" s="134"/>
      <c r="M27" s="135"/>
      <c r="N27" s="117"/>
      <c r="O27" s="135"/>
      <c r="P27" s="176"/>
      <c r="Q27" s="176"/>
      <c r="R27" s="117"/>
      <c r="S27" s="117"/>
      <c r="T27" s="117"/>
      <c r="U27" s="382"/>
      <c r="V27" s="86"/>
    </row>
    <row r="28" spans="1:23" x14ac:dyDescent="0.35">
      <c r="A28" s="1165"/>
      <c r="B28" s="592">
        <v>7</v>
      </c>
      <c r="C28" s="125"/>
      <c r="D28" s="126"/>
      <c r="E28" s="118"/>
      <c r="F28" s="125"/>
      <c r="G28" s="127"/>
      <c r="H28" s="128"/>
      <c r="I28" s="128"/>
      <c r="J28" s="128"/>
      <c r="K28" s="117"/>
      <c r="L28" s="134"/>
      <c r="M28" s="135"/>
      <c r="N28" s="117"/>
      <c r="O28" s="135"/>
      <c r="P28" s="176"/>
      <c r="Q28" s="176"/>
      <c r="R28" s="117"/>
      <c r="S28" s="117"/>
      <c r="T28" s="117"/>
      <c r="U28" s="382"/>
      <c r="V28" s="86"/>
    </row>
    <row r="29" spans="1:23" x14ac:dyDescent="0.35">
      <c r="A29" s="1165"/>
      <c r="B29" s="592">
        <v>8</v>
      </c>
      <c r="C29" s="125"/>
      <c r="D29" s="126"/>
      <c r="E29" s="118"/>
      <c r="F29" s="125"/>
      <c r="G29" s="127"/>
      <c r="H29" s="128"/>
      <c r="I29" s="128"/>
      <c r="J29" s="128"/>
      <c r="K29" s="117"/>
      <c r="L29" s="134"/>
      <c r="M29" s="135"/>
      <c r="N29" s="117"/>
      <c r="O29" s="135"/>
      <c r="P29" s="176"/>
      <c r="Q29" s="176"/>
      <c r="R29" s="117"/>
      <c r="S29" s="117"/>
      <c r="T29" s="117"/>
      <c r="U29" s="382"/>
      <c r="V29" s="86"/>
    </row>
    <row r="30" spans="1:23" x14ac:dyDescent="0.35">
      <c r="A30" s="1165"/>
      <c r="B30" s="592">
        <v>9</v>
      </c>
      <c r="C30" s="125"/>
      <c r="D30" s="126"/>
      <c r="E30" s="118"/>
      <c r="F30" s="125"/>
      <c r="G30" s="127"/>
      <c r="H30" s="128"/>
      <c r="I30" s="128"/>
      <c r="J30" s="128"/>
      <c r="K30" s="117"/>
      <c r="L30" s="134"/>
      <c r="M30" s="135"/>
      <c r="N30" s="117"/>
      <c r="O30" s="135"/>
      <c r="P30" s="176"/>
      <c r="Q30" s="176"/>
      <c r="R30" s="117"/>
      <c r="S30" s="117"/>
      <c r="T30" s="117"/>
      <c r="U30" s="382"/>
      <c r="V30" s="86"/>
    </row>
    <row r="31" spans="1:23" ht="15" thickBot="1" x14ac:dyDescent="0.4">
      <c r="A31" s="1166"/>
      <c r="B31" s="593">
        <v>10</v>
      </c>
      <c r="C31" s="153"/>
      <c r="D31" s="154"/>
      <c r="E31" s="155"/>
      <c r="F31" s="153"/>
      <c r="G31" s="156"/>
      <c r="H31" s="157"/>
      <c r="I31" s="157"/>
      <c r="J31" s="157"/>
      <c r="K31" s="158"/>
      <c r="L31" s="159"/>
      <c r="M31" s="160"/>
      <c r="N31" s="158"/>
      <c r="O31" s="160"/>
      <c r="P31" s="177"/>
      <c r="Q31" s="177"/>
      <c r="R31" s="158"/>
      <c r="S31" s="158"/>
      <c r="T31" s="158"/>
      <c r="U31" s="383"/>
      <c r="V31" s="86"/>
    </row>
    <row r="32" spans="1:23" ht="29.5" thickBot="1" x14ac:dyDescent="0.4">
      <c r="A32" s="150"/>
      <c r="B32" s="12"/>
      <c r="C32" s="12"/>
      <c r="D32" s="12"/>
      <c r="E32" s="555" t="s">
        <v>458</v>
      </c>
      <c r="F32" s="556">
        <f>COUNTA(F22:F31)</f>
        <v>0</v>
      </c>
      <c r="G32" s="557">
        <f>COUNTA(G22:G31)</f>
        <v>0</v>
      </c>
      <c r="M32" s="151"/>
      <c r="N32" s="151"/>
      <c r="O32" s="161" t="s">
        <v>425</v>
      </c>
      <c r="P32" s="174">
        <f>SUM(P22:P31)</f>
        <v>0</v>
      </c>
      <c r="Q32" s="175">
        <f>SUM(Q22:Q31)</f>
        <v>0</v>
      </c>
      <c r="R32" s="12"/>
      <c r="T32" s="12"/>
      <c r="U32" s="149"/>
      <c r="V32" s="166"/>
      <c r="W32" s="149"/>
    </row>
    <row r="33" spans="1:22" ht="15" thickBot="1" x14ac:dyDescent="0.4">
      <c r="A33" s="167"/>
      <c r="B33" s="90"/>
      <c r="C33" s="69"/>
      <c r="D33" s="69"/>
      <c r="E33" s="69"/>
      <c r="F33" s="90"/>
      <c r="G33" s="69"/>
      <c r="H33" s="69"/>
      <c r="I33" s="69"/>
      <c r="J33" s="69"/>
      <c r="K33" s="90"/>
      <c r="L33" s="90"/>
      <c r="M33" s="69"/>
      <c r="N33" s="69"/>
      <c r="O33" s="69"/>
      <c r="P33" s="69"/>
      <c r="Q33" s="69"/>
      <c r="R33" s="69"/>
      <c r="S33" s="69"/>
      <c r="T33" s="69"/>
      <c r="U33" s="69"/>
      <c r="V33" s="91"/>
    </row>
    <row r="34" spans="1:22" ht="15" thickBot="1" x14ac:dyDescent="0.4">
      <c r="A34" s="162"/>
      <c r="B34" s="41"/>
      <c r="C34" s="38"/>
      <c r="D34" s="38"/>
      <c r="E34" s="38"/>
      <c r="F34" s="41"/>
      <c r="G34" s="38"/>
      <c r="H34" s="38"/>
      <c r="I34" s="38"/>
      <c r="J34" s="38"/>
      <c r="K34" s="41"/>
      <c r="L34" s="41"/>
      <c r="M34" s="38"/>
      <c r="N34" s="38"/>
      <c r="O34" s="38"/>
      <c r="P34" s="38"/>
      <c r="Q34" s="38"/>
      <c r="R34" s="38"/>
      <c r="S34" s="38"/>
      <c r="T34" s="38"/>
      <c r="U34" s="38"/>
      <c r="V34" s="44"/>
    </row>
    <row r="35" spans="1:22" ht="27.5" thickBot="1" x14ac:dyDescent="0.4">
      <c r="A35" s="587" t="s">
        <v>9</v>
      </c>
      <c r="B35" s="1053" t="s">
        <v>321</v>
      </c>
      <c r="C35" s="1054"/>
      <c r="E35" s="1167" t="s">
        <v>386</v>
      </c>
      <c r="F35" s="1168"/>
      <c r="G35" s="1035">
        <f>VLOOKUP(B35,'piano inv.riconvers.'!$D$77:$H$96,3,FALSE)</f>
        <v>0</v>
      </c>
      <c r="H35" s="1036"/>
      <c r="I35" s="122"/>
      <c r="J35" s="122"/>
      <c r="K35" s="1"/>
      <c r="L35" s="1167" t="s">
        <v>387</v>
      </c>
      <c r="M35" s="1168"/>
      <c r="N35" s="1035" t="s">
        <v>318</v>
      </c>
      <c r="O35" s="1036"/>
      <c r="Q35" s="588" t="s">
        <v>388</v>
      </c>
      <c r="R35" s="148"/>
      <c r="T35" s="590" t="s">
        <v>389</v>
      </c>
      <c r="U35" s="559"/>
      <c r="V35" s="86"/>
    </row>
    <row r="36" spans="1:22" ht="15" thickBot="1" x14ac:dyDescent="0.4">
      <c r="A36" s="163"/>
      <c r="B36" s="120"/>
      <c r="C36" s="120"/>
      <c r="E36" s="121"/>
      <c r="F36" s="121"/>
      <c r="G36" s="122"/>
      <c r="H36" s="122"/>
      <c r="I36" s="122"/>
      <c r="J36" s="122"/>
      <c r="K36" s="1"/>
      <c r="L36" s="121"/>
      <c r="M36" s="121"/>
      <c r="N36" s="122"/>
      <c r="O36" s="122"/>
      <c r="Q36" s="123"/>
      <c r="T36" s="119"/>
      <c r="V36" s="164"/>
    </row>
    <row r="37" spans="1:22" ht="28.5" customHeight="1" thickBot="1" x14ac:dyDescent="0.4">
      <c r="A37" s="1169" t="s">
        <v>453</v>
      </c>
      <c r="B37" s="1170"/>
      <c r="C37" s="1170"/>
      <c r="D37" s="1171"/>
      <c r="E37" s="1041">
        <f>VLOOKUP(B35,'piano inv.riconvers.'!$D$77:$V$96,17,FALSE)</f>
        <v>0</v>
      </c>
      <c r="F37" s="1042"/>
      <c r="G37" s="1042"/>
      <c r="H37" s="1043"/>
      <c r="I37" s="172"/>
      <c r="J37" s="172"/>
      <c r="K37" s="1"/>
      <c r="L37" s="1172" t="s">
        <v>391</v>
      </c>
      <c r="M37" s="1173"/>
      <c r="N37" s="1041">
        <f>VLOOKUP(B35,'piano inv.riconvers.'!$D$77:$V$96,19,FALSE)</f>
        <v>0</v>
      </c>
      <c r="O37" s="1043"/>
      <c r="P37" s="147"/>
      <c r="Q37" s="589" t="s">
        <v>392</v>
      </c>
      <c r="R37" s="169">
        <f>N37+E37</f>
        <v>0</v>
      </c>
      <c r="S37" s="108"/>
      <c r="T37" s="590" t="s">
        <v>393</v>
      </c>
      <c r="U37" s="559"/>
      <c r="V37" s="164"/>
    </row>
    <row r="38" spans="1:22" ht="15" thickBot="1" x14ac:dyDescent="0.4">
      <c r="A38" s="170"/>
      <c r="B38" s="171"/>
      <c r="C38" s="171"/>
      <c r="D38" s="171"/>
      <c r="E38" s="172"/>
      <c r="F38" s="172"/>
      <c r="G38" s="172"/>
      <c r="H38" s="172"/>
      <c r="I38" s="172"/>
      <c r="J38" s="172"/>
      <c r="K38" s="1"/>
      <c r="L38" s="121"/>
      <c r="M38" s="121"/>
      <c r="N38" s="172"/>
      <c r="O38" s="172"/>
      <c r="P38" s="147"/>
      <c r="Q38" s="119"/>
      <c r="R38" s="147"/>
      <c r="S38" s="108"/>
      <c r="T38" s="119"/>
      <c r="U38" s="173"/>
      <c r="V38" s="86"/>
    </row>
    <row r="39" spans="1:22" ht="79.5" customHeight="1" x14ac:dyDescent="0.35">
      <c r="A39" s="1160" t="s">
        <v>394</v>
      </c>
      <c r="B39" s="1162" t="s">
        <v>395</v>
      </c>
      <c r="C39" s="1162" t="s">
        <v>396</v>
      </c>
      <c r="D39" s="581" t="s">
        <v>397</v>
      </c>
      <c r="E39" s="582" t="s">
        <v>398</v>
      </c>
      <c r="F39" s="581" t="s">
        <v>399</v>
      </c>
      <c r="G39" s="581" t="s">
        <v>400</v>
      </c>
      <c r="H39" s="583" t="s">
        <v>454</v>
      </c>
      <c r="I39" s="583" t="s">
        <v>292</v>
      </c>
      <c r="J39" s="583" t="s">
        <v>455</v>
      </c>
      <c r="K39" s="583" t="s">
        <v>401</v>
      </c>
      <c r="L39" s="583" t="s">
        <v>402</v>
      </c>
      <c r="M39" s="582" t="s">
        <v>456</v>
      </c>
      <c r="N39" s="583" t="s">
        <v>404</v>
      </c>
      <c r="O39" s="583" t="s">
        <v>405</v>
      </c>
      <c r="P39" s="583" t="s">
        <v>406</v>
      </c>
      <c r="Q39" s="583" t="s">
        <v>407</v>
      </c>
      <c r="R39" s="583" t="s">
        <v>408</v>
      </c>
      <c r="S39" s="583" t="s">
        <v>409</v>
      </c>
      <c r="T39" s="583" t="s">
        <v>410</v>
      </c>
      <c r="U39" s="584" t="s">
        <v>412</v>
      </c>
      <c r="V39" s="165"/>
    </row>
    <row r="40" spans="1:22" ht="36.5" thickBot="1" x14ac:dyDescent="0.4">
      <c r="A40" s="1161"/>
      <c r="B40" s="1163"/>
      <c r="C40" s="1163"/>
      <c r="D40" s="585" t="s">
        <v>413</v>
      </c>
      <c r="E40" s="585" t="s">
        <v>429</v>
      </c>
      <c r="F40" s="585" t="s">
        <v>415</v>
      </c>
      <c r="G40" s="585" t="s">
        <v>415</v>
      </c>
      <c r="H40" s="585" t="s">
        <v>293</v>
      </c>
      <c r="I40" s="585" t="s">
        <v>461</v>
      </c>
      <c r="J40" s="585" t="s">
        <v>32</v>
      </c>
      <c r="K40" s="585" t="s">
        <v>462</v>
      </c>
      <c r="L40" s="585" t="s">
        <v>417</v>
      </c>
      <c r="M40" s="585" t="s">
        <v>418</v>
      </c>
      <c r="N40" s="585" t="s">
        <v>419</v>
      </c>
      <c r="O40" s="585" t="s">
        <v>418</v>
      </c>
      <c r="P40" s="585" t="s">
        <v>420</v>
      </c>
      <c r="Q40" s="585" t="s">
        <v>384</v>
      </c>
      <c r="R40" s="585" t="s">
        <v>421</v>
      </c>
      <c r="S40" s="585" t="s">
        <v>422</v>
      </c>
      <c r="T40" s="585" t="s">
        <v>423</v>
      </c>
      <c r="U40" s="586"/>
      <c r="V40" s="165"/>
    </row>
    <row r="41" spans="1:22" ht="14.5" customHeight="1" x14ac:dyDescent="0.35">
      <c r="A41" s="1164" t="str">
        <f>B35</f>
        <v>riconv. extraurb.m.1</v>
      </c>
      <c r="B41" s="591">
        <v>1</v>
      </c>
      <c r="C41" s="129"/>
      <c r="D41" s="130"/>
      <c r="E41" s="131"/>
      <c r="F41" s="129"/>
      <c r="G41" s="132"/>
      <c r="H41" s="133"/>
      <c r="I41" s="133"/>
      <c r="J41" s="133"/>
      <c r="K41" s="116"/>
      <c r="L41" s="136"/>
      <c r="M41" s="137"/>
      <c r="N41" s="116"/>
      <c r="O41" s="137"/>
      <c r="P41" s="185"/>
      <c r="Q41" s="185"/>
      <c r="R41" s="116"/>
      <c r="S41" s="116"/>
      <c r="T41" s="116"/>
      <c r="U41" s="381"/>
      <c r="V41" s="86"/>
    </row>
    <row r="42" spans="1:22" x14ac:dyDescent="0.35">
      <c r="A42" s="1165"/>
      <c r="B42" s="592">
        <v>2</v>
      </c>
      <c r="C42" s="125"/>
      <c r="D42" s="126"/>
      <c r="E42" s="118"/>
      <c r="F42" s="125"/>
      <c r="G42" s="127"/>
      <c r="H42" s="128"/>
      <c r="I42" s="128"/>
      <c r="J42" s="128"/>
      <c r="K42" s="117"/>
      <c r="L42" s="134"/>
      <c r="M42" s="135"/>
      <c r="N42" s="117"/>
      <c r="O42" s="135"/>
      <c r="P42" s="176"/>
      <c r="Q42" s="176"/>
      <c r="R42" s="117"/>
      <c r="S42" s="117" t="s">
        <v>424</v>
      </c>
      <c r="T42" s="117"/>
      <c r="U42" s="382"/>
      <c r="V42" s="86"/>
    </row>
    <row r="43" spans="1:22" x14ac:dyDescent="0.35">
      <c r="A43" s="1165"/>
      <c r="B43" s="592">
        <v>3</v>
      </c>
      <c r="C43" s="125"/>
      <c r="D43" s="126"/>
      <c r="E43" s="118"/>
      <c r="F43" s="125"/>
      <c r="G43" s="127"/>
      <c r="H43" s="128"/>
      <c r="I43" s="128"/>
      <c r="J43" s="128"/>
      <c r="K43" s="117"/>
      <c r="L43" s="134"/>
      <c r="M43" s="135"/>
      <c r="N43" s="117"/>
      <c r="O43" s="135"/>
      <c r="P43" s="176"/>
      <c r="Q43" s="176"/>
      <c r="R43" s="117"/>
      <c r="S43" s="117"/>
      <c r="T43" s="117"/>
      <c r="U43" s="382"/>
      <c r="V43" s="86"/>
    </row>
    <row r="44" spans="1:22" x14ac:dyDescent="0.35">
      <c r="A44" s="1165"/>
      <c r="B44" s="592">
        <v>4</v>
      </c>
      <c r="C44" s="125"/>
      <c r="D44" s="126"/>
      <c r="E44" s="118"/>
      <c r="F44" s="125"/>
      <c r="G44" s="125"/>
      <c r="H44" s="128"/>
      <c r="I44" s="128"/>
      <c r="J44" s="128"/>
      <c r="K44" s="117"/>
      <c r="L44" s="134"/>
      <c r="M44" s="135"/>
      <c r="N44" s="117"/>
      <c r="O44" s="135"/>
      <c r="P44" s="176"/>
      <c r="Q44" s="176"/>
      <c r="R44" s="117"/>
      <c r="S44" s="117"/>
      <c r="T44" s="117"/>
      <c r="U44" s="382"/>
      <c r="V44" s="86"/>
    </row>
    <row r="45" spans="1:22" x14ac:dyDescent="0.35">
      <c r="A45" s="1165"/>
      <c r="B45" s="592">
        <v>5</v>
      </c>
      <c r="C45" s="125"/>
      <c r="D45" s="126"/>
      <c r="E45" s="118"/>
      <c r="F45" s="125"/>
      <c r="G45" s="127"/>
      <c r="H45" s="128"/>
      <c r="I45" s="128"/>
      <c r="J45" s="128"/>
      <c r="K45" s="117"/>
      <c r="L45" s="134"/>
      <c r="M45" s="135"/>
      <c r="N45" s="117"/>
      <c r="O45" s="135"/>
      <c r="P45" s="176"/>
      <c r="Q45" s="176"/>
      <c r="R45" s="117"/>
      <c r="S45" s="117"/>
      <c r="T45" s="117"/>
      <c r="U45" s="382"/>
      <c r="V45" s="86"/>
    </row>
    <row r="46" spans="1:22" x14ac:dyDescent="0.35">
      <c r="A46" s="1165"/>
      <c r="B46" s="592">
        <v>6</v>
      </c>
      <c r="C46" s="125"/>
      <c r="D46" s="126"/>
      <c r="E46" s="118"/>
      <c r="F46" s="125"/>
      <c r="G46" s="127"/>
      <c r="H46" s="128"/>
      <c r="I46" s="128"/>
      <c r="J46" s="128"/>
      <c r="K46" s="117"/>
      <c r="L46" s="134"/>
      <c r="M46" s="135"/>
      <c r="N46" s="117"/>
      <c r="O46" s="135"/>
      <c r="P46" s="176"/>
      <c r="Q46" s="176"/>
      <c r="R46" s="117"/>
      <c r="S46" s="117"/>
      <c r="T46" s="117"/>
      <c r="U46" s="382"/>
      <c r="V46" s="86"/>
    </row>
    <row r="47" spans="1:22" x14ac:dyDescent="0.35">
      <c r="A47" s="1165"/>
      <c r="B47" s="592">
        <v>7</v>
      </c>
      <c r="C47" s="125"/>
      <c r="D47" s="126"/>
      <c r="E47" s="118"/>
      <c r="F47" s="125"/>
      <c r="G47" s="127"/>
      <c r="H47" s="128"/>
      <c r="I47" s="128"/>
      <c r="J47" s="128"/>
      <c r="K47" s="117"/>
      <c r="L47" s="134"/>
      <c r="M47" s="135"/>
      <c r="N47" s="117"/>
      <c r="O47" s="135"/>
      <c r="P47" s="176"/>
      <c r="Q47" s="176"/>
      <c r="R47" s="117"/>
      <c r="S47" s="117"/>
      <c r="T47" s="117"/>
      <c r="U47" s="382"/>
      <c r="V47" s="86"/>
    </row>
    <row r="48" spans="1:22" x14ac:dyDescent="0.35">
      <c r="A48" s="1165"/>
      <c r="B48" s="592">
        <v>8</v>
      </c>
      <c r="C48" s="125"/>
      <c r="D48" s="126"/>
      <c r="E48" s="118"/>
      <c r="F48" s="125"/>
      <c r="G48" s="127"/>
      <c r="H48" s="128"/>
      <c r="I48" s="128"/>
      <c r="J48" s="128"/>
      <c r="K48" s="117"/>
      <c r="L48" s="134"/>
      <c r="M48" s="135"/>
      <c r="N48" s="117"/>
      <c r="O48" s="135"/>
      <c r="P48" s="176"/>
      <c r="Q48" s="176"/>
      <c r="R48" s="117"/>
      <c r="S48" s="117"/>
      <c r="T48" s="117"/>
      <c r="U48" s="382"/>
      <c r="V48" s="86"/>
    </row>
    <row r="49" spans="1:22" x14ac:dyDescent="0.35">
      <c r="A49" s="1165"/>
      <c r="B49" s="592">
        <v>9</v>
      </c>
      <c r="C49" s="125"/>
      <c r="D49" s="126"/>
      <c r="E49" s="118"/>
      <c r="F49" s="125"/>
      <c r="G49" s="127"/>
      <c r="H49" s="128"/>
      <c r="I49" s="128"/>
      <c r="J49" s="128"/>
      <c r="K49" s="117"/>
      <c r="L49" s="134"/>
      <c r="M49" s="135"/>
      <c r="N49" s="117"/>
      <c r="O49" s="135"/>
      <c r="P49" s="176"/>
      <c r="Q49" s="176"/>
      <c r="R49" s="117"/>
      <c r="S49" s="117"/>
      <c r="T49" s="117"/>
      <c r="U49" s="382"/>
      <c r="V49" s="86"/>
    </row>
    <row r="50" spans="1:22" ht="15" thickBot="1" x14ac:dyDescent="0.4">
      <c r="A50" s="1166"/>
      <c r="B50" s="593">
        <v>10</v>
      </c>
      <c r="C50" s="153"/>
      <c r="D50" s="154"/>
      <c r="E50" s="155"/>
      <c r="F50" s="153"/>
      <c r="G50" s="156"/>
      <c r="H50" s="157"/>
      <c r="I50" s="157"/>
      <c r="J50" s="157"/>
      <c r="K50" s="158"/>
      <c r="L50" s="159"/>
      <c r="M50" s="160"/>
      <c r="N50" s="158"/>
      <c r="O50" s="160"/>
      <c r="P50" s="177"/>
      <c r="Q50" s="177"/>
      <c r="R50" s="158"/>
      <c r="S50" s="158"/>
      <c r="T50" s="158"/>
      <c r="U50" s="383"/>
      <c r="V50" s="86"/>
    </row>
    <row r="51" spans="1:22" ht="29.5" thickBot="1" x14ac:dyDescent="0.4">
      <c r="A51" s="150"/>
      <c r="B51" s="12"/>
      <c r="C51" s="12"/>
      <c r="D51" s="12"/>
      <c r="E51" s="555" t="s">
        <v>385</v>
      </c>
      <c r="F51" s="556">
        <f>COUNTA(F41:F50)</f>
        <v>0</v>
      </c>
      <c r="G51" s="557">
        <f>COUNTA(G41:G50)</f>
        <v>0</v>
      </c>
      <c r="H51" s="151"/>
      <c r="I51" s="151"/>
      <c r="J51" s="151"/>
      <c r="K51" s="151"/>
      <c r="L51" s="152"/>
      <c r="M51" s="151"/>
      <c r="N51" s="151"/>
      <c r="O51" s="378" t="s">
        <v>425</v>
      </c>
      <c r="P51" s="379">
        <f>SUM(P41:P50)</f>
        <v>0</v>
      </c>
      <c r="Q51" s="380">
        <f>SUM(Q41:Q50)</f>
        <v>0</v>
      </c>
      <c r="R51" s="12"/>
      <c r="T51" s="12"/>
      <c r="U51" s="149"/>
      <c r="V51" s="166"/>
    </row>
    <row r="52" spans="1:22" ht="15" thickBot="1" x14ac:dyDescent="0.4">
      <c r="A52" s="167"/>
      <c r="B52" s="90"/>
      <c r="C52" s="69"/>
      <c r="D52" s="69"/>
      <c r="E52" s="69"/>
      <c r="F52" s="90"/>
      <c r="G52" s="69"/>
      <c r="H52" s="69"/>
      <c r="I52" s="69"/>
      <c r="J52" s="69"/>
      <c r="K52" s="90"/>
      <c r="L52" s="90"/>
      <c r="M52" s="69"/>
      <c r="N52" s="69"/>
      <c r="O52" s="69"/>
      <c r="P52" s="69"/>
      <c r="Q52" s="69"/>
      <c r="R52" s="69"/>
      <c r="S52" s="69"/>
      <c r="T52" s="69"/>
      <c r="U52" s="69"/>
      <c r="V52" s="91"/>
    </row>
    <row r="53" spans="1:22" ht="15" thickBot="1" x14ac:dyDescent="0.4">
      <c r="A53" s="162"/>
      <c r="B53" s="41"/>
      <c r="C53" s="38"/>
      <c r="D53" s="38"/>
      <c r="E53" s="38"/>
      <c r="F53" s="41"/>
      <c r="G53" s="38"/>
      <c r="H53" s="38"/>
      <c r="I53" s="38"/>
      <c r="J53" s="38"/>
      <c r="K53" s="41"/>
      <c r="L53" s="41"/>
      <c r="M53" s="38"/>
      <c r="N53" s="38"/>
      <c r="O53" s="38"/>
      <c r="P53" s="38"/>
      <c r="Q53" s="38"/>
      <c r="R53" s="38"/>
      <c r="S53" s="38"/>
      <c r="T53" s="38"/>
      <c r="U53" s="38"/>
      <c r="V53" s="44"/>
    </row>
    <row r="54" spans="1:22" ht="27.5" thickBot="1" x14ac:dyDescent="0.4">
      <c r="A54" s="587" t="s">
        <v>9</v>
      </c>
      <c r="B54" s="1053" t="s">
        <v>321</v>
      </c>
      <c r="C54" s="1054"/>
      <c r="E54" s="1167" t="s">
        <v>386</v>
      </c>
      <c r="F54" s="1168"/>
      <c r="G54" s="1035">
        <f>VLOOKUP(B54,'piano inv.riconvers.'!$D$77:$H$96,3,FALSE)</f>
        <v>0</v>
      </c>
      <c r="H54" s="1036"/>
      <c r="I54" s="122"/>
      <c r="J54" s="122"/>
      <c r="K54" s="1"/>
      <c r="L54" s="1167" t="s">
        <v>387</v>
      </c>
      <c r="M54" s="1168"/>
      <c r="N54" s="1035" t="s">
        <v>318</v>
      </c>
      <c r="O54" s="1036"/>
      <c r="Q54" s="588" t="s">
        <v>388</v>
      </c>
      <c r="R54" s="148"/>
      <c r="T54" s="590" t="s">
        <v>389</v>
      </c>
      <c r="U54" s="559"/>
      <c r="V54" s="86"/>
    </row>
    <row r="55" spans="1:22" ht="15" thickBot="1" x14ac:dyDescent="0.4">
      <c r="A55" s="163"/>
      <c r="B55" s="120"/>
      <c r="C55" s="120"/>
      <c r="E55" s="121"/>
      <c r="F55" s="121"/>
      <c r="G55" s="122"/>
      <c r="H55" s="122"/>
      <c r="I55" s="122"/>
      <c r="J55" s="122"/>
      <c r="K55" s="1"/>
      <c r="L55" s="121"/>
      <c r="M55" s="121"/>
      <c r="N55" s="122"/>
      <c r="O55" s="122"/>
      <c r="Q55" s="123"/>
      <c r="T55" s="119"/>
      <c r="V55" s="164"/>
    </row>
    <row r="56" spans="1:22" ht="28.5" customHeight="1" thickBot="1" x14ac:dyDescent="0.4">
      <c r="A56" s="1169" t="s">
        <v>453</v>
      </c>
      <c r="B56" s="1170"/>
      <c r="C56" s="1170"/>
      <c r="D56" s="1171"/>
      <c r="E56" s="1041">
        <f>VLOOKUP(B54,'piano inv.riconvers.'!$D$77:$V$96,17,FALSE)</f>
        <v>0</v>
      </c>
      <c r="F56" s="1042"/>
      <c r="G56" s="1042"/>
      <c r="H56" s="1043"/>
      <c r="I56" s="172"/>
      <c r="J56" s="172"/>
      <c r="K56" s="1"/>
      <c r="L56" s="1172" t="s">
        <v>391</v>
      </c>
      <c r="M56" s="1173"/>
      <c r="N56" s="1041">
        <f>VLOOKUP(B54,'piano inv.riconvers.'!$D$77:$V$96,19,FALSE)</f>
        <v>0</v>
      </c>
      <c r="O56" s="1043"/>
      <c r="P56" s="147"/>
      <c r="Q56" s="589" t="s">
        <v>392</v>
      </c>
      <c r="R56" s="169">
        <f>N56+E56</f>
        <v>0</v>
      </c>
      <c r="S56" s="108"/>
      <c r="T56" s="590" t="s">
        <v>393</v>
      </c>
      <c r="U56" s="559"/>
      <c r="V56" s="164"/>
    </row>
    <row r="57" spans="1:22" ht="15" thickBot="1" x14ac:dyDescent="0.4">
      <c r="A57" s="170"/>
      <c r="B57" s="171"/>
      <c r="C57" s="171"/>
      <c r="D57" s="171"/>
      <c r="E57" s="172"/>
      <c r="F57" s="172"/>
      <c r="G57" s="172"/>
      <c r="H57" s="172"/>
      <c r="I57" s="172"/>
      <c r="J57" s="172"/>
      <c r="K57" s="1"/>
      <c r="L57" s="121"/>
      <c r="M57" s="121"/>
      <c r="N57" s="172"/>
      <c r="O57" s="172"/>
      <c r="P57" s="147"/>
      <c r="Q57" s="119"/>
      <c r="R57" s="147"/>
      <c r="S57" s="108"/>
      <c r="T57" s="119"/>
      <c r="U57" s="173"/>
      <c r="V57" s="86"/>
    </row>
    <row r="58" spans="1:22" ht="72.5" x14ac:dyDescent="0.35">
      <c r="A58" s="1160" t="s">
        <v>394</v>
      </c>
      <c r="B58" s="1162" t="s">
        <v>395</v>
      </c>
      <c r="C58" s="1162" t="s">
        <v>396</v>
      </c>
      <c r="D58" s="581" t="s">
        <v>397</v>
      </c>
      <c r="E58" s="582" t="s">
        <v>398</v>
      </c>
      <c r="F58" s="581" t="s">
        <v>399</v>
      </c>
      <c r="G58" s="581" t="s">
        <v>400</v>
      </c>
      <c r="H58" s="583" t="s">
        <v>454</v>
      </c>
      <c r="I58" s="583" t="s">
        <v>292</v>
      </c>
      <c r="J58" s="583" t="s">
        <v>455</v>
      </c>
      <c r="K58" s="583" t="s">
        <v>401</v>
      </c>
      <c r="L58" s="583" t="s">
        <v>402</v>
      </c>
      <c r="M58" s="582" t="s">
        <v>456</v>
      </c>
      <c r="N58" s="583" t="s">
        <v>404</v>
      </c>
      <c r="O58" s="583" t="s">
        <v>405</v>
      </c>
      <c r="P58" s="583" t="s">
        <v>406</v>
      </c>
      <c r="Q58" s="583" t="s">
        <v>407</v>
      </c>
      <c r="R58" s="583" t="s">
        <v>408</v>
      </c>
      <c r="S58" s="583" t="s">
        <v>409</v>
      </c>
      <c r="T58" s="583" t="s">
        <v>410</v>
      </c>
      <c r="U58" s="584" t="s">
        <v>412</v>
      </c>
      <c r="V58" s="165"/>
    </row>
    <row r="59" spans="1:22" ht="36.5" thickBot="1" x14ac:dyDescent="0.4">
      <c r="A59" s="1161"/>
      <c r="B59" s="1163"/>
      <c r="C59" s="1163"/>
      <c r="D59" s="585" t="s">
        <v>413</v>
      </c>
      <c r="E59" s="585" t="s">
        <v>429</v>
      </c>
      <c r="F59" s="585" t="s">
        <v>415</v>
      </c>
      <c r="G59" s="585" t="s">
        <v>415</v>
      </c>
      <c r="H59" s="585" t="s">
        <v>293</v>
      </c>
      <c r="I59" s="585" t="s">
        <v>461</v>
      </c>
      <c r="J59" s="585" t="s">
        <v>32</v>
      </c>
      <c r="K59" s="585" t="s">
        <v>462</v>
      </c>
      <c r="L59" s="585" t="s">
        <v>417</v>
      </c>
      <c r="M59" s="585" t="s">
        <v>418</v>
      </c>
      <c r="N59" s="585" t="s">
        <v>419</v>
      </c>
      <c r="O59" s="585" t="s">
        <v>418</v>
      </c>
      <c r="P59" s="585" t="s">
        <v>420</v>
      </c>
      <c r="Q59" s="585" t="s">
        <v>384</v>
      </c>
      <c r="R59" s="585" t="s">
        <v>421</v>
      </c>
      <c r="S59" s="585" t="s">
        <v>422</v>
      </c>
      <c r="T59" s="585" t="s">
        <v>423</v>
      </c>
      <c r="U59" s="586"/>
      <c r="V59" s="165"/>
    </row>
    <row r="60" spans="1:22" ht="14.5" customHeight="1" x14ac:dyDescent="0.35">
      <c r="A60" s="1164" t="str">
        <f>B54</f>
        <v>riconv. extraurb.m.1</v>
      </c>
      <c r="B60" s="591">
        <v>1</v>
      </c>
      <c r="C60" s="129"/>
      <c r="D60" s="130"/>
      <c r="E60" s="131"/>
      <c r="F60" s="129"/>
      <c r="G60" s="132"/>
      <c r="H60" s="133"/>
      <c r="I60" s="133"/>
      <c r="J60" s="133"/>
      <c r="K60" s="116"/>
      <c r="L60" s="136"/>
      <c r="M60" s="137"/>
      <c r="N60" s="116"/>
      <c r="O60" s="137"/>
      <c r="P60" s="185"/>
      <c r="Q60" s="185"/>
      <c r="R60" s="116"/>
      <c r="S60" s="116"/>
      <c r="T60" s="116"/>
      <c r="U60" s="381"/>
      <c r="V60" s="86"/>
    </row>
    <row r="61" spans="1:22" x14ac:dyDescent="0.35">
      <c r="A61" s="1165"/>
      <c r="B61" s="592">
        <v>2</v>
      </c>
      <c r="C61" s="125"/>
      <c r="D61" s="126"/>
      <c r="E61" s="118"/>
      <c r="F61" s="125"/>
      <c r="G61" s="127"/>
      <c r="H61" s="128"/>
      <c r="I61" s="128"/>
      <c r="J61" s="128"/>
      <c r="K61" s="117"/>
      <c r="L61" s="134"/>
      <c r="M61" s="135"/>
      <c r="N61" s="117"/>
      <c r="O61" s="135"/>
      <c r="P61" s="176"/>
      <c r="Q61" s="176"/>
      <c r="R61" s="117"/>
      <c r="S61" s="117" t="s">
        <v>424</v>
      </c>
      <c r="T61" s="117"/>
      <c r="U61" s="382"/>
      <c r="V61" s="86"/>
    </row>
    <row r="62" spans="1:22" x14ac:dyDescent="0.35">
      <c r="A62" s="1165"/>
      <c r="B62" s="592">
        <v>3</v>
      </c>
      <c r="C62" s="125"/>
      <c r="D62" s="126"/>
      <c r="E62" s="118"/>
      <c r="F62" s="125"/>
      <c r="G62" s="127"/>
      <c r="H62" s="128"/>
      <c r="I62" s="128"/>
      <c r="J62" s="128"/>
      <c r="K62" s="117"/>
      <c r="L62" s="134"/>
      <c r="M62" s="135"/>
      <c r="N62" s="117"/>
      <c r="O62" s="135"/>
      <c r="P62" s="176"/>
      <c r="Q62" s="176"/>
      <c r="R62" s="117"/>
      <c r="S62" s="117"/>
      <c r="T62" s="117"/>
      <c r="U62" s="382"/>
      <c r="V62" s="86"/>
    </row>
    <row r="63" spans="1:22" x14ac:dyDescent="0.35">
      <c r="A63" s="1165"/>
      <c r="B63" s="592">
        <v>4</v>
      </c>
      <c r="C63" s="125"/>
      <c r="D63" s="126"/>
      <c r="E63" s="118"/>
      <c r="F63" s="125"/>
      <c r="G63" s="125"/>
      <c r="H63" s="128"/>
      <c r="I63" s="128"/>
      <c r="J63" s="128"/>
      <c r="K63" s="117"/>
      <c r="L63" s="134"/>
      <c r="M63" s="135"/>
      <c r="N63" s="117"/>
      <c r="O63" s="135"/>
      <c r="P63" s="176"/>
      <c r="Q63" s="176"/>
      <c r="R63" s="117"/>
      <c r="S63" s="117"/>
      <c r="T63" s="117"/>
      <c r="U63" s="382"/>
      <c r="V63" s="86"/>
    </row>
    <row r="64" spans="1:22" x14ac:dyDescent="0.35">
      <c r="A64" s="1165"/>
      <c r="B64" s="592">
        <v>5</v>
      </c>
      <c r="C64" s="125"/>
      <c r="D64" s="126"/>
      <c r="E64" s="118"/>
      <c r="F64" s="125"/>
      <c r="G64" s="127"/>
      <c r="H64" s="128"/>
      <c r="I64" s="128"/>
      <c r="J64" s="128"/>
      <c r="K64" s="117"/>
      <c r="L64" s="134"/>
      <c r="M64" s="135"/>
      <c r="N64" s="117"/>
      <c r="O64" s="135"/>
      <c r="P64" s="176"/>
      <c r="Q64" s="176"/>
      <c r="R64" s="117"/>
      <c r="S64" s="117"/>
      <c r="T64" s="117"/>
      <c r="U64" s="382"/>
      <c r="V64" s="86"/>
    </row>
    <row r="65" spans="1:22" x14ac:dyDescent="0.35">
      <c r="A65" s="1165"/>
      <c r="B65" s="592">
        <v>6</v>
      </c>
      <c r="C65" s="125"/>
      <c r="D65" s="126"/>
      <c r="E65" s="118"/>
      <c r="F65" s="125"/>
      <c r="G65" s="127"/>
      <c r="H65" s="128"/>
      <c r="I65" s="128"/>
      <c r="J65" s="128"/>
      <c r="K65" s="117"/>
      <c r="L65" s="134"/>
      <c r="M65" s="135"/>
      <c r="N65" s="117"/>
      <c r="O65" s="135"/>
      <c r="P65" s="176"/>
      <c r="Q65" s="176"/>
      <c r="R65" s="117"/>
      <c r="S65" s="117"/>
      <c r="T65" s="117"/>
      <c r="U65" s="382"/>
      <c r="V65" s="86"/>
    </row>
    <row r="66" spans="1:22" x14ac:dyDescent="0.35">
      <c r="A66" s="1165"/>
      <c r="B66" s="592">
        <v>7</v>
      </c>
      <c r="C66" s="125"/>
      <c r="D66" s="126"/>
      <c r="E66" s="118"/>
      <c r="F66" s="125"/>
      <c r="G66" s="127"/>
      <c r="H66" s="128"/>
      <c r="I66" s="128"/>
      <c r="J66" s="128"/>
      <c r="K66" s="117"/>
      <c r="L66" s="134"/>
      <c r="M66" s="135"/>
      <c r="N66" s="117"/>
      <c r="O66" s="135"/>
      <c r="P66" s="176"/>
      <c r="Q66" s="176"/>
      <c r="R66" s="117"/>
      <c r="S66" s="117"/>
      <c r="T66" s="117"/>
      <c r="U66" s="382"/>
      <c r="V66" s="86"/>
    </row>
    <row r="67" spans="1:22" x14ac:dyDescent="0.35">
      <c r="A67" s="1165"/>
      <c r="B67" s="592">
        <v>8</v>
      </c>
      <c r="C67" s="125"/>
      <c r="D67" s="126"/>
      <c r="E67" s="118"/>
      <c r="F67" s="125"/>
      <c r="G67" s="127"/>
      <c r="H67" s="128"/>
      <c r="I67" s="128"/>
      <c r="J67" s="128"/>
      <c r="K67" s="117"/>
      <c r="L67" s="134"/>
      <c r="M67" s="135"/>
      <c r="N67" s="117"/>
      <c r="O67" s="135"/>
      <c r="P67" s="176"/>
      <c r="Q67" s="176"/>
      <c r="R67" s="117"/>
      <c r="S67" s="117"/>
      <c r="T67" s="117"/>
      <c r="U67" s="382"/>
      <c r="V67" s="86"/>
    </row>
    <row r="68" spans="1:22" x14ac:dyDescent="0.35">
      <c r="A68" s="1165"/>
      <c r="B68" s="592">
        <v>9</v>
      </c>
      <c r="C68" s="125"/>
      <c r="D68" s="126"/>
      <c r="E68" s="118"/>
      <c r="F68" s="125"/>
      <c r="G68" s="127"/>
      <c r="H68" s="128"/>
      <c r="I68" s="128"/>
      <c r="J68" s="128"/>
      <c r="K68" s="117"/>
      <c r="L68" s="134"/>
      <c r="M68" s="135"/>
      <c r="N68" s="117"/>
      <c r="O68" s="135"/>
      <c r="P68" s="176"/>
      <c r="Q68" s="176"/>
      <c r="R68" s="117"/>
      <c r="S68" s="117"/>
      <c r="T68" s="117"/>
      <c r="U68" s="382"/>
      <c r="V68" s="86"/>
    </row>
    <row r="69" spans="1:22" ht="15" thickBot="1" x14ac:dyDescent="0.4">
      <c r="A69" s="1166"/>
      <c r="B69" s="593">
        <v>10</v>
      </c>
      <c r="C69" s="153"/>
      <c r="D69" s="154"/>
      <c r="E69" s="155"/>
      <c r="F69" s="153"/>
      <c r="G69" s="156"/>
      <c r="H69" s="157"/>
      <c r="I69" s="157"/>
      <c r="J69" s="157"/>
      <c r="K69" s="158"/>
      <c r="L69" s="159"/>
      <c r="M69" s="160"/>
      <c r="N69" s="158"/>
      <c r="O69" s="160"/>
      <c r="P69" s="177"/>
      <c r="Q69" s="177"/>
      <c r="R69" s="158"/>
      <c r="S69" s="158"/>
      <c r="T69" s="158"/>
      <c r="U69" s="383"/>
      <c r="V69" s="86"/>
    </row>
    <row r="70" spans="1:22" ht="29.5" thickBot="1" x14ac:dyDescent="0.4">
      <c r="A70" s="150"/>
      <c r="B70" s="12"/>
      <c r="C70" s="12"/>
      <c r="D70" s="12"/>
      <c r="E70" s="555" t="s">
        <v>385</v>
      </c>
      <c r="F70" s="556">
        <f>COUNTA(F60:F69)</f>
        <v>0</v>
      </c>
      <c r="G70" s="557">
        <f>COUNTA(H60:H69)</f>
        <v>0</v>
      </c>
      <c r="H70" s="151"/>
      <c r="I70" s="151"/>
      <c r="J70" s="151"/>
      <c r="K70" s="151"/>
      <c r="L70" s="152"/>
      <c r="M70" s="151"/>
      <c r="N70" s="151"/>
      <c r="O70" s="161" t="s">
        <v>425</v>
      </c>
      <c r="P70" s="174">
        <f>SUM(P60:P69)</f>
        <v>0</v>
      </c>
      <c r="Q70" s="175">
        <f>SUM(Q60:Q69)</f>
        <v>0</v>
      </c>
      <c r="R70" s="12"/>
      <c r="T70" s="12"/>
      <c r="U70" s="149"/>
      <c r="V70" s="166"/>
    </row>
    <row r="71" spans="1:22" ht="15" thickBot="1" x14ac:dyDescent="0.4">
      <c r="A71" s="167"/>
      <c r="B71" s="90"/>
      <c r="C71" s="69"/>
      <c r="D71" s="69"/>
      <c r="E71" s="69"/>
      <c r="F71" s="90"/>
      <c r="G71" s="69"/>
      <c r="H71" s="69"/>
      <c r="I71" s="69"/>
      <c r="J71" s="69"/>
      <c r="K71" s="90"/>
      <c r="L71" s="90"/>
      <c r="M71" s="69"/>
      <c r="N71" s="69"/>
      <c r="O71" s="69"/>
      <c r="P71" s="69"/>
      <c r="Q71" s="69"/>
      <c r="R71" s="69"/>
      <c r="S71" s="69"/>
      <c r="T71" s="69"/>
      <c r="U71" s="69"/>
      <c r="V71" s="91"/>
    </row>
    <row r="72" spans="1:22" ht="15" thickBot="1" x14ac:dyDescent="0.4">
      <c r="A72" s="162"/>
      <c r="B72" s="41"/>
      <c r="C72" s="38"/>
      <c r="D72" s="38"/>
      <c r="E72" s="38"/>
      <c r="F72" s="41"/>
      <c r="G72" s="38"/>
      <c r="H72" s="38"/>
      <c r="I72" s="38"/>
      <c r="J72" s="38"/>
      <c r="K72" s="41"/>
      <c r="L72" s="41"/>
      <c r="M72" s="38"/>
      <c r="N72" s="38"/>
      <c r="O72" s="38"/>
      <c r="P72" s="38"/>
      <c r="Q72" s="38"/>
      <c r="R72" s="38"/>
      <c r="S72" s="38"/>
      <c r="T72" s="38"/>
      <c r="U72" s="38"/>
      <c r="V72" s="44"/>
    </row>
    <row r="73" spans="1:22" ht="27.5" thickBot="1" x14ac:dyDescent="0.4">
      <c r="A73" s="587" t="s">
        <v>9</v>
      </c>
      <c r="B73" s="1053" t="s">
        <v>321</v>
      </c>
      <c r="C73" s="1054"/>
      <c r="E73" s="1167" t="s">
        <v>386</v>
      </c>
      <c r="F73" s="1168"/>
      <c r="G73" s="1035">
        <f>VLOOKUP(B73,'piano inv.riconvers.'!$D$77:$H$96,3,FALSE)</f>
        <v>0</v>
      </c>
      <c r="H73" s="1036"/>
      <c r="I73" s="122"/>
      <c r="J73" s="122"/>
      <c r="K73" s="1"/>
      <c r="L73" s="1167" t="s">
        <v>387</v>
      </c>
      <c r="M73" s="1168"/>
      <c r="N73" s="1035" t="s">
        <v>318</v>
      </c>
      <c r="O73" s="1036"/>
      <c r="Q73" s="588" t="s">
        <v>388</v>
      </c>
      <c r="R73" s="148"/>
      <c r="T73" s="590" t="s">
        <v>389</v>
      </c>
      <c r="U73" s="559"/>
      <c r="V73" s="86"/>
    </row>
    <row r="74" spans="1:22" ht="15" thickBot="1" x14ac:dyDescent="0.4">
      <c r="A74" s="163"/>
      <c r="B74" s="120"/>
      <c r="C74" s="120"/>
      <c r="E74" s="121"/>
      <c r="F74" s="121"/>
      <c r="G74" s="122"/>
      <c r="H74" s="122"/>
      <c r="I74" s="122"/>
      <c r="J74" s="122"/>
      <c r="K74" s="1"/>
      <c r="L74" s="121"/>
      <c r="M74" s="121"/>
      <c r="N74" s="122"/>
      <c r="O74" s="122"/>
      <c r="Q74" s="123"/>
      <c r="T74" s="119"/>
      <c r="V74" s="164"/>
    </row>
    <row r="75" spans="1:22" ht="28.5" customHeight="1" thickBot="1" x14ac:dyDescent="0.4">
      <c r="A75" s="1169" t="s">
        <v>453</v>
      </c>
      <c r="B75" s="1170"/>
      <c r="C75" s="1170"/>
      <c r="D75" s="1171"/>
      <c r="E75" s="1041">
        <f>VLOOKUP(B73,'piano inv.riconvers.'!$D$77:$V$96,17,FALSE)</f>
        <v>0</v>
      </c>
      <c r="F75" s="1042"/>
      <c r="G75" s="1042"/>
      <c r="H75" s="1043"/>
      <c r="I75" s="172"/>
      <c r="J75" s="172"/>
      <c r="K75" s="1"/>
      <c r="L75" s="1172" t="s">
        <v>391</v>
      </c>
      <c r="M75" s="1173"/>
      <c r="N75" s="1041">
        <f>VLOOKUP(B73,'piano inv.riconvers.'!$D$77:$V$96,19,FALSE)</f>
        <v>0</v>
      </c>
      <c r="O75" s="1043"/>
      <c r="P75" s="147"/>
      <c r="Q75" s="589" t="s">
        <v>392</v>
      </c>
      <c r="R75" s="169">
        <f>N75+E75</f>
        <v>0</v>
      </c>
      <c r="S75" s="108"/>
      <c r="T75" s="590" t="s">
        <v>393</v>
      </c>
      <c r="U75" s="559"/>
      <c r="V75" s="164"/>
    </row>
    <row r="76" spans="1:22" ht="15" thickBot="1" x14ac:dyDescent="0.4">
      <c r="A76" s="170"/>
      <c r="B76" s="171"/>
      <c r="C76" s="171"/>
      <c r="D76" s="171"/>
      <c r="E76" s="172"/>
      <c r="F76" s="172"/>
      <c r="G76" s="172"/>
      <c r="H76" s="172"/>
      <c r="I76" s="172"/>
      <c r="J76" s="172"/>
      <c r="K76" s="1"/>
      <c r="L76" s="121"/>
      <c r="M76" s="121"/>
      <c r="N76" s="172"/>
      <c r="O76" s="172"/>
      <c r="P76" s="147"/>
      <c r="Q76" s="119"/>
      <c r="R76" s="147"/>
      <c r="S76" s="108"/>
      <c r="T76" s="119"/>
      <c r="U76" s="173"/>
      <c r="V76" s="86"/>
    </row>
    <row r="77" spans="1:22" ht="72.5" x14ac:dyDescent="0.35">
      <c r="A77" s="1160" t="s">
        <v>394</v>
      </c>
      <c r="B77" s="1162" t="s">
        <v>395</v>
      </c>
      <c r="C77" s="1162" t="s">
        <v>396</v>
      </c>
      <c r="D77" s="581" t="s">
        <v>397</v>
      </c>
      <c r="E77" s="582" t="s">
        <v>398</v>
      </c>
      <c r="F77" s="581" t="s">
        <v>399</v>
      </c>
      <c r="G77" s="581" t="s">
        <v>400</v>
      </c>
      <c r="H77" s="583" t="s">
        <v>454</v>
      </c>
      <c r="I77" s="583" t="s">
        <v>292</v>
      </c>
      <c r="J77" s="583" t="s">
        <v>455</v>
      </c>
      <c r="K77" s="583" t="s">
        <v>401</v>
      </c>
      <c r="L77" s="583" t="s">
        <v>402</v>
      </c>
      <c r="M77" s="582" t="s">
        <v>456</v>
      </c>
      <c r="N77" s="583" t="s">
        <v>404</v>
      </c>
      <c r="O77" s="583" t="s">
        <v>405</v>
      </c>
      <c r="P77" s="583" t="s">
        <v>406</v>
      </c>
      <c r="Q77" s="583" t="s">
        <v>407</v>
      </c>
      <c r="R77" s="583" t="s">
        <v>408</v>
      </c>
      <c r="S77" s="583" t="s">
        <v>409</v>
      </c>
      <c r="T77" s="583" t="s">
        <v>410</v>
      </c>
      <c r="U77" s="584" t="s">
        <v>412</v>
      </c>
      <c r="V77" s="165"/>
    </row>
    <row r="78" spans="1:22" ht="36.5" thickBot="1" x14ac:dyDescent="0.4">
      <c r="A78" s="1161"/>
      <c r="B78" s="1163"/>
      <c r="C78" s="1163"/>
      <c r="D78" s="585" t="s">
        <v>413</v>
      </c>
      <c r="E78" s="585" t="s">
        <v>429</v>
      </c>
      <c r="F78" s="585" t="s">
        <v>415</v>
      </c>
      <c r="G78" s="585" t="s">
        <v>415</v>
      </c>
      <c r="H78" s="585" t="s">
        <v>293</v>
      </c>
      <c r="I78" s="585" t="s">
        <v>461</v>
      </c>
      <c r="J78" s="585" t="s">
        <v>32</v>
      </c>
      <c r="K78" s="585" t="s">
        <v>462</v>
      </c>
      <c r="L78" s="585" t="s">
        <v>417</v>
      </c>
      <c r="M78" s="585" t="s">
        <v>418</v>
      </c>
      <c r="N78" s="585" t="s">
        <v>419</v>
      </c>
      <c r="O78" s="585" t="s">
        <v>418</v>
      </c>
      <c r="P78" s="585" t="s">
        <v>420</v>
      </c>
      <c r="Q78" s="585" t="s">
        <v>384</v>
      </c>
      <c r="R78" s="585" t="s">
        <v>421</v>
      </c>
      <c r="S78" s="585" t="s">
        <v>422</v>
      </c>
      <c r="T78" s="585" t="s">
        <v>423</v>
      </c>
      <c r="U78" s="586"/>
      <c r="V78" s="165"/>
    </row>
    <row r="79" spans="1:22" ht="14.5" customHeight="1" x14ac:dyDescent="0.35">
      <c r="A79" s="1164" t="str">
        <f>B73</f>
        <v>riconv. extraurb.m.1</v>
      </c>
      <c r="B79" s="591">
        <v>1</v>
      </c>
      <c r="C79" s="129"/>
      <c r="D79" s="130"/>
      <c r="E79" s="131"/>
      <c r="F79" s="129"/>
      <c r="G79" s="132"/>
      <c r="H79" s="133"/>
      <c r="I79" s="133"/>
      <c r="J79" s="133"/>
      <c r="K79" s="116"/>
      <c r="L79" s="136"/>
      <c r="M79" s="137"/>
      <c r="N79" s="116"/>
      <c r="O79" s="137"/>
      <c r="P79" s="185"/>
      <c r="Q79" s="185"/>
      <c r="R79" s="116"/>
      <c r="S79" s="116"/>
      <c r="T79" s="116"/>
      <c r="U79" s="381"/>
      <c r="V79" s="86"/>
    </row>
    <row r="80" spans="1:22" x14ac:dyDescent="0.35">
      <c r="A80" s="1165"/>
      <c r="B80" s="592">
        <v>2</v>
      </c>
      <c r="C80" s="125"/>
      <c r="D80" s="126"/>
      <c r="E80" s="118"/>
      <c r="F80" s="125"/>
      <c r="G80" s="127"/>
      <c r="H80" s="128"/>
      <c r="I80" s="128"/>
      <c r="J80" s="128"/>
      <c r="K80" s="117"/>
      <c r="L80" s="134"/>
      <c r="M80" s="135"/>
      <c r="N80" s="117"/>
      <c r="O80" s="135"/>
      <c r="P80" s="176"/>
      <c r="Q80" s="176"/>
      <c r="R80" s="117"/>
      <c r="S80" s="117" t="s">
        <v>424</v>
      </c>
      <c r="T80" s="117"/>
      <c r="U80" s="382"/>
      <c r="V80" s="86"/>
    </row>
    <row r="81" spans="1:22" x14ac:dyDescent="0.35">
      <c r="A81" s="1165"/>
      <c r="B81" s="592">
        <v>3</v>
      </c>
      <c r="C81" s="125"/>
      <c r="D81" s="126"/>
      <c r="E81" s="118"/>
      <c r="F81" s="125"/>
      <c r="G81" s="127"/>
      <c r="H81" s="128"/>
      <c r="I81" s="128"/>
      <c r="J81" s="128"/>
      <c r="K81" s="117"/>
      <c r="L81" s="134"/>
      <c r="M81" s="135"/>
      <c r="N81" s="117"/>
      <c r="O81" s="135"/>
      <c r="P81" s="176"/>
      <c r="Q81" s="176"/>
      <c r="R81" s="117"/>
      <c r="S81" s="117"/>
      <c r="T81" s="117"/>
      <c r="U81" s="382"/>
      <c r="V81" s="86"/>
    </row>
    <row r="82" spans="1:22" x14ac:dyDescent="0.35">
      <c r="A82" s="1165"/>
      <c r="B82" s="592">
        <v>4</v>
      </c>
      <c r="C82" s="125"/>
      <c r="D82" s="126"/>
      <c r="E82" s="118"/>
      <c r="F82" s="125"/>
      <c r="G82" s="125"/>
      <c r="H82" s="128"/>
      <c r="I82" s="128"/>
      <c r="J82" s="128"/>
      <c r="K82" s="117"/>
      <c r="L82" s="134"/>
      <c r="M82" s="135"/>
      <c r="N82" s="117"/>
      <c r="O82" s="135"/>
      <c r="P82" s="176"/>
      <c r="Q82" s="176"/>
      <c r="R82" s="117"/>
      <c r="S82" s="117"/>
      <c r="T82" s="117"/>
      <c r="U82" s="382"/>
      <c r="V82" s="86"/>
    </row>
    <row r="83" spans="1:22" x14ac:dyDescent="0.35">
      <c r="A83" s="1165"/>
      <c r="B83" s="592">
        <v>5</v>
      </c>
      <c r="C83" s="125"/>
      <c r="D83" s="126"/>
      <c r="E83" s="118"/>
      <c r="F83" s="125"/>
      <c r="G83" s="127"/>
      <c r="H83" s="128"/>
      <c r="I83" s="128"/>
      <c r="J83" s="128"/>
      <c r="K83" s="117"/>
      <c r="L83" s="134"/>
      <c r="M83" s="135"/>
      <c r="N83" s="117"/>
      <c r="O83" s="135"/>
      <c r="P83" s="176"/>
      <c r="Q83" s="176"/>
      <c r="R83" s="117"/>
      <c r="S83" s="117"/>
      <c r="T83" s="117"/>
      <c r="U83" s="382"/>
      <c r="V83" s="86"/>
    </row>
    <row r="84" spans="1:22" x14ac:dyDescent="0.35">
      <c r="A84" s="1165"/>
      <c r="B84" s="592">
        <v>6</v>
      </c>
      <c r="C84" s="125"/>
      <c r="D84" s="126"/>
      <c r="E84" s="118"/>
      <c r="F84" s="125"/>
      <c r="G84" s="127"/>
      <c r="H84" s="128"/>
      <c r="I84" s="128"/>
      <c r="J84" s="128"/>
      <c r="K84" s="117"/>
      <c r="L84" s="134"/>
      <c r="M84" s="135"/>
      <c r="N84" s="117"/>
      <c r="O84" s="135"/>
      <c r="P84" s="176"/>
      <c r="Q84" s="176"/>
      <c r="R84" s="117"/>
      <c r="S84" s="117"/>
      <c r="T84" s="117"/>
      <c r="U84" s="382"/>
      <c r="V84" s="86"/>
    </row>
    <row r="85" spans="1:22" x14ac:dyDescent="0.35">
      <c r="A85" s="1165"/>
      <c r="B85" s="592">
        <v>7</v>
      </c>
      <c r="C85" s="125"/>
      <c r="D85" s="126"/>
      <c r="E85" s="118"/>
      <c r="F85" s="125"/>
      <c r="G85" s="127"/>
      <c r="H85" s="128"/>
      <c r="I85" s="128"/>
      <c r="J85" s="128"/>
      <c r="K85" s="117"/>
      <c r="L85" s="134"/>
      <c r="M85" s="135"/>
      <c r="N85" s="117"/>
      <c r="O85" s="135"/>
      <c r="P85" s="176"/>
      <c r="Q85" s="176"/>
      <c r="R85" s="117"/>
      <c r="S85" s="117"/>
      <c r="T85" s="117"/>
      <c r="U85" s="382"/>
      <c r="V85" s="86"/>
    </row>
    <row r="86" spans="1:22" x14ac:dyDescent="0.35">
      <c r="A86" s="1165"/>
      <c r="B86" s="592">
        <v>8</v>
      </c>
      <c r="C86" s="125"/>
      <c r="D86" s="126"/>
      <c r="E86" s="118"/>
      <c r="F86" s="125"/>
      <c r="G86" s="127"/>
      <c r="H86" s="128"/>
      <c r="I86" s="128"/>
      <c r="J86" s="128"/>
      <c r="K86" s="117"/>
      <c r="L86" s="134"/>
      <c r="M86" s="135"/>
      <c r="N86" s="117"/>
      <c r="O86" s="135"/>
      <c r="P86" s="176"/>
      <c r="Q86" s="176"/>
      <c r="R86" s="117"/>
      <c r="S86" s="117"/>
      <c r="T86" s="117"/>
      <c r="U86" s="382"/>
      <c r="V86" s="86"/>
    </row>
    <row r="87" spans="1:22" x14ac:dyDescent="0.35">
      <c r="A87" s="1165"/>
      <c r="B87" s="592">
        <v>9</v>
      </c>
      <c r="C87" s="125"/>
      <c r="D87" s="126"/>
      <c r="E87" s="118"/>
      <c r="F87" s="125"/>
      <c r="G87" s="127"/>
      <c r="H87" s="128"/>
      <c r="I87" s="128"/>
      <c r="J87" s="128"/>
      <c r="K87" s="117"/>
      <c r="L87" s="134"/>
      <c r="M87" s="135"/>
      <c r="N87" s="117"/>
      <c r="O87" s="135"/>
      <c r="P87" s="176"/>
      <c r="Q87" s="176"/>
      <c r="R87" s="117"/>
      <c r="S87" s="117"/>
      <c r="T87" s="117"/>
      <c r="U87" s="382"/>
      <c r="V87" s="86"/>
    </row>
    <row r="88" spans="1:22" ht="15" thickBot="1" x14ac:dyDescent="0.4">
      <c r="A88" s="1166"/>
      <c r="B88" s="593">
        <v>10</v>
      </c>
      <c r="C88" s="153"/>
      <c r="D88" s="154"/>
      <c r="E88" s="155"/>
      <c r="F88" s="153"/>
      <c r="G88" s="156"/>
      <c r="H88" s="157"/>
      <c r="I88" s="157"/>
      <c r="J88" s="157"/>
      <c r="K88" s="158"/>
      <c r="L88" s="159"/>
      <c r="M88" s="160"/>
      <c r="N88" s="158"/>
      <c r="O88" s="160"/>
      <c r="P88" s="177"/>
      <c r="Q88" s="177"/>
      <c r="R88" s="158"/>
      <c r="S88" s="158"/>
      <c r="T88" s="158"/>
      <c r="U88" s="383"/>
      <c r="V88" s="86"/>
    </row>
    <row r="89" spans="1:22" ht="29.5" thickBot="1" x14ac:dyDescent="0.4">
      <c r="A89" s="150"/>
      <c r="B89" s="12"/>
      <c r="C89" s="12"/>
      <c r="D89" s="12"/>
      <c r="E89" s="555" t="s">
        <v>458</v>
      </c>
      <c r="F89" s="556">
        <f>COUNTA(F79:F88)</f>
        <v>0</v>
      </c>
      <c r="G89" s="557">
        <f>COUNTA(G79:G88)</f>
        <v>0</v>
      </c>
      <c r="H89" s="151"/>
      <c r="I89" s="151"/>
      <c r="J89" s="151"/>
      <c r="K89" s="151"/>
      <c r="L89" s="152"/>
      <c r="M89" s="151"/>
      <c r="N89" s="151"/>
      <c r="O89" s="161" t="s">
        <v>425</v>
      </c>
      <c r="P89" s="174">
        <f>SUM(P79:P88)</f>
        <v>0</v>
      </c>
      <c r="Q89" s="175">
        <f>SUM(Q79:Q88)</f>
        <v>0</v>
      </c>
      <c r="R89" s="12"/>
      <c r="T89" s="12"/>
      <c r="U89" s="149"/>
      <c r="V89" s="166"/>
    </row>
    <row r="90" spans="1:22" ht="15" thickBot="1" x14ac:dyDescent="0.4">
      <c r="A90" s="167"/>
      <c r="B90" s="90"/>
      <c r="C90" s="69"/>
      <c r="D90" s="69"/>
      <c r="E90" s="69"/>
      <c r="F90" s="90"/>
      <c r="G90" s="69"/>
      <c r="H90" s="69"/>
      <c r="I90" s="69"/>
      <c r="J90" s="69"/>
      <c r="K90" s="90"/>
      <c r="L90" s="90"/>
      <c r="M90" s="69"/>
      <c r="N90" s="69"/>
      <c r="O90" s="69"/>
      <c r="P90" s="69"/>
      <c r="Q90" s="69"/>
      <c r="R90" s="69"/>
      <c r="S90" s="69"/>
      <c r="T90" s="69"/>
      <c r="U90" s="69"/>
      <c r="V90" s="91"/>
    </row>
    <row r="91" spans="1:22" ht="15" thickBot="1" x14ac:dyDescent="0.4">
      <c r="A91" s="162"/>
      <c r="B91" s="41"/>
      <c r="C91" s="38"/>
      <c r="D91" s="38"/>
      <c r="E91" s="38"/>
      <c r="F91" s="41"/>
      <c r="G91" s="38"/>
      <c r="H91" s="38"/>
      <c r="I91" s="38"/>
      <c r="J91" s="38"/>
      <c r="K91" s="41"/>
      <c r="L91" s="41"/>
      <c r="M91" s="38"/>
      <c r="N91" s="38"/>
      <c r="O91" s="38"/>
      <c r="P91" s="38"/>
      <c r="Q91" s="38"/>
      <c r="R91" s="38"/>
      <c r="S91" s="38"/>
      <c r="T91" s="38"/>
      <c r="U91" s="38"/>
      <c r="V91" s="44"/>
    </row>
    <row r="92" spans="1:22" ht="39" customHeight="1" thickBot="1" x14ac:dyDescent="0.4">
      <c r="A92" s="587" t="s">
        <v>9</v>
      </c>
      <c r="B92" s="1053" t="s">
        <v>321</v>
      </c>
      <c r="C92" s="1054"/>
      <c r="E92" s="1167" t="s">
        <v>386</v>
      </c>
      <c r="F92" s="1168"/>
      <c r="G92" s="1035">
        <f>VLOOKUP(B92,'piano inv.riconvers.'!$D$77:$H$96,3,FALSE)</f>
        <v>0</v>
      </c>
      <c r="H92" s="1036"/>
      <c r="I92" s="122"/>
      <c r="J92" s="122"/>
      <c r="K92" s="1"/>
      <c r="L92" s="1167" t="s">
        <v>387</v>
      </c>
      <c r="M92" s="1168"/>
      <c r="N92" s="1035" t="s">
        <v>318</v>
      </c>
      <c r="O92" s="1036"/>
      <c r="Q92" s="588" t="s">
        <v>388</v>
      </c>
      <c r="R92" s="148"/>
      <c r="T92" s="590" t="s">
        <v>389</v>
      </c>
      <c r="U92" s="559"/>
      <c r="V92" s="86"/>
    </row>
    <row r="93" spans="1:22" ht="15" thickBot="1" x14ac:dyDescent="0.4">
      <c r="A93" s="163"/>
      <c r="B93" s="120"/>
      <c r="C93" s="120"/>
      <c r="E93" s="121"/>
      <c r="F93" s="121"/>
      <c r="G93" s="122"/>
      <c r="H93" s="122"/>
      <c r="I93" s="122"/>
      <c r="J93" s="122"/>
      <c r="K93" s="1"/>
      <c r="L93" s="121"/>
      <c r="M93" s="121"/>
      <c r="N93" s="122"/>
      <c r="O93" s="122"/>
      <c r="Q93" s="123"/>
      <c r="T93" s="119"/>
      <c r="V93" s="164"/>
    </row>
    <row r="94" spans="1:22" ht="28.5" customHeight="1" thickBot="1" x14ac:dyDescent="0.4">
      <c r="A94" s="1169" t="s">
        <v>453</v>
      </c>
      <c r="B94" s="1170"/>
      <c r="C94" s="1170"/>
      <c r="D94" s="1171"/>
      <c r="E94" s="1041">
        <f>VLOOKUP(B92,'piano inv.riconvers.'!$D$77:$V$96,17,FALSE)</f>
        <v>0</v>
      </c>
      <c r="F94" s="1042"/>
      <c r="G94" s="1042"/>
      <c r="H94" s="1043"/>
      <c r="I94" s="172"/>
      <c r="J94" s="172"/>
      <c r="K94" s="1"/>
      <c r="L94" s="1172" t="s">
        <v>391</v>
      </c>
      <c r="M94" s="1173"/>
      <c r="N94" s="1041">
        <f>VLOOKUP(B92,'piano inv.riconvers.'!$D$77:$V$96,19,FALSE)</f>
        <v>0</v>
      </c>
      <c r="O94" s="1043"/>
      <c r="P94" s="147"/>
      <c r="Q94" s="589" t="s">
        <v>392</v>
      </c>
      <c r="R94" s="169">
        <f>N94+E94</f>
        <v>0</v>
      </c>
      <c r="S94" s="108"/>
      <c r="T94" s="590" t="s">
        <v>393</v>
      </c>
      <c r="U94" s="559"/>
      <c r="V94" s="164"/>
    </row>
    <row r="95" spans="1:22" ht="15" thickBot="1" x14ac:dyDescent="0.4">
      <c r="A95" s="170"/>
      <c r="B95" s="171"/>
      <c r="C95" s="171"/>
      <c r="D95" s="171"/>
      <c r="E95" s="172"/>
      <c r="F95" s="172"/>
      <c r="G95" s="172"/>
      <c r="H95" s="172"/>
      <c r="I95" s="172"/>
      <c r="J95" s="172"/>
      <c r="K95" s="1"/>
      <c r="L95" s="121"/>
      <c r="M95" s="121"/>
      <c r="N95" s="172"/>
      <c r="O95" s="172"/>
      <c r="P95" s="147"/>
      <c r="Q95" s="119"/>
      <c r="R95" s="147"/>
      <c r="S95" s="108"/>
      <c r="T95" s="119"/>
      <c r="U95" s="173"/>
      <c r="V95" s="86"/>
    </row>
    <row r="96" spans="1:22" ht="72.5" x14ac:dyDescent="0.35">
      <c r="A96" s="1160" t="s">
        <v>394</v>
      </c>
      <c r="B96" s="1162" t="s">
        <v>395</v>
      </c>
      <c r="C96" s="1162" t="s">
        <v>396</v>
      </c>
      <c r="D96" s="581" t="s">
        <v>397</v>
      </c>
      <c r="E96" s="582" t="s">
        <v>398</v>
      </c>
      <c r="F96" s="581" t="s">
        <v>399</v>
      </c>
      <c r="G96" s="581" t="s">
        <v>400</v>
      </c>
      <c r="H96" s="583" t="s">
        <v>454</v>
      </c>
      <c r="I96" s="583" t="s">
        <v>292</v>
      </c>
      <c r="J96" s="583" t="s">
        <v>455</v>
      </c>
      <c r="K96" s="583" t="s">
        <v>401</v>
      </c>
      <c r="L96" s="583" t="s">
        <v>402</v>
      </c>
      <c r="M96" s="582" t="s">
        <v>456</v>
      </c>
      <c r="N96" s="583" t="s">
        <v>404</v>
      </c>
      <c r="O96" s="583" t="s">
        <v>405</v>
      </c>
      <c r="P96" s="583" t="s">
        <v>406</v>
      </c>
      <c r="Q96" s="583" t="s">
        <v>407</v>
      </c>
      <c r="R96" s="583" t="s">
        <v>408</v>
      </c>
      <c r="S96" s="583" t="s">
        <v>409</v>
      </c>
      <c r="T96" s="583" t="s">
        <v>410</v>
      </c>
      <c r="U96" s="584" t="s">
        <v>412</v>
      </c>
      <c r="V96" s="165"/>
    </row>
    <row r="97" spans="1:22" ht="36.5" thickBot="1" x14ac:dyDescent="0.4">
      <c r="A97" s="1161"/>
      <c r="B97" s="1163"/>
      <c r="C97" s="1163"/>
      <c r="D97" s="585" t="s">
        <v>413</v>
      </c>
      <c r="E97" s="585" t="s">
        <v>429</v>
      </c>
      <c r="F97" s="585" t="s">
        <v>415</v>
      </c>
      <c r="G97" s="585" t="s">
        <v>415</v>
      </c>
      <c r="H97" s="585" t="s">
        <v>293</v>
      </c>
      <c r="I97" s="585" t="s">
        <v>461</v>
      </c>
      <c r="J97" s="585" t="s">
        <v>32</v>
      </c>
      <c r="K97" s="585" t="s">
        <v>462</v>
      </c>
      <c r="L97" s="585" t="s">
        <v>417</v>
      </c>
      <c r="M97" s="585" t="s">
        <v>418</v>
      </c>
      <c r="N97" s="585" t="s">
        <v>419</v>
      </c>
      <c r="O97" s="585" t="s">
        <v>418</v>
      </c>
      <c r="P97" s="585" t="s">
        <v>420</v>
      </c>
      <c r="Q97" s="585" t="s">
        <v>384</v>
      </c>
      <c r="R97" s="585" t="s">
        <v>421</v>
      </c>
      <c r="S97" s="585" t="s">
        <v>422</v>
      </c>
      <c r="T97" s="585" t="s">
        <v>423</v>
      </c>
      <c r="U97" s="586"/>
      <c r="V97" s="165"/>
    </row>
    <row r="98" spans="1:22" ht="14.5" customHeight="1" x14ac:dyDescent="0.35">
      <c r="A98" s="1164" t="str">
        <f>B92</f>
        <v>riconv. extraurb.m.1</v>
      </c>
      <c r="B98" s="591">
        <v>1</v>
      </c>
      <c r="C98" s="129"/>
      <c r="D98" s="130"/>
      <c r="E98" s="131"/>
      <c r="F98" s="129"/>
      <c r="G98" s="132"/>
      <c r="H98" s="133"/>
      <c r="I98" s="133"/>
      <c r="J98" s="133"/>
      <c r="K98" s="116"/>
      <c r="L98" s="136"/>
      <c r="M98" s="137"/>
      <c r="N98" s="116"/>
      <c r="O98" s="137"/>
      <c r="P98" s="185"/>
      <c r="Q98" s="185"/>
      <c r="R98" s="116"/>
      <c r="S98" s="116"/>
      <c r="T98" s="116"/>
      <c r="U98" s="381"/>
      <c r="V98" s="86"/>
    </row>
    <row r="99" spans="1:22" x14ac:dyDescent="0.35">
      <c r="A99" s="1165"/>
      <c r="B99" s="592">
        <v>2</v>
      </c>
      <c r="C99" s="125"/>
      <c r="D99" s="126"/>
      <c r="E99" s="118"/>
      <c r="F99" s="125"/>
      <c r="G99" s="127"/>
      <c r="H99" s="128"/>
      <c r="I99" s="128"/>
      <c r="J99" s="128"/>
      <c r="K99" s="117"/>
      <c r="L99" s="134"/>
      <c r="M99" s="135"/>
      <c r="N99" s="117"/>
      <c r="O99" s="135"/>
      <c r="P99" s="176"/>
      <c r="Q99" s="176"/>
      <c r="R99" s="117"/>
      <c r="S99" s="117" t="s">
        <v>424</v>
      </c>
      <c r="T99" s="117"/>
      <c r="U99" s="382"/>
      <c r="V99" s="86"/>
    </row>
    <row r="100" spans="1:22" x14ac:dyDescent="0.35">
      <c r="A100" s="1165"/>
      <c r="B100" s="592">
        <v>3</v>
      </c>
      <c r="C100" s="125"/>
      <c r="D100" s="126"/>
      <c r="E100" s="118"/>
      <c r="F100" s="125"/>
      <c r="G100" s="127"/>
      <c r="H100" s="128"/>
      <c r="I100" s="128"/>
      <c r="J100" s="128"/>
      <c r="K100" s="117"/>
      <c r="L100" s="134"/>
      <c r="M100" s="135"/>
      <c r="N100" s="117"/>
      <c r="O100" s="135"/>
      <c r="P100" s="176"/>
      <c r="Q100" s="176"/>
      <c r="R100" s="117"/>
      <c r="S100" s="117"/>
      <c r="T100" s="117"/>
      <c r="U100" s="382"/>
      <c r="V100" s="86"/>
    </row>
    <row r="101" spans="1:22" x14ac:dyDescent="0.35">
      <c r="A101" s="1165"/>
      <c r="B101" s="592">
        <v>4</v>
      </c>
      <c r="C101" s="125"/>
      <c r="D101" s="126"/>
      <c r="E101" s="118"/>
      <c r="F101" s="125"/>
      <c r="G101" s="125"/>
      <c r="H101" s="128"/>
      <c r="I101" s="128"/>
      <c r="J101" s="128"/>
      <c r="K101" s="117"/>
      <c r="L101" s="134"/>
      <c r="M101" s="135"/>
      <c r="N101" s="117"/>
      <c r="O101" s="135"/>
      <c r="P101" s="176"/>
      <c r="Q101" s="176"/>
      <c r="R101" s="117"/>
      <c r="S101" s="117"/>
      <c r="T101" s="117"/>
      <c r="U101" s="382"/>
      <c r="V101" s="86"/>
    </row>
    <row r="102" spans="1:22" x14ac:dyDescent="0.35">
      <c r="A102" s="1165"/>
      <c r="B102" s="592">
        <v>5</v>
      </c>
      <c r="C102" s="125"/>
      <c r="D102" s="126"/>
      <c r="E102" s="118"/>
      <c r="F102" s="125"/>
      <c r="G102" s="127"/>
      <c r="H102" s="128"/>
      <c r="I102" s="128"/>
      <c r="J102" s="128"/>
      <c r="K102" s="117"/>
      <c r="L102" s="134"/>
      <c r="M102" s="135"/>
      <c r="N102" s="117"/>
      <c r="O102" s="135"/>
      <c r="P102" s="176"/>
      <c r="Q102" s="176"/>
      <c r="R102" s="117"/>
      <c r="S102" s="117"/>
      <c r="T102" s="117"/>
      <c r="U102" s="382"/>
      <c r="V102" s="86"/>
    </row>
    <row r="103" spans="1:22" x14ac:dyDescent="0.35">
      <c r="A103" s="1165"/>
      <c r="B103" s="592">
        <v>6</v>
      </c>
      <c r="C103" s="125"/>
      <c r="D103" s="126"/>
      <c r="E103" s="118"/>
      <c r="F103" s="125"/>
      <c r="G103" s="127"/>
      <c r="H103" s="128"/>
      <c r="I103" s="128"/>
      <c r="J103" s="128"/>
      <c r="K103" s="117"/>
      <c r="L103" s="134"/>
      <c r="M103" s="135"/>
      <c r="N103" s="117"/>
      <c r="O103" s="135"/>
      <c r="P103" s="176"/>
      <c r="Q103" s="176"/>
      <c r="R103" s="117"/>
      <c r="S103" s="117"/>
      <c r="T103" s="117"/>
      <c r="U103" s="382"/>
      <c r="V103" s="86"/>
    </row>
    <row r="104" spans="1:22" x14ac:dyDescent="0.35">
      <c r="A104" s="1165"/>
      <c r="B104" s="592">
        <v>7</v>
      </c>
      <c r="C104" s="125"/>
      <c r="D104" s="126"/>
      <c r="E104" s="118"/>
      <c r="F104" s="125"/>
      <c r="G104" s="127"/>
      <c r="H104" s="128"/>
      <c r="I104" s="128"/>
      <c r="J104" s="128"/>
      <c r="K104" s="117"/>
      <c r="L104" s="134"/>
      <c r="M104" s="135"/>
      <c r="N104" s="117"/>
      <c r="O104" s="135"/>
      <c r="P104" s="176"/>
      <c r="Q104" s="176"/>
      <c r="R104" s="117"/>
      <c r="S104" s="117"/>
      <c r="T104" s="117"/>
      <c r="U104" s="382"/>
      <c r="V104" s="86"/>
    </row>
    <row r="105" spans="1:22" x14ac:dyDescent="0.35">
      <c r="A105" s="1165"/>
      <c r="B105" s="592">
        <v>8</v>
      </c>
      <c r="C105" s="125"/>
      <c r="D105" s="126"/>
      <c r="E105" s="118"/>
      <c r="F105" s="125"/>
      <c r="G105" s="127"/>
      <c r="H105" s="128"/>
      <c r="I105" s="128"/>
      <c r="J105" s="128"/>
      <c r="K105" s="117"/>
      <c r="L105" s="134"/>
      <c r="M105" s="135"/>
      <c r="N105" s="117"/>
      <c r="O105" s="135"/>
      <c r="P105" s="176"/>
      <c r="Q105" s="176"/>
      <c r="R105" s="117"/>
      <c r="S105" s="117"/>
      <c r="T105" s="117"/>
      <c r="U105" s="382"/>
      <c r="V105" s="86"/>
    </row>
    <row r="106" spans="1:22" x14ac:dyDescent="0.35">
      <c r="A106" s="1165"/>
      <c r="B106" s="592">
        <v>9</v>
      </c>
      <c r="C106" s="125"/>
      <c r="D106" s="126"/>
      <c r="E106" s="118"/>
      <c r="F106" s="125"/>
      <c r="G106" s="127"/>
      <c r="H106" s="128"/>
      <c r="I106" s="128"/>
      <c r="J106" s="128"/>
      <c r="K106" s="117"/>
      <c r="L106" s="134"/>
      <c r="M106" s="135"/>
      <c r="N106" s="117"/>
      <c r="O106" s="135"/>
      <c r="P106" s="176"/>
      <c r="Q106" s="176"/>
      <c r="R106" s="117"/>
      <c r="S106" s="117"/>
      <c r="T106" s="117"/>
      <c r="U106" s="382"/>
      <c r="V106" s="86"/>
    </row>
    <row r="107" spans="1:22" ht="15" thickBot="1" x14ac:dyDescent="0.4">
      <c r="A107" s="1166"/>
      <c r="B107" s="593">
        <v>10</v>
      </c>
      <c r="C107" s="153"/>
      <c r="D107" s="154"/>
      <c r="E107" s="155"/>
      <c r="F107" s="153"/>
      <c r="G107" s="156"/>
      <c r="H107" s="157"/>
      <c r="I107" s="157"/>
      <c r="J107" s="157"/>
      <c r="K107" s="158"/>
      <c r="L107" s="159"/>
      <c r="M107" s="160"/>
      <c r="N107" s="158"/>
      <c r="O107" s="160"/>
      <c r="P107" s="177"/>
      <c r="Q107" s="177"/>
      <c r="R107" s="158"/>
      <c r="S107" s="158"/>
      <c r="T107" s="158"/>
      <c r="U107" s="383"/>
      <c r="V107" s="86"/>
    </row>
    <row r="108" spans="1:22" ht="29.5" thickBot="1" x14ac:dyDescent="0.4">
      <c r="A108" s="150"/>
      <c r="B108" s="12"/>
      <c r="C108" s="12"/>
      <c r="D108" s="12"/>
      <c r="E108" s="555" t="s">
        <v>458</v>
      </c>
      <c r="F108" s="556">
        <f>COUNTA(F98:F107)</f>
        <v>0</v>
      </c>
      <c r="G108" s="557">
        <f>COUNTA(G98:G107)</f>
        <v>0</v>
      </c>
      <c r="H108" s="151"/>
      <c r="I108" s="151"/>
      <c r="J108" s="151"/>
      <c r="K108" s="151"/>
      <c r="L108" s="152"/>
      <c r="M108" s="151"/>
      <c r="N108" s="151"/>
      <c r="O108" s="161" t="s">
        <v>425</v>
      </c>
      <c r="P108" s="174">
        <f>SUM(P98:P107)</f>
        <v>0</v>
      </c>
      <c r="Q108" s="175">
        <f>SUM(Q98:Q107)</f>
        <v>0</v>
      </c>
      <c r="R108" s="12"/>
      <c r="T108" s="12"/>
      <c r="U108" s="149"/>
      <c r="V108" s="166"/>
    </row>
    <row r="109" spans="1:22" ht="15" thickBot="1" x14ac:dyDescent="0.4">
      <c r="A109" s="167"/>
      <c r="B109" s="90"/>
      <c r="C109" s="69"/>
      <c r="D109" s="69"/>
      <c r="E109" s="69"/>
      <c r="F109" s="90"/>
      <c r="G109" s="69"/>
      <c r="H109" s="69"/>
      <c r="I109" s="69"/>
      <c r="J109" s="69"/>
      <c r="K109" s="90"/>
      <c r="L109" s="90"/>
      <c r="M109" s="69"/>
      <c r="N109" s="69"/>
      <c r="O109" s="69"/>
      <c r="P109" s="69"/>
      <c r="Q109" s="69"/>
      <c r="R109" s="69"/>
      <c r="S109" s="69"/>
      <c r="T109" s="69"/>
      <c r="U109" s="69"/>
      <c r="V109" s="91"/>
    </row>
    <row r="110" spans="1:22" ht="15" thickBot="1" x14ac:dyDescent="0.4">
      <c r="A110" s="162"/>
      <c r="B110" s="41"/>
      <c r="C110" s="38"/>
      <c r="D110" s="38"/>
      <c r="E110" s="38"/>
      <c r="F110" s="41"/>
      <c r="G110" s="38"/>
      <c r="H110" s="38"/>
      <c r="I110" s="38"/>
      <c r="J110" s="38"/>
      <c r="K110" s="41"/>
      <c r="L110" s="41"/>
      <c r="M110" s="38"/>
      <c r="N110" s="38"/>
      <c r="O110" s="38"/>
      <c r="P110" s="38"/>
      <c r="Q110" s="38"/>
      <c r="R110" s="38"/>
      <c r="S110" s="38"/>
      <c r="T110" s="38"/>
      <c r="U110" s="38"/>
      <c r="V110" s="44"/>
    </row>
    <row r="111" spans="1:22" ht="27.5" thickBot="1" x14ac:dyDescent="0.4">
      <c r="A111" s="587" t="s">
        <v>9</v>
      </c>
      <c r="B111" s="1053" t="s">
        <v>321</v>
      </c>
      <c r="C111" s="1054"/>
      <c r="E111" s="1167" t="s">
        <v>386</v>
      </c>
      <c r="F111" s="1168"/>
      <c r="G111" s="1035">
        <f>VLOOKUP(B111,'piano inv.riconvers.'!$D$77:$H$96,3,FALSE)</f>
        <v>0</v>
      </c>
      <c r="H111" s="1036"/>
      <c r="I111" s="122"/>
      <c r="J111" s="122"/>
      <c r="K111" s="1"/>
      <c r="L111" s="1167" t="s">
        <v>387</v>
      </c>
      <c r="M111" s="1168"/>
      <c r="N111" s="1035" t="s">
        <v>318</v>
      </c>
      <c r="O111" s="1036"/>
      <c r="Q111" s="588" t="s">
        <v>388</v>
      </c>
      <c r="R111" s="148"/>
      <c r="T111" s="590" t="s">
        <v>389</v>
      </c>
      <c r="U111" s="559"/>
      <c r="V111" s="86"/>
    </row>
    <row r="112" spans="1:22" ht="15" thickBot="1" x14ac:dyDescent="0.4">
      <c r="A112" s="163"/>
      <c r="B112" s="120"/>
      <c r="C112" s="120"/>
      <c r="E112" s="121"/>
      <c r="F112" s="121"/>
      <c r="G112" s="122"/>
      <c r="H112" s="122"/>
      <c r="I112" s="122"/>
      <c r="J112" s="122"/>
      <c r="K112" s="1"/>
      <c r="L112" s="121"/>
      <c r="M112" s="121"/>
      <c r="N112" s="122"/>
      <c r="O112" s="122"/>
      <c r="Q112" s="123"/>
      <c r="T112" s="119"/>
      <c r="V112" s="164"/>
    </row>
    <row r="113" spans="1:22" ht="28.5" customHeight="1" thickBot="1" x14ac:dyDescent="0.4">
      <c r="A113" s="1169" t="s">
        <v>453</v>
      </c>
      <c r="B113" s="1170"/>
      <c r="C113" s="1170"/>
      <c r="D113" s="1171"/>
      <c r="E113" s="1041">
        <f>VLOOKUP(B111,'piano inv.riconvers.'!$D$77:$V$96,17,FALSE)</f>
        <v>0</v>
      </c>
      <c r="F113" s="1042"/>
      <c r="G113" s="1042"/>
      <c r="H113" s="1043"/>
      <c r="I113" s="172"/>
      <c r="J113" s="172"/>
      <c r="K113" s="1"/>
      <c r="L113" s="1172" t="s">
        <v>391</v>
      </c>
      <c r="M113" s="1173"/>
      <c r="N113" s="1041">
        <f>VLOOKUP(B111,'piano inv.riconvers.'!$D$77:$V$96,19,FALSE)</f>
        <v>0</v>
      </c>
      <c r="O113" s="1043"/>
      <c r="P113" s="147"/>
      <c r="Q113" s="589" t="s">
        <v>392</v>
      </c>
      <c r="R113" s="169">
        <f>N113+E113</f>
        <v>0</v>
      </c>
      <c r="S113" s="108"/>
      <c r="T113" s="590" t="s">
        <v>393</v>
      </c>
      <c r="U113" s="559"/>
      <c r="V113" s="164"/>
    </row>
    <row r="114" spans="1:22" ht="15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72"/>
      <c r="J114" s="172"/>
      <c r="K114" s="1"/>
      <c r="L114" s="121"/>
      <c r="M114" s="121"/>
      <c r="N114" s="172"/>
      <c r="O114" s="172"/>
      <c r="P114" s="147"/>
      <c r="Q114" s="119"/>
      <c r="R114" s="147"/>
      <c r="S114" s="108"/>
      <c r="T114" s="119"/>
      <c r="U114" s="173"/>
      <c r="V114" s="86"/>
    </row>
    <row r="115" spans="1:22" ht="72.5" x14ac:dyDescent="0.35">
      <c r="A115" s="1160" t="s">
        <v>394</v>
      </c>
      <c r="B115" s="1162" t="s">
        <v>395</v>
      </c>
      <c r="C115" s="1162" t="s">
        <v>396</v>
      </c>
      <c r="D115" s="581" t="s">
        <v>397</v>
      </c>
      <c r="E115" s="582" t="s">
        <v>398</v>
      </c>
      <c r="F115" s="581" t="s">
        <v>399</v>
      </c>
      <c r="G115" s="581" t="s">
        <v>400</v>
      </c>
      <c r="H115" s="583" t="s">
        <v>454</v>
      </c>
      <c r="I115" s="583" t="s">
        <v>292</v>
      </c>
      <c r="J115" s="583" t="s">
        <v>455</v>
      </c>
      <c r="K115" s="583" t="s">
        <v>401</v>
      </c>
      <c r="L115" s="583" t="s">
        <v>402</v>
      </c>
      <c r="M115" s="582" t="s">
        <v>456</v>
      </c>
      <c r="N115" s="583" t="s">
        <v>404</v>
      </c>
      <c r="O115" s="583" t="s">
        <v>405</v>
      </c>
      <c r="P115" s="583" t="s">
        <v>406</v>
      </c>
      <c r="Q115" s="583" t="s">
        <v>407</v>
      </c>
      <c r="R115" s="583" t="s">
        <v>408</v>
      </c>
      <c r="S115" s="583" t="s">
        <v>409</v>
      </c>
      <c r="T115" s="583" t="s">
        <v>410</v>
      </c>
      <c r="U115" s="584" t="s">
        <v>412</v>
      </c>
      <c r="V115" s="165"/>
    </row>
    <row r="116" spans="1:22" ht="36.5" thickBot="1" x14ac:dyDescent="0.4">
      <c r="A116" s="1161"/>
      <c r="B116" s="1163"/>
      <c r="C116" s="1163"/>
      <c r="D116" s="585" t="s">
        <v>413</v>
      </c>
      <c r="E116" s="585" t="s">
        <v>429</v>
      </c>
      <c r="F116" s="585" t="s">
        <v>415</v>
      </c>
      <c r="G116" s="585" t="s">
        <v>415</v>
      </c>
      <c r="H116" s="585" t="s">
        <v>293</v>
      </c>
      <c r="I116" s="585" t="s">
        <v>461</v>
      </c>
      <c r="J116" s="585" t="s">
        <v>32</v>
      </c>
      <c r="K116" s="585" t="s">
        <v>462</v>
      </c>
      <c r="L116" s="585" t="s">
        <v>417</v>
      </c>
      <c r="M116" s="585" t="s">
        <v>418</v>
      </c>
      <c r="N116" s="585" t="s">
        <v>419</v>
      </c>
      <c r="O116" s="585" t="s">
        <v>418</v>
      </c>
      <c r="P116" s="585" t="s">
        <v>420</v>
      </c>
      <c r="Q116" s="585" t="s">
        <v>384</v>
      </c>
      <c r="R116" s="585" t="s">
        <v>421</v>
      </c>
      <c r="S116" s="585" t="s">
        <v>422</v>
      </c>
      <c r="T116" s="585" t="s">
        <v>423</v>
      </c>
      <c r="U116" s="586"/>
      <c r="V116" s="165"/>
    </row>
    <row r="117" spans="1:22" ht="14.5" customHeight="1" x14ac:dyDescent="0.35">
      <c r="A117" s="1164" t="str">
        <f>B111</f>
        <v>riconv. extraurb.m.1</v>
      </c>
      <c r="B117" s="591">
        <v>1</v>
      </c>
      <c r="C117" s="129"/>
      <c r="D117" s="130"/>
      <c r="E117" s="131"/>
      <c r="F117" s="129"/>
      <c r="G117" s="132"/>
      <c r="H117" s="133"/>
      <c r="I117" s="133"/>
      <c r="J117" s="133"/>
      <c r="K117" s="116"/>
      <c r="L117" s="136"/>
      <c r="M117" s="137"/>
      <c r="N117" s="116"/>
      <c r="O117" s="137"/>
      <c r="P117" s="185"/>
      <c r="Q117" s="185"/>
      <c r="R117" s="116"/>
      <c r="S117" s="116"/>
      <c r="T117" s="116"/>
      <c r="U117" s="381"/>
      <c r="V117" s="86"/>
    </row>
    <row r="118" spans="1:22" x14ac:dyDescent="0.35">
      <c r="A118" s="1165"/>
      <c r="B118" s="592">
        <v>2</v>
      </c>
      <c r="C118" s="125"/>
      <c r="D118" s="126"/>
      <c r="E118" s="118"/>
      <c r="F118" s="125"/>
      <c r="G118" s="127"/>
      <c r="H118" s="128"/>
      <c r="I118" s="128"/>
      <c r="J118" s="128"/>
      <c r="K118" s="117"/>
      <c r="L118" s="134"/>
      <c r="M118" s="135"/>
      <c r="N118" s="117"/>
      <c r="O118" s="135"/>
      <c r="P118" s="176"/>
      <c r="Q118" s="176"/>
      <c r="R118" s="117"/>
      <c r="S118" s="117" t="s">
        <v>424</v>
      </c>
      <c r="T118" s="117"/>
      <c r="U118" s="382"/>
      <c r="V118" s="86"/>
    </row>
    <row r="119" spans="1:22" x14ac:dyDescent="0.35">
      <c r="A119" s="1165"/>
      <c r="B119" s="592">
        <v>3</v>
      </c>
      <c r="C119" s="125"/>
      <c r="D119" s="126"/>
      <c r="E119" s="118"/>
      <c r="F119" s="125"/>
      <c r="G119" s="127"/>
      <c r="H119" s="128"/>
      <c r="I119" s="128"/>
      <c r="J119" s="128"/>
      <c r="K119" s="117"/>
      <c r="L119" s="134"/>
      <c r="M119" s="135"/>
      <c r="N119" s="117"/>
      <c r="O119" s="135"/>
      <c r="P119" s="176"/>
      <c r="Q119" s="176"/>
      <c r="R119" s="117"/>
      <c r="S119" s="117"/>
      <c r="T119" s="117"/>
      <c r="U119" s="382"/>
      <c r="V119" s="86"/>
    </row>
    <row r="120" spans="1:22" x14ac:dyDescent="0.35">
      <c r="A120" s="1165"/>
      <c r="B120" s="592">
        <v>4</v>
      </c>
      <c r="C120" s="125"/>
      <c r="D120" s="126"/>
      <c r="E120" s="118"/>
      <c r="F120" s="125"/>
      <c r="G120" s="125"/>
      <c r="H120" s="128"/>
      <c r="I120" s="128"/>
      <c r="J120" s="128"/>
      <c r="K120" s="117"/>
      <c r="L120" s="134"/>
      <c r="M120" s="135"/>
      <c r="N120" s="117"/>
      <c r="O120" s="135"/>
      <c r="P120" s="176"/>
      <c r="Q120" s="176"/>
      <c r="R120" s="117"/>
      <c r="S120" s="117"/>
      <c r="T120" s="117"/>
      <c r="U120" s="382"/>
      <c r="V120" s="86"/>
    </row>
    <row r="121" spans="1:22" x14ac:dyDescent="0.35">
      <c r="A121" s="1165"/>
      <c r="B121" s="592">
        <v>5</v>
      </c>
      <c r="C121" s="125"/>
      <c r="D121" s="126"/>
      <c r="E121" s="118"/>
      <c r="F121" s="125"/>
      <c r="G121" s="127"/>
      <c r="H121" s="128"/>
      <c r="I121" s="128"/>
      <c r="J121" s="128"/>
      <c r="K121" s="117"/>
      <c r="L121" s="134"/>
      <c r="M121" s="135"/>
      <c r="N121" s="117"/>
      <c r="O121" s="135"/>
      <c r="P121" s="176"/>
      <c r="Q121" s="176"/>
      <c r="R121" s="117"/>
      <c r="S121" s="117"/>
      <c r="T121" s="117"/>
      <c r="U121" s="382"/>
      <c r="V121" s="86"/>
    </row>
    <row r="122" spans="1:22" x14ac:dyDescent="0.35">
      <c r="A122" s="1165"/>
      <c r="B122" s="592">
        <v>6</v>
      </c>
      <c r="C122" s="125"/>
      <c r="D122" s="126"/>
      <c r="E122" s="118"/>
      <c r="F122" s="125"/>
      <c r="G122" s="127"/>
      <c r="H122" s="128"/>
      <c r="I122" s="128"/>
      <c r="J122" s="128"/>
      <c r="K122" s="117"/>
      <c r="L122" s="134"/>
      <c r="M122" s="135"/>
      <c r="N122" s="117"/>
      <c r="O122" s="135"/>
      <c r="P122" s="176"/>
      <c r="Q122" s="176"/>
      <c r="R122" s="117"/>
      <c r="S122" s="117"/>
      <c r="T122" s="117"/>
      <c r="U122" s="382"/>
      <c r="V122" s="86"/>
    </row>
    <row r="123" spans="1:22" x14ac:dyDescent="0.35">
      <c r="A123" s="1165"/>
      <c r="B123" s="592">
        <v>7</v>
      </c>
      <c r="C123" s="125"/>
      <c r="D123" s="126"/>
      <c r="E123" s="118"/>
      <c r="F123" s="125"/>
      <c r="G123" s="127"/>
      <c r="H123" s="128"/>
      <c r="I123" s="128"/>
      <c r="J123" s="128"/>
      <c r="K123" s="117"/>
      <c r="L123" s="134"/>
      <c r="M123" s="135"/>
      <c r="N123" s="117"/>
      <c r="O123" s="135"/>
      <c r="P123" s="176"/>
      <c r="Q123" s="176"/>
      <c r="R123" s="117"/>
      <c r="S123" s="117"/>
      <c r="T123" s="117"/>
      <c r="U123" s="382"/>
      <c r="V123" s="86"/>
    </row>
    <row r="124" spans="1:22" x14ac:dyDescent="0.35">
      <c r="A124" s="1165"/>
      <c r="B124" s="592">
        <v>8</v>
      </c>
      <c r="C124" s="125"/>
      <c r="D124" s="126"/>
      <c r="E124" s="118"/>
      <c r="F124" s="125"/>
      <c r="G124" s="127"/>
      <c r="H124" s="128"/>
      <c r="I124" s="128"/>
      <c r="J124" s="128"/>
      <c r="K124" s="117"/>
      <c r="L124" s="134"/>
      <c r="M124" s="135"/>
      <c r="N124" s="117"/>
      <c r="O124" s="135"/>
      <c r="P124" s="176"/>
      <c r="Q124" s="176"/>
      <c r="R124" s="117"/>
      <c r="S124" s="117"/>
      <c r="T124" s="117"/>
      <c r="U124" s="382"/>
      <c r="V124" s="86"/>
    </row>
    <row r="125" spans="1:22" x14ac:dyDescent="0.35">
      <c r="A125" s="1165"/>
      <c r="B125" s="592">
        <v>9</v>
      </c>
      <c r="C125" s="125"/>
      <c r="D125" s="126"/>
      <c r="E125" s="118"/>
      <c r="F125" s="125"/>
      <c r="G125" s="127"/>
      <c r="H125" s="128"/>
      <c r="I125" s="128"/>
      <c r="J125" s="128"/>
      <c r="K125" s="117"/>
      <c r="L125" s="134"/>
      <c r="M125" s="135"/>
      <c r="N125" s="117"/>
      <c r="O125" s="135"/>
      <c r="P125" s="176"/>
      <c r="Q125" s="176"/>
      <c r="R125" s="117"/>
      <c r="S125" s="117"/>
      <c r="T125" s="117"/>
      <c r="U125" s="382"/>
      <c r="V125" s="86"/>
    </row>
    <row r="126" spans="1:22" ht="15" thickBot="1" x14ac:dyDescent="0.4">
      <c r="A126" s="1166"/>
      <c r="B126" s="593">
        <v>10</v>
      </c>
      <c r="C126" s="153"/>
      <c r="D126" s="154"/>
      <c r="E126" s="155"/>
      <c r="F126" s="153"/>
      <c r="G126" s="156"/>
      <c r="H126" s="157"/>
      <c r="I126" s="157"/>
      <c r="J126" s="157"/>
      <c r="K126" s="158"/>
      <c r="L126" s="159"/>
      <c r="M126" s="160"/>
      <c r="N126" s="158"/>
      <c r="O126" s="160"/>
      <c r="P126" s="177"/>
      <c r="Q126" s="177"/>
      <c r="R126" s="158"/>
      <c r="S126" s="158"/>
      <c r="T126" s="158"/>
      <c r="U126" s="383"/>
      <c r="V126" s="86"/>
    </row>
    <row r="127" spans="1:22" ht="29.5" thickBot="1" x14ac:dyDescent="0.4">
      <c r="A127" s="150"/>
      <c r="B127" s="12"/>
      <c r="C127" s="12"/>
      <c r="D127" s="12"/>
      <c r="E127" s="555" t="s">
        <v>458</v>
      </c>
      <c r="F127" s="556">
        <f>COUNTA(F117:F126)</f>
        <v>0</v>
      </c>
      <c r="G127" s="557">
        <f>COUNTA(G117:G126)</f>
        <v>0</v>
      </c>
      <c r="H127" s="151"/>
      <c r="I127" s="151"/>
      <c r="J127" s="151"/>
      <c r="K127" s="151"/>
      <c r="L127" s="152"/>
      <c r="M127" s="151"/>
      <c r="N127" s="151"/>
      <c r="O127" s="161" t="s">
        <v>425</v>
      </c>
      <c r="P127" s="174">
        <f>SUM(P117:P126)</f>
        <v>0</v>
      </c>
      <c r="Q127" s="175">
        <f>SUM(Q117:Q126)</f>
        <v>0</v>
      </c>
      <c r="R127" s="12"/>
      <c r="T127" s="12"/>
      <c r="U127" s="149"/>
      <c r="V127" s="166"/>
    </row>
    <row r="128" spans="1:22" ht="15" thickBot="1" x14ac:dyDescent="0.4">
      <c r="A128" s="167"/>
      <c r="B128" s="90"/>
      <c r="C128" s="69"/>
      <c r="D128" s="69"/>
      <c r="E128" s="69"/>
      <c r="F128" s="90"/>
      <c r="G128" s="69"/>
      <c r="H128" s="69"/>
      <c r="I128" s="69"/>
      <c r="J128" s="69"/>
      <c r="K128" s="90"/>
      <c r="L128" s="90"/>
      <c r="M128" s="69"/>
      <c r="N128" s="69"/>
      <c r="O128" s="69"/>
      <c r="P128" s="69"/>
      <c r="Q128" s="69"/>
      <c r="R128" s="69"/>
      <c r="S128" s="69"/>
      <c r="T128" s="69"/>
      <c r="U128" s="69"/>
      <c r="V128" s="91"/>
    </row>
    <row r="129" spans="1:22" ht="15" thickBot="1" x14ac:dyDescent="0.4">
      <c r="A129" s="162"/>
      <c r="B129" s="41"/>
      <c r="C129" s="38"/>
      <c r="D129" s="38"/>
      <c r="E129" s="38"/>
      <c r="F129" s="41"/>
      <c r="G129" s="38"/>
      <c r="H129" s="38"/>
      <c r="I129" s="38"/>
      <c r="J129" s="38"/>
      <c r="K129" s="41"/>
      <c r="L129" s="41"/>
      <c r="M129" s="38"/>
      <c r="N129" s="38"/>
      <c r="O129" s="38"/>
      <c r="P129" s="38"/>
      <c r="Q129" s="38"/>
      <c r="R129" s="38"/>
      <c r="S129" s="38"/>
      <c r="T129" s="38"/>
      <c r="U129" s="38"/>
      <c r="V129" s="44"/>
    </row>
    <row r="130" spans="1:22" ht="27.5" thickBot="1" x14ac:dyDescent="0.4">
      <c r="A130" s="587" t="s">
        <v>9</v>
      </c>
      <c r="B130" s="1053" t="s">
        <v>321</v>
      </c>
      <c r="C130" s="1054"/>
      <c r="E130" s="1167" t="s">
        <v>386</v>
      </c>
      <c r="F130" s="1168"/>
      <c r="G130" s="1035">
        <f>VLOOKUP(B130,'piano inv.riconvers.'!$D$77:$H$96,3,FALSE)</f>
        <v>0</v>
      </c>
      <c r="H130" s="1036"/>
      <c r="I130" s="122"/>
      <c r="J130" s="122"/>
      <c r="K130" s="1"/>
      <c r="L130" s="1167" t="s">
        <v>387</v>
      </c>
      <c r="M130" s="1168"/>
      <c r="N130" s="1035" t="s">
        <v>318</v>
      </c>
      <c r="O130" s="1036"/>
      <c r="Q130" s="588" t="s">
        <v>388</v>
      </c>
      <c r="R130" s="148"/>
      <c r="T130" s="590" t="s">
        <v>389</v>
      </c>
      <c r="U130" s="559"/>
      <c r="V130" s="86"/>
    </row>
    <row r="131" spans="1:22" ht="15" thickBot="1" x14ac:dyDescent="0.4">
      <c r="A131" s="163"/>
      <c r="B131" s="120"/>
      <c r="C131" s="120"/>
      <c r="E131" s="121"/>
      <c r="F131" s="121"/>
      <c r="G131" s="122"/>
      <c r="H131" s="122"/>
      <c r="I131" s="122"/>
      <c r="J131" s="122"/>
      <c r="K131" s="1"/>
      <c r="L131" s="121"/>
      <c r="M131" s="121"/>
      <c r="N131" s="122"/>
      <c r="O131" s="122"/>
      <c r="Q131" s="123"/>
      <c r="T131" s="119"/>
      <c r="V131" s="164"/>
    </row>
    <row r="132" spans="1:22" ht="28.5" customHeight="1" thickBot="1" x14ac:dyDescent="0.4">
      <c r="A132" s="1169" t="s">
        <v>453</v>
      </c>
      <c r="B132" s="1170"/>
      <c r="C132" s="1170"/>
      <c r="D132" s="1171"/>
      <c r="E132" s="1041">
        <f>VLOOKUP(B130,'piano inv.riconvers.'!$D$77:$V$96,17,FALSE)</f>
        <v>0</v>
      </c>
      <c r="F132" s="1042"/>
      <c r="G132" s="1042"/>
      <c r="H132" s="1043"/>
      <c r="I132" s="172"/>
      <c r="J132" s="172"/>
      <c r="K132" s="1"/>
      <c r="L132" s="1172" t="s">
        <v>391</v>
      </c>
      <c r="M132" s="1173"/>
      <c r="N132" s="1041">
        <f>VLOOKUP(B130,'piano inv.riconvers.'!$D$77:$V$96,19,FALSE)</f>
        <v>0</v>
      </c>
      <c r="O132" s="1043"/>
      <c r="P132" s="147"/>
      <c r="Q132" s="589" t="s">
        <v>392</v>
      </c>
      <c r="R132" s="169">
        <f>N132+E132</f>
        <v>0</v>
      </c>
      <c r="S132" s="108"/>
      <c r="T132" s="590" t="s">
        <v>393</v>
      </c>
      <c r="U132" s="559"/>
      <c r="V132" s="164"/>
    </row>
    <row r="133" spans="1:22" ht="15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72"/>
      <c r="J133" s="172"/>
      <c r="K133" s="1"/>
      <c r="L133" s="121"/>
      <c r="M133" s="121"/>
      <c r="N133" s="172"/>
      <c r="O133" s="172"/>
      <c r="P133" s="147"/>
      <c r="Q133" s="119"/>
      <c r="R133" s="147"/>
      <c r="S133" s="108"/>
      <c r="T133" s="119"/>
      <c r="U133" s="173"/>
      <c r="V133" s="86"/>
    </row>
    <row r="134" spans="1:22" ht="72.5" x14ac:dyDescent="0.35">
      <c r="A134" s="1160" t="s">
        <v>394</v>
      </c>
      <c r="B134" s="1162" t="s">
        <v>395</v>
      </c>
      <c r="C134" s="1162" t="s">
        <v>396</v>
      </c>
      <c r="D134" s="581" t="s">
        <v>397</v>
      </c>
      <c r="E134" s="582" t="s">
        <v>398</v>
      </c>
      <c r="F134" s="581" t="s">
        <v>399</v>
      </c>
      <c r="G134" s="581" t="s">
        <v>400</v>
      </c>
      <c r="H134" s="583" t="s">
        <v>454</v>
      </c>
      <c r="I134" s="583" t="s">
        <v>292</v>
      </c>
      <c r="J134" s="583" t="s">
        <v>455</v>
      </c>
      <c r="K134" s="583" t="s">
        <v>401</v>
      </c>
      <c r="L134" s="583" t="s">
        <v>402</v>
      </c>
      <c r="M134" s="582" t="s">
        <v>456</v>
      </c>
      <c r="N134" s="583" t="s">
        <v>404</v>
      </c>
      <c r="O134" s="583" t="s">
        <v>405</v>
      </c>
      <c r="P134" s="583" t="s">
        <v>406</v>
      </c>
      <c r="Q134" s="583" t="s">
        <v>407</v>
      </c>
      <c r="R134" s="583" t="s">
        <v>408</v>
      </c>
      <c r="S134" s="583" t="s">
        <v>409</v>
      </c>
      <c r="T134" s="583" t="s">
        <v>410</v>
      </c>
      <c r="U134" s="584" t="s">
        <v>412</v>
      </c>
      <c r="V134" s="165"/>
    </row>
    <row r="135" spans="1:22" ht="36.5" thickBot="1" x14ac:dyDescent="0.4">
      <c r="A135" s="1161"/>
      <c r="B135" s="1163"/>
      <c r="C135" s="1163"/>
      <c r="D135" s="585" t="s">
        <v>413</v>
      </c>
      <c r="E135" s="585" t="s">
        <v>429</v>
      </c>
      <c r="F135" s="585" t="s">
        <v>415</v>
      </c>
      <c r="G135" s="585" t="s">
        <v>415</v>
      </c>
      <c r="H135" s="585" t="s">
        <v>293</v>
      </c>
      <c r="I135" s="585" t="s">
        <v>461</v>
      </c>
      <c r="J135" s="585" t="s">
        <v>32</v>
      </c>
      <c r="K135" s="585" t="s">
        <v>462</v>
      </c>
      <c r="L135" s="585" t="s">
        <v>417</v>
      </c>
      <c r="M135" s="585" t="s">
        <v>418</v>
      </c>
      <c r="N135" s="585" t="s">
        <v>419</v>
      </c>
      <c r="O135" s="585" t="s">
        <v>418</v>
      </c>
      <c r="P135" s="585" t="s">
        <v>420</v>
      </c>
      <c r="Q135" s="585" t="s">
        <v>384</v>
      </c>
      <c r="R135" s="585" t="s">
        <v>421</v>
      </c>
      <c r="S135" s="585" t="s">
        <v>422</v>
      </c>
      <c r="T135" s="585" t="s">
        <v>423</v>
      </c>
      <c r="U135" s="586"/>
      <c r="V135" s="165"/>
    </row>
    <row r="136" spans="1:22" ht="14.5" customHeight="1" x14ac:dyDescent="0.35">
      <c r="A136" s="1164" t="str">
        <f>B130</f>
        <v>riconv. extraurb.m.1</v>
      </c>
      <c r="B136" s="591">
        <v>1</v>
      </c>
      <c r="C136" s="129"/>
      <c r="D136" s="130"/>
      <c r="E136" s="131"/>
      <c r="F136" s="129"/>
      <c r="G136" s="132"/>
      <c r="H136" s="133"/>
      <c r="I136" s="133"/>
      <c r="J136" s="133"/>
      <c r="K136" s="116"/>
      <c r="L136" s="136"/>
      <c r="M136" s="137"/>
      <c r="N136" s="116"/>
      <c r="O136" s="137"/>
      <c r="P136" s="185"/>
      <c r="Q136" s="185"/>
      <c r="R136" s="116"/>
      <c r="S136" s="116"/>
      <c r="T136" s="116"/>
      <c r="U136" s="381"/>
      <c r="V136" s="86"/>
    </row>
    <row r="137" spans="1:22" x14ac:dyDescent="0.35">
      <c r="A137" s="1165"/>
      <c r="B137" s="592">
        <v>2</v>
      </c>
      <c r="C137" s="125"/>
      <c r="D137" s="126"/>
      <c r="E137" s="118"/>
      <c r="F137" s="125"/>
      <c r="G137" s="127"/>
      <c r="H137" s="128"/>
      <c r="I137" s="128"/>
      <c r="J137" s="128"/>
      <c r="K137" s="117"/>
      <c r="L137" s="134"/>
      <c r="M137" s="135"/>
      <c r="N137" s="117"/>
      <c r="O137" s="135"/>
      <c r="P137" s="176"/>
      <c r="Q137" s="176"/>
      <c r="R137" s="117"/>
      <c r="S137" s="117" t="s">
        <v>424</v>
      </c>
      <c r="T137" s="117"/>
      <c r="U137" s="382"/>
      <c r="V137" s="86"/>
    </row>
    <row r="138" spans="1:22" x14ac:dyDescent="0.35">
      <c r="A138" s="1165"/>
      <c r="B138" s="592">
        <v>3</v>
      </c>
      <c r="C138" s="125"/>
      <c r="D138" s="126"/>
      <c r="E138" s="118"/>
      <c r="F138" s="125"/>
      <c r="G138" s="127"/>
      <c r="H138" s="128"/>
      <c r="I138" s="128"/>
      <c r="J138" s="128"/>
      <c r="K138" s="117"/>
      <c r="L138" s="134"/>
      <c r="M138" s="135"/>
      <c r="N138" s="117"/>
      <c r="O138" s="135"/>
      <c r="P138" s="176"/>
      <c r="Q138" s="176"/>
      <c r="R138" s="117"/>
      <c r="S138" s="117"/>
      <c r="T138" s="117"/>
      <c r="U138" s="382"/>
      <c r="V138" s="86"/>
    </row>
    <row r="139" spans="1:22" x14ac:dyDescent="0.35">
      <c r="A139" s="1165"/>
      <c r="B139" s="592">
        <v>4</v>
      </c>
      <c r="C139" s="125"/>
      <c r="D139" s="126"/>
      <c r="E139" s="118"/>
      <c r="F139" s="125"/>
      <c r="G139" s="125"/>
      <c r="H139" s="128"/>
      <c r="I139" s="128"/>
      <c r="J139" s="128"/>
      <c r="K139" s="117"/>
      <c r="L139" s="134"/>
      <c r="M139" s="135"/>
      <c r="N139" s="117"/>
      <c r="O139" s="135"/>
      <c r="P139" s="176"/>
      <c r="Q139" s="176"/>
      <c r="R139" s="117"/>
      <c r="S139" s="117"/>
      <c r="T139" s="117"/>
      <c r="U139" s="382"/>
      <c r="V139" s="86"/>
    </row>
    <row r="140" spans="1:22" x14ac:dyDescent="0.35">
      <c r="A140" s="1165"/>
      <c r="B140" s="592">
        <v>5</v>
      </c>
      <c r="C140" s="125"/>
      <c r="D140" s="126"/>
      <c r="E140" s="118"/>
      <c r="F140" s="125"/>
      <c r="G140" s="127"/>
      <c r="H140" s="128"/>
      <c r="I140" s="128"/>
      <c r="J140" s="128"/>
      <c r="K140" s="117"/>
      <c r="L140" s="134"/>
      <c r="M140" s="135"/>
      <c r="N140" s="117"/>
      <c r="O140" s="135"/>
      <c r="P140" s="176"/>
      <c r="Q140" s="176"/>
      <c r="R140" s="117"/>
      <c r="S140" s="117"/>
      <c r="T140" s="117"/>
      <c r="U140" s="382"/>
      <c r="V140" s="86"/>
    </row>
    <row r="141" spans="1:22" x14ac:dyDescent="0.35">
      <c r="A141" s="1165"/>
      <c r="B141" s="592">
        <v>6</v>
      </c>
      <c r="C141" s="125"/>
      <c r="D141" s="126"/>
      <c r="E141" s="118"/>
      <c r="F141" s="125"/>
      <c r="G141" s="127"/>
      <c r="H141" s="128"/>
      <c r="I141" s="128"/>
      <c r="J141" s="128"/>
      <c r="K141" s="117"/>
      <c r="L141" s="134"/>
      <c r="M141" s="135"/>
      <c r="N141" s="117"/>
      <c r="O141" s="135"/>
      <c r="P141" s="176"/>
      <c r="Q141" s="176"/>
      <c r="R141" s="117"/>
      <c r="S141" s="117"/>
      <c r="T141" s="117"/>
      <c r="U141" s="382"/>
      <c r="V141" s="86"/>
    </row>
    <row r="142" spans="1:22" x14ac:dyDescent="0.35">
      <c r="A142" s="1165"/>
      <c r="B142" s="592">
        <v>7</v>
      </c>
      <c r="C142" s="125"/>
      <c r="D142" s="126"/>
      <c r="E142" s="118"/>
      <c r="F142" s="125"/>
      <c r="G142" s="127"/>
      <c r="H142" s="128"/>
      <c r="I142" s="128"/>
      <c r="J142" s="128"/>
      <c r="K142" s="117"/>
      <c r="L142" s="134"/>
      <c r="M142" s="135"/>
      <c r="N142" s="117"/>
      <c r="O142" s="135"/>
      <c r="P142" s="176"/>
      <c r="Q142" s="176"/>
      <c r="R142" s="117"/>
      <c r="S142" s="117"/>
      <c r="T142" s="117"/>
      <c r="U142" s="382"/>
      <c r="V142" s="86"/>
    </row>
    <row r="143" spans="1:22" x14ac:dyDescent="0.35">
      <c r="A143" s="1165"/>
      <c r="B143" s="592">
        <v>8</v>
      </c>
      <c r="C143" s="125"/>
      <c r="D143" s="126"/>
      <c r="E143" s="118"/>
      <c r="F143" s="125"/>
      <c r="G143" s="127"/>
      <c r="H143" s="128"/>
      <c r="I143" s="128"/>
      <c r="J143" s="128"/>
      <c r="K143" s="117"/>
      <c r="L143" s="134"/>
      <c r="M143" s="135"/>
      <c r="N143" s="117"/>
      <c r="O143" s="135"/>
      <c r="P143" s="176"/>
      <c r="Q143" s="176"/>
      <c r="R143" s="117"/>
      <c r="S143" s="117"/>
      <c r="T143" s="117"/>
      <c r="U143" s="382"/>
      <c r="V143" s="86"/>
    </row>
    <row r="144" spans="1:22" x14ac:dyDescent="0.35">
      <c r="A144" s="1165"/>
      <c r="B144" s="592">
        <v>9</v>
      </c>
      <c r="C144" s="125"/>
      <c r="D144" s="126"/>
      <c r="E144" s="118"/>
      <c r="F144" s="125"/>
      <c r="G144" s="127"/>
      <c r="H144" s="128"/>
      <c r="I144" s="128"/>
      <c r="J144" s="128"/>
      <c r="K144" s="117"/>
      <c r="L144" s="134"/>
      <c r="M144" s="135"/>
      <c r="N144" s="117"/>
      <c r="O144" s="135"/>
      <c r="P144" s="176"/>
      <c r="Q144" s="176"/>
      <c r="R144" s="117"/>
      <c r="S144" s="117"/>
      <c r="T144" s="117"/>
      <c r="U144" s="382"/>
      <c r="V144" s="86"/>
    </row>
    <row r="145" spans="1:22" ht="15" thickBot="1" x14ac:dyDescent="0.4">
      <c r="A145" s="1166"/>
      <c r="B145" s="593">
        <v>10</v>
      </c>
      <c r="C145" s="153"/>
      <c r="D145" s="154"/>
      <c r="E145" s="155"/>
      <c r="F145" s="153"/>
      <c r="G145" s="156"/>
      <c r="H145" s="157"/>
      <c r="I145" s="157"/>
      <c r="J145" s="157"/>
      <c r="K145" s="158"/>
      <c r="L145" s="159"/>
      <c r="M145" s="160"/>
      <c r="N145" s="158"/>
      <c r="O145" s="160"/>
      <c r="P145" s="177"/>
      <c r="Q145" s="177"/>
      <c r="R145" s="158"/>
      <c r="S145" s="158"/>
      <c r="T145" s="158"/>
      <c r="U145" s="383"/>
      <c r="V145" s="86"/>
    </row>
    <row r="146" spans="1:22" ht="29.5" thickBot="1" x14ac:dyDescent="0.4">
      <c r="A146" s="150"/>
      <c r="B146" s="12"/>
      <c r="C146" s="12"/>
      <c r="D146" s="12"/>
      <c r="E146" s="555" t="s">
        <v>458</v>
      </c>
      <c r="F146" s="556">
        <f>COUNTA(F136:F145)</f>
        <v>0</v>
      </c>
      <c r="G146" s="557">
        <f>COUNTA(G136:G145)</f>
        <v>0</v>
      </c>
      <c r="H146" s="151"/>
      <c r="I146" s="151"/>
      <c r="J146" s="151"/>
      <c r="K146" s="151"/>
      <c r="L146" s="152"/>
      <c r="M146" s="151"/>
      <c r="N146" s="151"/>
      <c r="O146" s="161" t="s">
        <v>425</v>
      </c>
      <c r="P146" s="174">
        <f>SUM(P136:P145)</f>
        <v>0</v>
      </c>
      <c r="Q146" s="175">
        <f>SUM(Q136:Q145)</f>
        <v>0</v>
      </c>
      <c r="R146" s="12"/>
      <c r="T146" s="12"/>
      <c r="U146" s="149"/>
      <c r="V146" s="166"/>
    </row>
    <row r="147" spans="1:22" ht="15" thickBot="1" x14ac:dyDescent="0.4">
      <c r="A147" s="167"/>
      <c r="B147" s="90"/>
      <c r="C147" s="69"/>
      <c r="D147" s="69"/>
      <c r="E147" s="69"/>
      <c r="F147" s="90"/>
      <c r="G147" s="69"/>
      <c r="H147" s="69"/>
      <c r="I147" s="69"/>
      <c r="J147" s="69"/>
      <c r="K147" s="90"/>
      <c r="L147" s="90"/>
      <c r="M147" s="69"/>
      <c r="N147" s="69"/>
      <c r="O147" s="69"/>
      <c r="P147" s="69"/>
      <c r="Q147" s="69"/>
      <c r="R147" s="69"/>
      <c r="S147" s="69"/>
      <c r="T147" s="69"/>
      <c r="U147" s="69"/>
      <c r="V147" s="91"/>
    </row>
    <row r="148" spans="1:22" ht="15" thickBot="1" x14ac:dyDescent="0.4">
      <c r="A148" s="162"/>
      <c r="B148" s="41"/>
      <c r="C148" s="38"/>
      <c r="D148" s="38"/>
      <c r="E148" s="38"/>
      <c r="F148" s="41"/>
      <c r="G148" s="38"/>
      <c r="H148" s="38"/>
      <c r="I148" s="38"/>
      <c r="J148" s="38"/>
      <c r="K148" s="41"/>
      <c r="L148" s="41"/>
      <c r="M148" s="38"/>
      <c r="N148" s="38"/>
      <c r="O148" s="38"/>
      <c r="P148" s="38"/>
      <c r="Q148" s="38"/>
      <c r="R148" s="38"/>
      <c r="S148" s="38"/>
      <c r="T148" s="38"/>
      <c r="U148" s="38"/>
      <c r="V148" s="44"/>
    </row>
    <row r="149" spans="1:22" ht="27.5" thickBot="1" x14ac:dyDescent="0.4">
      <c r="A149" s="587" t="s">
        <v>9</v>
      </c>
      <c r="B149" s="1053" t="s">
        <v>321</v>
      </c>
      <c r="C149" s="1054"/>
      <c r="E149" s="1167" t="s">
        <v>386</v>
      </c>
      <c r="F149" s="1168"/>
      <c r="G149" s="1035">
        <f>VLOOKUP(B149,'piano inv.riconvers.'!$D$77:$H$96,3,FALSE)</f>
        <v>0</v>
      </c>
      <c r="H149" s="1036"/>
      <c r="I149" s="122"/>
      <c r="J149" s="122"/>
      <c r="K149" s="1"/>
      <c r="L149" s="1167" t="s">
        <v>387</v>
      </c>
      <c r="M149" s="1168"/>
      <c r="N149" s="1035" t="s">
        <v>318</v>
      </c>
      <c r="O149" s="1036"/>
      <c r="Q149" s="588" t="s">
        <v>388</v>
      </c>
      <c r="R149" s="148"/>
      <c r="T149" s="590" t="s">
        <v>389</v>
      </c>
      <c r="U149" s="559"/>
      <c r="V149" s="86"/>
    </row>
    <row r="150" spans="1:22" ht="15" thickBot="1" x14ac:dyDescent="0.4">
      <c r="A150" s="163"/>
      <c r="B150" s="120"/>
      <c r="C150" s="120"/>
      <c r="E150" s="121"/>
      <c r="F150" s="121"/>
      <c r="G150" s="122"/>
      <c r="H150" s="122"/>
      <c r="I150" s="122"/>
      <c r="J150" s="122"/>
      <c r="K150" s="1"/>
      <c r="L150" s="121"/>
      <c r="M150" s="121"/>
      <c r="N150" s="122"/>
      <c r="O150" s="122"/>
      <c r="Q150" s="123"/>
      <c r="T150" s="119"/>
      <c r="V150" s="164"/>
    </row>
    <row r="151" spans="1:22" ht="28.5" customHeight="1" thickBot="1" x14ac:dyDescent="0.4">
      <c r="A151" s="1169" t="s">
        <v>453</v>
      </c>
      <c r="B151" s="1170"/>
      <c r="C151" s="1170"/>
      <c r="D151" s="1171"/>
      <c r="E151" s="1041">
        <f>VLOOKUP(B149,'piano inv.riconvers.'!$D$77:$V$96,17,FALSE)</f>
        <v>0</v>
      </c>
      <c r="F151" s="1042"/>
      <c r="G151" s="1042"/>
      <c r="H151" s="1043"/>
      <c r="I151" s="172"/>
      <c r="J151" s="172"/>
      <c r="K151" s="1"/>
      <c r="L151" s="1172" t="s">
        <v>391</v>
      </c>
      <c r="M151" s="1173"/>
      <c r="N151" s="1041">
        <f>VLOOKUP(B149,'piano inv.riconvers.'!$D$77:$V$96,19,FALSE)</f>
        <v>0</v>
      </c>
      <c r="O151" s="1043"/>
      <c r="P151" s="147"/>
      <c r="Q151" s="589" t="s">
        <v>392</v>
      </c>
      <c r="R151" s="169">
        <f>N151+E151</f>
        <v>0</v>
      </c>
      <c r="S151" s="108"/>
      <c r="T151" s="590" t="s">
        <v>393</v>
      </c>
      <c r="U151" s="559"/>
      <c r="V151" s="164"/>
    </row>
    <row r="152" spans="1:22" ht="15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72"/>
      <c r="J152" s="172"/>
      <c r="K152" s="1"/>
      <c r="L152" s="121"/>
      <c r="M152" s="121"/>
      <c r="N152" s="172"/>
      <c r="O152" s="172"/>
      <c r="P152" s="147"/>
      <c r="Q152" s="119"/>
      <c r="R152" s="147"/>
      <c r="S152" s="108"/>
      <c r="T152" s="119"/>
      <c r="U152" s="173"/>
      <c r="V152" s="86"/>
    </row>
    <row r="153" spans="1:22" ht="72.5" x14ac:dyDescent="0.35">
      <c r="A153" s="1160" t="s">
        <v>394</v>
      </c>
      <c r="B153" s="1162" t="s">
        <v>395</v>
      </c>
      <c r="C153" s="1162" t="s">
        <v>396</v>
      </c>
      <c r="D153" s="581" t="s">
        <v>397</v>
      </c>
      <c r="E153" s="582" t="s">
        <v>398</v>
      </c>
      <c r="F153" s="581" t="s">
        <v>399</v>
      </c>
      <c r="G153" s="581" t="s">
        <v>400</v>
      </c>
      <c r="H153" s="583" t="s">
        <v>454</v>
      </c>
      <c r="I153" s="583" t="s">
        <v>292</v>
      </c>
      <c r="J153" s="583" t="s">
        <v>455</v>
      </c>
      <c r="K153" s="583" t="s">
        <v>401</v>
      </c>
      <c r="L153" s="583" t="s">
        <v>402</v>
      </c>
      <c r="M153" s="582" t="s">
        <v>456</v>
      </c>
      <c r="N153" s="583" t="s">
        <v>404</v>
      </c>
      <c r="O153" s="583" t="s">
        <v>405</v>
      </c>
      <c r="P153" s="583" t="s">
        <v>406</v>
      </c>
      <c r="Q153" s="583" t="s">
        <v>407</v>
      </c>
      <c r="R153" s="583" t="s">
        <v>408</v>
      </c>
      <c r="S153" s="583" t="s">
        <v>409</v>
      </c>
      <c r="T153" s="583" t="s">
        <v>410</v>
      </c>
      <c r="U153" s="584" t="s">
        <v>412</v>
      </c>
      <c r="V153" s="165"/>
    </row>
    <row r="154" spans="1:22" ht="36.5" thickBot="1" x14ac:dyDescent="0.4">
      <c r="A154" s="1161"/>
      <c r="B154" s="1163"/>
      <c r="C154" s="1163"/>
      <c r="D154" s="585" t="s">
        <v>413</v>
      </c>
      <c r="E154" s="585" t="s">
        <v>429</v>
      </c>
      <c r="F154" s="585" t="s">
        <v>415</v>
      </c>
      <c r="G154" s="585" t="s">
        <v>415</v>
      </c>
      <c r="H154" s="585" t="s">
        <v>293</v>
      </c>
      <c r="I154" s="585" t="s">
        <v>461</v>
      </c>
      <c r="J154" s="585" t="s">
        <v>32</v>
      </c>
      <c r="K154" s="585" t="s">
        <v>462</v>
      </c>
      <c r="L154" s="585" t="s">
        <v>417</v>
      </c>
      <c r="M154" s="585" t="s">
        <v>418</v>
      </c>
      <c r="N154" s="585" t="s">
        <v>419</v>
      </c>
      <c r="O154" s="585" t="s">
        <v>418</v>
      </c>
      <c r="P154" s="585" t="s">
        <v>420</v>
      </c>
      <c r="Q154" s="585" t="s">
        <v>384</v>
      </c>
      <c r="R154" s="585" t="s">
        <v>421</v>
      </c>
      <c r="S154" s="585" t="s">
        <v>422</v>
      </c>
      <c r="T154" s="585" t="s">
        <v>423</v>
      </c>
      <c r="U154" s="586"/>
      <c r="V154" s="165"/>
    </row>
    <row r="155" spans="1:22" ht="14.5" customHeight="1" x14ac:dyDescent="0.35">
      <c r="A155" s="1164" t="str">
        <f>B149</f>
        <v>riconv. extraurb.m.1</v>
      </c>
      <c r="B155" s="591">
        <v>1</v>
      </c>
      <c r="C155" s="129"/>
      <c r="D155" s="130"/>
      <c r="E155" s="131"/>
      <c r="F155" s="129"/>
      <c r="G155" s="132"/>
      <c r="H155" s="133"/>
      <c r="I155" s="133"/>
      <c r="J155" s="133"/>
      <c r="K155" s="116"/>
      <c r="L155" s="136"/>
      <c r="M155" s="137"/>
      <c r="N155" s="116"/>
      <c r="O155" s="137"/>
      <c r="P155" s="185"/>
      <c r="Q155" s="185"/>
      <c r="R155" s="116"/>
      <c r="S155" s="116"/>
      <c r="T155" s="116"/>
      <c r="U155" s="381"/>
      <c r="V155" s="86"/>
    </row>
    <row r="156" spans="1:22" x14ac:dyDescent="0.35">
      <c r="A156" s="1165"/>
      <c r="B156" s="592">
        <v>2</v>
      </c>
      <c r="C156" s="125"/>
      <c r="D156" s="126"/>
      <c r="E156" s="118"/>
      <c r="F156" s="125"/>
      <c r="G156" s="127"/>
      <c r="H156" s="128"/>
      <c r="I156" s="128"/>
      <c r="J156" s="128"/>
      <c r="K156" s="117"/>
      <c r="L156" s="134"/>
      <c r="M156" s="135"/>
      <c r="N156" s="117"/>
      <c r="O156" s="135"/>
      <c r="P156" s="176"/>
      <c r="Q156" s="176"/>
      <c r="R156" s="117"/>
      <c r="S156" s="117" t="s">
        <v>424</v>
      </c>
      <c r="T156" s="117"/>
      <c r="U156" s="382"/>
      <c r="V156" s="86"/>
    </row>
    <row r="157" spans="1:22" x14ac:dyDescent="0.35">
      <c r="A157" s="1165"/>
      <c r="B157" s="592">
        <v>3</v>
      </c>
      <c r="C157" s="125"/>
      <c r="D157" s="126"/>
      <c r="E157" s="118"/>
      <c r="F157" s="125"/>
      <c r="G157" s="127"/>
      <c r="H157" s="128"/>
      <c r="I157" s="128"/>
      <c r="J157" s="128"/>
      <c r="K157" s="117"/>
      <c r="L157" s="134"/>
      <c r="M157" s="135"/>
      <c r="N157" s="117"/>
      <c r="O157" s="135"/>
      <c r="P157" s="176"/>
      <c r="Q157" s="176"/>
      <c r="R157" s="117"/>
      <c r="S157" s="117"/>
      <c r="T157" s="117"/>
      <c r="U157" s="382"/>
      <c r="V157" s="86"/>
    </row>
    <row r="158" spans="1:22" x14ac:dyDescent="0.35">
      <c r="A158" s="1165"/>
      <c r="B158" s="592">
        <v>4</v>
      </c>
      <c r="C158" s="125"/>
      <c r="D158" s="126"/>
      <c r="E158" s="118"/>
      <c r="F158" s="125"/>
      <c r="G158" s="125"/>
      <c r="H158" s="128"/>
      <c r="I158" s="128"/>
      <c r="J158" s="128"/>
      <c r="K158" s="117"/>
      <c r="L158" s="134"/>
      <c r="M158" s="135"/>
      <c r="N158" s="117"/>
      <c r="O158" s="135"/>
      <c r="P158" s="176"/>
      <c r="Q158" s="176"/>
      <c r="R158" s="117"/>
      <c r="S158" s="117"/>
      <c r="T158" s="117"/>
      <c r="U158" s="382"/>
      <c r="V158" s="86"/>
    </row>
    <row r="159" spans="1:22" x14ac:dyDescent="0.35">
      <c r="A159" s="1165"/>
      <c r="B159" s="592">
        <v>5</v>
      </c>
      <c r="C159" s="125"/>
      <c r="D159" s="126"/>
      <c r="E159" s="118"/>
      <c r="F159" s="125"/>
      <c r="G159" s="127"/>
      <c r="H159" s="128"/>
      <c r="I159" s="128"/>
      <c r="J159" s="128"/>
      <c r="K159" s="117"/>
      <c r="L159" s="134"/>
      <c r="M159" s="135"/>
      <c r="N159" s="117"/>
      <c r="O159" s="135"/>
      <c r="P159" s="176"/>
      <c r="Q159" s="176"/>
      <c r="R159" s="117"/>
      <c r="S159" s="117"/>
      <c r="T159" s="117"/>
      <c r="U159" s="382"/>
      <c r="V159" s="86"/>
    </row>
    <row r="160" spans="1:22" x14ac:dyDescent="0.35">
      <c r="A160" s="1165"/>
      <c r="B160" s="592">
        <v>6</v>
      </c>
      <c r="C160" s="125"/>
      <c r="D160" s="126"/>
      <c r="E160" s="118"/>
      <c r="F160" s="125"/>
      <c r="G160" s="127"/>
      <c r="H160" s="128"/>
      <c r="I160" s="128"/>
      <c r="J160" s="128"/>
      <c r="K160" s="117"/>
      <c r="L160" s="134"/>
      <c r="M160" s="135"/>
      <c r="N160" s="117"/>
      <c r="O160" s="135"/>
      <c r="P160" s="176"/>
      <c r="Q160" s="176"/>
      <c r="R160" s="117"/>
      <c r="S160" s="117"/>
      <c r="T160" s="117"/>
      <c r="U160" s="382"/>
      <c r="V160" s="86"/>
    </row>
    <row r="161" spans="1:22" x14ac:dyDescent="0.35">
      <c r="A161" s="1165"/>
      <c r="B161" s="592">
        <v>7</v>
      </c>
      <c r="C161" s="125"/>
      <c r="D161" s="126"/>
      <c r="E161" s="118"/>
      <c r="F161" s="125"/>
      <c r="G161" s="127"/>
      <c r="H161" s="128"/>
      <c r="I161" s="128"/>
      <c r="J161" s="128"/>
      <c r="K161" s="117"/>
      <c r="L161" s="134"/>
      <c r="M161" s="135"/>
      <c r="N161" s="117"/>
      <c r="O161" s="135"/>
      <c r="P161" s="176"/>
      <c r="Q161" s="176"/>
      <c r="R161" s="117"/>
      <c r="S161" s="117"/>
      <c r="T161" s="117"/>
      <c r="U161" s="382"/>
      <c r="V161" s="86"/>
    </row>
    <row r="162" spans="1:22" x14ac:dyDescent="0.35">
      <c r="A162" s="1165"/>
      <c r="B162" s="592">
        <v>8</v>
      </c>
      <c r="C162" s="125"/>
      <c r="D162" s="126"/>
      <c r="E162" s="118"/>
      <c r="F162" s="125"/>
      <c r="G162" s="127"/>
      <c r="H162" s="128"/>
      <c r="I162" s="128"/>
      <c r="J162" s="128"/>
      <c r="K162" s="117"/>
      <c r="L162" s="134"/>
      <c r="M162" s="135"/>
      <c r="N162" s="117"/>
      <c r="O162" s="135"/>
      <c r="P162" s="176"/>
      <c r="Q162" s="176"/>
      <c r="R162" s="117"/>
      <c r="S162" s="117"/>
      <c r="T162" s="117"/>
      <c r="U162" s="382"/>
      <c r="V162" s="86"/>
    </row>
    <row r="163" spans="1:22" x14ac:dyDescent="0.35">
      <c r="A163" s="1165"/>
      <c r="B163" s="592">
        <v>9</v>
      </c>
      <c r="C163" s="125"/>
      <c r="D163" s="126"/>
      <c r="E163" s="118"/>
      <c r="F163" s="125"/>
      <c r="G163" s="127"/>
      <c r="H163" s="128"/>
      <c r="I163" s="128"/>
      <c r="J163" s="128"/>
      <c r="K163" s="117"/>
      <c r="L163" s="134"/>
      <c r="M163" s="135"/>
      <c r="N163" s="117"/>
      <c r="O163" s="135"/>
      <c r="P163" s="176"/>
      <c r="Q163" s="176"/>
      <c r="R163" s="117"/>
      <c r="S163" s="117"/>
      <c r="T163" s="117"/>
      <c r="U163" s="382"/>
      <c r="V163" s="86"/>
    </row>
    <row r="164" spans="1:22" ht="15" thickBot="1" x14ac:dyDescent="0.4">
      <c r="A164" s="1166"/>
      <c r="B164" s="593">
        <v>10</v>
      </c>
      <c r="C164" s="153"/>
      <c r="D164" s="154"/>
      <c r="E164" s="155"/>
      <c r="F164" s="153"/>
      <c r="G164" s="156"/>
      <c r="H164" s="157"/>
      <c r="I164" s="157"/>
      <c r="J164" s="157"/>
      <c r="K164" s="158"/>
      <c r="L164" s="159"/>
      <c r="M164" s="160"/>
      <c r="N164" s="158"/>
      <c r="O164" s="160"/>
      <c r="P164" s="177"/>
      <c r="Q164" s="177"/>
      <c r="R164" s="158"/>
      <c r="S164" s="158"/>
      <c r="T164" s="158"/>
      <c r="U164" s="383"/>
      <c r="V164" s="86"/>
    </row>
    <row r="165" spans="1:22" ht="29.5" thickBot="1" x14ac:dyDescent="0.4">
      <c r="A165" s="150"/>
      <c r="B165" s="12"/>
      <c r="C165" s="12"/>
      <c r="D165" s="12"/>
      <c r="E165" s="555" t="s">
        <v>458</v>
      </c>
      <c r="F165" s="556">
        <f>COUNTA(F155:F164)</f>
        <v>0</v>
      </c>
      <c r="G165" s="557">
        <f>COUNTA(G155:G164)</f>
        <v>0</v>
      </c>
      <c r="H165" s="151"/>
      <c r="I165" s="151"/>
      <c r="J165" s="151"/>
      <c r="K165" s="151"/>
      <c r="L165" s="152"/>
      <c r="M165" s="151"/>
      <c r="N165" s="151"/>
      <c r="O165" s="161" t="s">
        <v>425</v>
      </c>
      <c r="P165" s="174">
        <f>SUM(P155:P164)</f>
        <v>0</v>
      </c>
      <c r="Q165" s="175">
        <f>SUM(Q155:Q164)</f>
        <v>0</v>
      </c>
      <c r="R165" s="12"/>
      <c r="T165" s="12"/>
      <c r="U165" s="149"/>
      <c r="V165" s="166"/>
    </row>
    <row r="166" spans="1:22" ht="15" thickBot="1" x14ac:dyDescent="0.4">
      <c r="A166" s="167"/>
      <c r="B166" s="90"/>
      <c r="C166" s="69"/>
      <c r="D166" s="69"/>
      <c r="E166" s="69"/>
      <c r="F166" s="90"/>
      <c r="G166" s="69"/>
      <c r="H166" s="69"/>
      <c r="I166" s="69"/>
      <c r="J166" s="69"/>
      <c r="K166" s="90"/>
      <c r="L166" s="90"/>
      <c r="M166" s="69"/>
      <c r="N166" s="69"/>
      <c r="O166" s="69"/>
      <c r="P166" s="69"/>
      <c r="Q166" s="69"/>
      <c r="R166" s="69"/>
      <c r="S166" s="69"/>
      <c r="T166" s="69"/>
      <c r="U166" s="69"/>
      <c r="V166" s="91"/>
    </row>
    <row r="167" spans="1:22" ht="15" thickBot="1" x14ac:dyDescent="0.4">
      <c r="A167" s="162"/>
      <c r="B167" s="41"/>
      <c r="C167" s="38"/>
      <c r="D167" s="38"/>
      <c r="E167" s="38"/>
      <c r="F167" s="41"/>
      <c r="G167" s="38"/>
      <c r="H167" s="38"/>
      <c r="I167" s="38"/>
      <c r="J167" s="38"/>
      <c r="K167" s="41"/>
      <c r="L167" s="41"/>
      <c r="M167" s="38"/>
      <c r="N167" s="38"/>
      <c r="O167" s="38"/>
      <c r="P167" s="38"/>
      <c r="Q167" s="38"/>
      <c r="R167" s="38"/>
      <c r="S167" s="38"/>
      <c r="T167" s="38"/>
      <c r="U167" s="38"/>
      <c r="V167" s="44"/>
    </row>
    <row r="168" spans="1:22" ht="27.5" thickBot="1" x14ac:dyDescent="0.4">
      <c r="A168" s="587" t="s">
        <v>9</v>
      </c>
      <c r="B168" s="1053" t="s">
        <v>321</v>
      </c>
      <c r="C168" s="1054"/>
      <c r="E168" s="1167" t="s">
        <v>386</v>
      </c>
      <c r="F168" s="1168"/>
      <c r="G168" s="1035">
        <f>VLOOKUP(B168,'piano inv.riconvers.'!$D$77:$H$96,3,FALSE)</f>
        <v>0</v>
      </c>
      <c r="H168" s="1036"/>
      <c r="I168" s="122"/>
      <c r="J168" s="122"/>
      <c r="K168" s="1"/>
      <c r="L168" s="1167" t="s">
        <v>387</v>
      </c>
      <c r="M168" s="1168"/>
      <c r="N168" s="1035" t="s">
        <v>318</v>
      </c>
      <c r="O168" s="1036"/>
      <c r="Q168" s="588" t="s">
        <v>388</v>
      </c>
      <c r="R168" s="148"/>
      <c r="T168" s="590" t="s">
        <v>389</v>
      </c>
      <c r="U168" s="559"/>
      <c r="V168" s="86"/>
    </row>
    <row r="169" spans="1:22" ht="15" thickBot="1" x14ac:dyDescent="0.4">
      <c r="A169" s="163"/>
      <c r="B169" s="120"/>
      <c r="C169" s="120"/>
      <c r="E169" s="121"/>
      <c r="F169" s="121"/>
      <c r="G169" s="122"/>
      <c r="H169" s="122"/>
      <c r="I169" s="122"/>
      <c r="J169" s="122"/>
      <c r="K169" s="1"/>
      <c r="L169" s="121"/>
      <c r="M169" s="121"/>
      <c r="N169" s="122"/>
      <c r="O169" s="122"/>
      <c r="Q169" s="123"/>
      <c r="T169" s="119"/>
      <c r="V169" s="164"/>
    </row>
    <row r="170" spans="1:22" ht="28.5" customHeight="1" thickBot="1" x14ac:dyDescent="0.4">
      <c r="A170" s="1169" t="s">
        <v>453</v>
      </c>
      <c r="B170" s="1170"/>
      <c r="C170" s="1170"/>
      <c r="D170" s="1171"/>
      <c r="E170" s="1041">
        <f>VLOOKUP(B168,'piano inv.riconvers.'!$D$77:$V$96,17,FALSE)</f>
        <v>0</v>
      </c>
      <c r="F170" s="1042"/>
      <c r="G170" s="1042"/>
      <c r="H170" s="1043"/>
      <c r="I170" s="172"/>
      <c r="J170" s="172"/>
      <c r="K170" s="1"/>
      <c r="L170" s="1172" t="s">
        <v>391</v>
      </c>
      <c r="M170" s="1173"/>
      <c r="N170" s="1041">
        <f>VLOOKUP(B168,'piano inv.riconvers.'!$D$77:$V$96,19,FALSE)</f>
        <v>0</v>
      </c>
      <c r="O170" s="1043"/>
      <c r="P170" s="147"/>
      <c r="Q170" s="589" t="s">
        <v>392</v>
      </c>
      <c r="R170" s="169">
        <f>N170+E170</f>
        <v>0</v>
      </c>
      <c r="S170" s="108"/>
      <c r="T170" s="590" t="s">
        <v>393</v>
      </c>
      <c r="U170" s="559"/>
      <c r="V170" s="164"/>
    </row>
    <row r="171" spans="1:22" ht="15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72"/>
      <c r="J171" s="172"/>
      <c r="K171" s="1"/>
      <c r="L171" s="121"/>
      <c r="M171" s="121"/>
      <c r="N171" s="172"/>
      <c r="O171" s="172"/>
      <c r="P171" s="147"/>
      <c r="Q171" s="119"/>
      <c r="R171" s="147"/>
      <c r="S171" s="108"/>
      <c r="T171" s="119"/>
      <c r="U171" s="173"/>
      <c r="V171" s="86"/>
    </row>
    <row r="172" spans="1:22" ht="72.5" x14ac:dyDescent="0.35">
      <c r="A172" s="1160" t="s">
        <v>394</v>
      </c>
      <c r="B172" s="1162" t="s">
        <v>395</v>
      </c>
      <c r="C172" s="1162" t="s">
        <v>396</v>
      </c>
      <c r="D172" s="581" t="s">
        <v>397</v>
      </c>
      <c r="E172" s="582" t="s">
        <v>398</v>
      </c>
      <c r="F172" s="581" t="s">
        <v>399</v>
      </c>
      <c r="G172" s="581" t="s">
        <v>400</v>
      </c>
      <c r="H172" s="583" t="s">
        <v>454</v>
      </c>
      <c r="I172" s="583" t="s">
        <v>292</v>
      </c>
      <c r="J172" s="583" t="s">
        <v>455</v>
      </c>
      <c r="K172" s="583" t="s">
        <v>401</v>
      </c>
      <c r="L172" s="583" t="s">
        <v>402</v>
      </c>
      <c r="M172" s="582" t="s">
        <v>456</v>
      </c>
      <c r="N172" s="583" t="s">
        <v>404</v>
      </c>
      <c r="O172" s="583" t="s">
        <v>405</v>
      </c>
      <c r="P172" s="583" t="s">
        <v>406</v>
      </c>
      <c r="Q172" s="583" t="s">
        <v>407</v>
      </c>
      <c r="R172" s="583" t="s">
        <v>408</v>
      </c>
      <c r="S172" s="583" t="s">
        <v>409</v>
      </c>
      <c r="T172" s="583" t="s">
        <v>410</v>
      </c>
      <c r="U172" s="584" t="s">
        <v>412</v>
      </c>
      <c r="V172" s="165"/>
    </row>
    <row r="173" spans="1:22" ht="36.5" thickBot="1" x14ac:dyDescent="0.4">
      <c r="A173" s="1161"/>
      <c r="B173" s="1163"/>
      <c r="C173" s="1163"/>
      <c r="D173" s="585" t="s">
        <v>413</v>
      </c>
      <c r="E173" s="585" t="s">
        <v>429</v>
      </c>
      <c r="F173" s="585" t="s">
        <v>415</v>
      </c>
      <c r="G173" s="585" t="s">
        <v>415</v>
      </c>
      <c r="H173" s="585" t="s">
        <v>293</v>
      </c>
      <c r="I173" s="585" t="s">
        <v>461</v>
      </c>
      <c r="J173" s="585" t="s">
        <v>32</v>
      </c>
      <c r="K173" s="585" t="s">
        <v>462</v>
      </c>
      <c r="L173" s="585" t="s">
        <v>417</v>
      </c>
      <c r="M173" s="585" t="s">
        <v>418</v>
      </c>
      <c r="N173" s="585" t="s">
        <v>419</v>
      </c>
      <c r="O173" s="585" t="s">
        <v>418</v>
      </c>
      <c r="P173" s="585" t="s">
        <v>420</v>
      </c>
      <c r="Q173" s="585" t="s">
        <v>384</v>
      </c>
      <c r="R173" s="585" t="s">
        <v>421</v>
      </c>
      <c r="S173" s="585" t="s">
        <v>422</v>
      </c>
      <c r="T173" s="585" t="s">
        <v>423</v>
      </c>
      <c r="U173" s="586"/>
      <c r="V173" s="165"/>
    </row>
    <row r="174" spans="1:22" ht="14.5" customHeight="1" x14ac:dyDescent="0.35">
      <c r="A174" s="1164" t="str">
        <f>B168</f>
        <v>riconv. extraurb.m.1</v>
      </c>
      <c r="B174" s="591">
        <v>1</v>
      </c>
      <c r="C174" s="129"/>
      <c r="D174" s="130"/>
      <c r="E174" s="131"/>
      <c r="F174" s="129"/>
      <c r="G174" s="132"/>
      <c r="H174" s="133"/>
      <c r="I174" s="133"/>
      <c r="J174" s="133"/>
      <c r="K174" s="116"/>
      <c r="L174" s="136"/>
      <c r="M174" s="137"/>
      <c r="N174" s="116"/>
      <c r="O174" s="137"/>
      <c r="P174" s="185"/>
      <c r="Q174" s="185"/>
      <c r="R174" s="116"/>
      <c r="S174" s="116"/>
      <c r="T174" s="116"/>
      <c r="U174" s="381"/>
      <c r="V174" s="86"/>
    </row>
    <row r="175" spans="1:22" x14ac:dyDescent="0.35">
      <c r="A175" s="1165"/>
      <c r="B175" s="592">
        <v>2</v>
      </c>
      <c r="C175" s="125"/>
      <c r="D175" s="126"/>
      <c r="E175" s="118"/>
      <c r="F175" s="125"/>
      <c r="G175" s="127"/>
      <c r="H175" s="128"/>
      <c r="I175" s="128"/>
      <c r="J175" s="128"/>
      <c r="K175" s="117"/>
      <c r="L175" s="134"/>
      <c r="M175" s="135"/>
      <c r="N175" s="117"/>
      <c r="O175" s="135"/>
      <c r="P175" s="176"/>
      <c r="Q175" s="176"/>
      <c r="R175" s="117"/>
      <c r="S175" s="117" t="s">
        <v>424</v>
      </c>
      <c r="T175" s="117"/>
      <c r="U175" s="382"/>
      <c r="V175" s="86"/>
    </row>
    <row r="176" spans="1:22" x14ac:dyDescent="0.35">
      <c r="A176" s="1165"/>
      <c r="B176" s="592">
        <v>3</v>
      </c>
      <c r="C176" s="125"/>
      <c r="D176" s="126"/>
      <c r="E176" s="118"/>
      <c r="F176" s="125"/>
      <c r="G176" s="127"/>
      <c r="H176" s="128"/>
      <c r="I176" s="128"/>
      <c r="J176" s="128"/>
      <c r="K176" s="117"/>
      <c r="L176" s="134"/>
      <c r="M176" s="135"/>
      <c r="N176" s="117"/>
      <c r="O176" s="135"/>
      <c r="P176" s="176"/>
      <c r="Q176" s="176"/>
      <c r="R176" s="117"/>
      <c r="S176" s="117"/>
      <c r="T176" s="117"/>
      <c r="U176" s="382"/>
      <c r="V176" s="86"/>
    </row>
    <row r="177" spans="1:22" x14ac:dyDescent="0.35">
      <c r="A177" s="1165"/>
      <c r="B177" s="592">
        <v>4</v>
      </c>
      <c r="C177" s="125"/>
      <c r="D177" s="126"/>
      <c r="E177" s="118"/>
      <c r="F177" s="125"/>
      <c r="G177" s="125"/>
      <c r="H177" s="128"/>
      <c r="I177" s="128"/>
      <c r="J177" s="128"/>
      <c r="K177" s="117"/>
      <c r="L177" s="134"/>
      <c r="M177" s="135"/>
      <c r="N177" s="117"/>
      <c r="O177" s="135"/>
      <c r="P177" s="176"/>
      <c r="Q177" s="176"/>
      <c r="R177" s="117"/>
      <c r="S177" s="117"/>
      <c r="T177" s="117"/>
      <c r="U177" s="382"/>
      <c r="V177" s="86"/>
    </row>
    <row r="178" spans="1:22" x14ac:dyDescent="0.35">
      <c r="A178" s="1165"/>
      <c r="B178" s="592">
        <v>5</v>
      </c>
      <c r="C178" s="125"/>
      <c r="D178" s="126"/>
      <c r="E178" s="118"/>
      <c r="F178" s="125"/>
      <c r="G178" s="127"/>
      <c r="H178" s="128"/>
      <c r="I178" s="128"/>
      <c r="J178" s="128"/>
      <c r="K178" s="117"/>
      <c r="L178" s="134"/>
      <c r="M178" s="135"/>
      <c r="N178" s="117"/>
      <c r="O178" s="135"/>
      <c r="P178" s="176"/>
      <c r="Q178" s="176"/>
      <c r="R178" s="117"/>
      <c r="S178" s="117"/>
      <c r="T178" s="117"/>
      <c r="U178" s="382"/>
      <c r="V178" s="86"/>
    </row>
    <row r="179" spans="1:22" x14ac:dyDescent="0.35">
      <c r="A179" s="1165"/>
      <c r="B179" s="592">
        <v>6</v>
      </c>
      <c r="C179" s="125"/>
      <c r="D179" s="126"/>
      <c r="E179" s="118"/>
      <c r="F179" s="125"/>
      <c r="G179" s="127"/>
      <c r="H179" s="128"/>
      <c r="I179" s="128"/>
      <c r="J179" s="128"/>
      <c r="K179" s="117"/>
      <c r="L179" s="134"/>
      <c r="M179" s="135"/>
      <c r="N179" s="117"/>
      <c r="O179" s="135"/>
      <c r="P179" s="176"/>
      <c r="Q179" s="176"/>
      <c r="R179" s="117"/>
      <c r="S179" s="117"/>
      <c r="T179" s="117"/>
      <c r="U179" s="382"/>
      <c r="V179" s="86"/>
    </row>
    <row r="180" spans="1:22" x14ac:dyDescent="0.35">
      <c r="A180" s="1165"/>
      <c r="B180" s="592">
        <v>7</v>
      </c>
      <c r="C180" s="125"/>
      <c r="D180" s="126"/>
      <c r="E180" s="118"/>
      <c r="F180" s="125"/>
      <c r="G180" s="127"/>
      <c r="H180" s="128"/>
      <c r="I180" s="128"/>
      <c r="J180" s="128"/>
      <c r="K180" s="117"/>
      <c r="L180" s="134"/>
      <c r="M180" s="135"/>
      <c r="N180" s="117"/>
      <c r="O180" s="135"/>
      <c r="P180" s="176"/>
      <c r="Q180" s="176"/>
      <c r="R180" s="117"/>
      <c r="S180" s="117"/>
      <c r="T180" s="117"/>
      <c r="U180" s="382"/>
      <c r="V180" s="86"/>
    </row>
    <row r="181" spans="1:22" x14ac:dyDescent="0.35">
      <c r="A181" s="1165"/>
      <c r="B181" s="592">
        <v>8</v>
      </c>
      <c r="C181" s="125"/>
      <c r="D181" s="126"/>
      <c r="E181" s="118"/>
      <c r="F181" s="125"/>
      <c r="G181" s="127"/>
      <c r="H181" s="128"/>
      <c r="I181" s="128"/>
      <c r="J181" s="128"/>
      <c r="K181" s="117"/>
      <c r="L181" s="134"/>
      <c r="M181" s="135"/>
      <c r="N181" s="117"/>
      <c r="O181" s="135"/>
      <c r="P181" s="176"/>
      <c r="Q181" s="176"/>
      <c r="R181" s="117"/>
      <c r="S181" s="117"/>
      <c r="T181" s="117"/>
      <c r="U181" s="382"/>
      <c r="V181" s="86"/>
    </row>
    <row r="182" spans="1:22" x14ac:dyDescent="0.35">
      <c r="A182" s="1165"/>
      <c r="B182" s="592">
        <v>9</v>
      </c>
      <c r="C182" s="125"/>
      <c r="D182" s="126"/>
      <c r="E182" s="118"/>
      <c r="F182" s="125"/>
      <c r="G182" s="127"/>
      <c r="H182" s="128"/>
      <c r="I182" s="128"/>
      <c r="J182" s="128"/>
      <c r="K182" s="117"/>
      <c r="L182" s="134"/>
      <c r="M182" s="135"/>
      <c r="N182" s="117"/>
      <c r="O182" s="135"/>
      <c r="P182" s="176"/>
      <c r="Q182" s="176"/>
      <c r="R182" s="117"/>
      <c r="S182" s="117"/>
      <c r="T182" s="117"/>
      <c r="U182" s="382"/>
      <c r="V182" s="86"/>
    </row>
    <row r="183" spans="1:22" ht="15" thickBot="1" x14ac:dyDescent="0.4">
      <c r="A183" s="1166"/>
      <c r="B183" s="593">
        <v>10</v>
      </c>
      <c r="C183" s="153"/>
      <c r="D183" s="154"/>
      <c r="E183" s="155"/>
      <c r="F183" s="153"/>
      <c r="G183" s="156"/>
      <c r="H183" s="157"/>
      <c r="I183" s="157"/>
      <c r="J183" s="157"/>
      <c r="K183" s="158"/>
      <c r="L183" s="159"/>
      <c r="M183" s="160"/>
      <c r="N183" s="158"/>
      <c r="O183" s="160"/>
      <c r="P183" s="177"/>
      <c r="Q183" s="177"/>
      <c r="R183" s="158"/>
      <c r="S183" s="158"/>
      <c r="T183" s="158"/>
      <c r="U183" s="383"/>
      <c r="V183" s="86"/>
    </row>
    <row r="184" spans="1:22" ht="29.5" thickBot="1" x14ac:dyDescent="0.4">
      <c r="A184" s="150"/>
      <c r="B184" s="12"/>
      <c r="C184" s="12"/>
      <c r="D184" s="12"/>
      <c r="E184" s="555" t="s">
        <v>458</v>
      </c>
      <c r="F184" s="556">
        <f>COUNTA(F174:F183)</f>
        <v>0</v>
      </c>
      <c r="G184" s="557">
        <f>COUNTA(G174:G183)</f>
        <v>0</v>
      </c>
      <c r="H184" s="151"/>
      <c r="I184" s="151"/>
      <c r="J184" s="151"/>
      <c r="K184" s="151"/>
      <c r="L184" s="152"/>
      <c r="M184" s="151"/>
      <c r="N184" s="151"/>
      <c r="O184" s="161" t="s">
        <v>425</v>
      </c>
      <c r="P184" s="174">
        <f>SUM(P174:P183)</f>
        <v>0</v>
      </c>
      <c r="Q184" s="175">
        <f>SUM(Q174:Q183)</f>
        <v>0</v>
      </c>
      <c r="R184" s="12"/>
      <c r="T184" s="12"/>
      <c r="U184" s="149"/>
      <c r="V184" s="166"/>
    </row>
    <row r="185" spans="1:22" ht="15" thickBot="1" x14ac:dyDescent="0.4">
      <c r="A185" s="167"/>
      <c r="B185" s="90"/>
      <c r="C185" s="69"/>
      <c r="D185" s="69"/>
      <c r="E185" s="69"/>
      <c r="F185" s="90"/>
      <c r="G185" s="69"/>
      <c r="H185" s="69"/>
      <c r="I185" s="69"/>
      <c r="J185" s="69"/>
      <c r="K185" s="90"/>
      <c r="L185" s="90"/>
      <c r="M185" s="69"/>
      <c r="N185" s="69"/>
      <c r="O185" s="69"/>
      <c r="P185" s="69"/>
      <c r="Q185" s="69"/>
      <c r="R185" s="69"/>
      <c r="S185" s="69"/>
      <c r="T185" s="69"/>
      <c r="U185" s="69"/>
      <c r="V185" s="91"/>
    </row>
    <row r="186" spans="1:22" ht="15" thickBot="1" x14ac:dyDescent="0.4">
      <c r="A186" s="162"/>
      <c r="B186" s="41"/>
      <c r="C186" s="38"/>
      <c r="D186" s="38"/>
      <c r="E186" s="38"/>
      <c r="F186" s="41"/>
      <c r="G186" s="38"/>
      <c r="H186" s="38"/>
      <c r="I186" s="38"/>
      <c r="J186" s="38"/>
      <c r="K186" s="41"/>
      <c r="L186" s="41"/>
      <c r="M186" s="38"/>
      <c r="N186" s="38"/>
      <c r="O186" s="38"/>
      <c r="P186" s="38"/>
      <c r="Q186" s="38"/>
      <c r="R186" s="38"/>
      <c r="S186" s="38"/>
      <c r="T186" s="38"/>
      <c r="U186" s="38"/>
      <c r="V186" s="44"/>
    </row>
    <row r="187" spans="1:22" ht="27.5" thickBot="1" x14ac:dyDescent="0.4">
      <c r="A187" s="587" t="s">
        <v>9</v>
      </c>
      <c r="B187" s="1053" t="s">
        <v>321</v>
      </c>
      <c r="C187" s="1054"/>
      <c r="E187" s="1167" t="s">
        <v>386</v>
      </c>
      <c r="F187" s="1168"/>
      <c r="G187" s="1035">
        <f>VLOOKUP(B187,'piano inv.riconvers.'!$D$77:$H$96,3,FALSE)</f>
        <v>0</v>
      </c>
      <c r="H187" s="1036"/>
      <c r="I187" s="122"/>
      <c r="J187" s="122"/>
      <c r="K187" s="1"/>
      <c r="L187" s="1167" t="s">
        <v>387</v>
      </c>
      <c r="M187" s="1168"/>
      <c r="N187" s="1035" t="s">
        <v>318</v>
      </c>
      <c r="O187" s="1036"/>
      <c r="Q187" s="588" t="s">
        <v>388</v>
      </c>
      <c r="R187" s="148"/>
      <c r="T187" s="590" t="s">
        <v>389</v>
      </c>
      <c r="U187" s="559"/>
      <c r="V187" s="86"/>
    </row>
    <row r="188" spans="1:22" ht="15" thickBot="1" x14ac:dyDescent="0.4">
      <c r="A188" s="163"/>
      <c r="B188" s="120"/>
      <c r="C188" s="120"/>
      <c r="E188" s="121"/>
      <c r="F188" s="121"/>
      <c r="G188" s="122"/>
      <c r="H188" s="122"/>
      <c r="I188" s="122"/>
      <c r="J188" s="122"/>
      <c r="K188" s="1"/>
      <c r="L188" s="121"/>
      <c r="M188" s="121"/>
      <c r="N188" s="122"/>
      <c r="O188" s="122"/>
      <c r="Q188" s="123"/>
      <c r="T188" s="119"/>
      <c r="V188" s="164"/>
    </row>
    <row r="189" spans="1:22" ht="28.5" customHeight="1" thickBot="1" x14ac:dyDescent="0.4">
      <c r="A189" s="1169" t="s">
        <v>453</v>
      </c>
      <c r="B189" s="1170"/>
      <c r="C189" s="1170"/>
      <c r="D189" s="1171"/>
      <c r="E189" s="1041">
        <f>VLOOKUP(B187,'piano inv.riconvers.'!$D$77:$V$96,17,FALSE)</f>
        <v>0</v>
      </c>
      <c r="F189" s="1042"/>
      <c r="G189" s="1042"/>
      <c r="H189" s="1043"/>
      <c r="I189" s="172"/>
      <c r="J189" s="172"/>
      <c r="K189" s="1"/>
      <c r="L189" s="1172" t="s">
        <v>391</v>
      </c>
      <c r="M189" s="1173"/>
      <c r="N189" s="1041">
        <f>VLOOKUP(B187,'piano inv.riconvers.'!$D$77:$V$96,19,FALSE)</f>
        <v>0</v>
      </c>
      <c r="O189" s="1043"/>
      <c r="P189" s="147"/>
      <c r="Q189" s="589" t="s">
        <v>392</v>
      </c>
      <c r="R189" s="169">
        <f>N189+E189</f>
        <v>0</v>
      </c>
      <c r="S189" s="108"/>
      <c r="T189" s="590" t="s">
        <v>393</v>
      </c>
      <c r="U189" s="559"/>
      <c r="V189" s="164"/>
    </row>
    <row r="190" spans="1:22" ht="15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72"/>
      <c r="J190" s="172"/>
      <c r="K190" s="1"/>
      <c r="L190" s="121"/>
      <c r="M190" s="121"/>
      <c r="N190" s="172"/>
      <c r="O190" s="172"/>
      <c r="P190" s="147"/>
      <c r="Q190" s="119"/>
      <c r="R190" s="147"/>
      <c r="S190" s="108"/>
      <c r="T190" s="119"/>
      <c r="U190" s="173"/>
      <c r="V190" s="86"/>
    </row>
    <row r="191" spans="1:22" ht="72.5" x14ac:dyDescent="0.35">
      <c r="A191" s="1160" t="s">
        <v>394</v>
      </c>
      <c r="B191" s="1162" t="s">
        <v>395</v>
      </c>
      <c r="C191" s="1162" t="s">
        <v>396</v>
      </c>
      <c r="D191" s="581" t="s">
        <v>397</v>
      </c>
      <c r="E191" s="582" t="s">
        <v>398</v>
      </c>
      <c r="F191" s="581" t="s">
        <v>399</v>
      </c>
      <c r="G191" s="581" t="s">
        <v>400</v>
      </c>
      <c r="H191" s="583" t="s">
        <v>454</v>
      </c>
      <c r="I191" s="583" t="s">
        <v>292</v>
      </c>
      <c r="J191" s="583" t="s">
        <v>455</v>
      </c>
      <c r="K191" s="583" t="s">
        <v>401</v>
      </c>
      <c r="L191" s="583" t="s">
        <v>402</v>
      </c>
      <c r="M191" s="582" t="s">
        <v>456</v>
      </c>
      <c r="N191" s="583" t="s">
        <v>404</v>
      </c>
      <c r="O191" s="583" t="s">
        <v>405</v>
      </c>
      <c r="P191" s="583" t="s">
        <v>406</v>
      </c>
      <c r="Q191" s="583" t="s">
        <v>407</v>
      </c>
      <c r="R191" s="583" t="s">
        <v>408</v>
      </c>
      <c r="S191" s="583" t="s">
        <v>409</v>
      </c>
      <c r="T191" s="583" t="s">
        <v>410</v>
      </c>
      <c r="U191" s="584" t="s">
        <v>412</v>
      </c>
      <c r="V191" s="165"/>
    </row>
    <row r="192" spans="1:22" ht="36.5" thickBot="1" x14ac:dyDescent="0.4">
      <c r="A192" s="1161"/>
      <c r="B192" s="1163"/>
      <c r="C192" s="1163"/>
      <c r="D192" s="585" t="s">
        <v>413</v>
      </c>
      <c r="E192" s="585" t="s">
        <v>429</v>
      </c>
      <c r="F192" s="585" t="s">
        <v>415</v>
      </c>
      <c r="G192" s="585" t="s">
        <v>415</v>
      </c>
      <c r="H192" s="585" t="s">
        <v>293</v>
      </c>
      <c r="I192" s="585" t="s">
        <v>461</v>
      </c>
      <c r="J192" s="585" t="s">
        <v>32</v>
      </c>
      <c r="K192" s="585" t="s">
        <v>462</v>
      </c>
      <c r="L192" s="585" t="s">
        <v>417</v>
      </c>
      <c r="M192" s="585" t="s">
        <v>418</v>
      </c>
      <c r="N192" s="585" t="s">
        <v>419</v>
      </c>
      <c r="O192" s="585" t="s">
        <v>418</v>
      </c>
      <c r="P192" s="585" t="s">
        <v>420</v>
      </c>
      <c r="Q192" s="585" t="s">
        <v>384</v>
      </c>
      <c r="R192" s="585" t="s">
        <v>421</v>
      </c>
      <c r="S192" s="585" t="s">
        <v>422</v>
      </c>
      <c r="T192" s="585" t="s">
        <v>423</v>
      </c>
      <c r="U192" s="586"/>
      <c r="V192" s="165"/>
    </row>
    <row r="193" spans="1:22" ht="14.5" customHeight="1" x14ac:dyDescent="0.35">
      <c r="A193" s="1164" t="str">
        <f>B187</f>
        <v>riconv. extraurb.m.1</v>
      </c>
      <c r="B193" s="591">
        <v>1</v>
      </c>
      <c r="C193" s="129"/>
      <c r="D193" s="130"/>
      <c r="E193" s="131"/>
      <c r="F193" s="129"/>
      <c r="G193" s="132"/>
      <c r="H193" s="133"/>
      <c r="I193" s="133"/>
      <c r="J193" s="133"/>
      <c r="K193" s="116"/>
      <c r="L193" s="136"/>
      <c r="M193" s="137"/>
      <c r="N193" s="116"/>
      <c r="O193" s="137"/>
      <c r="P193" s="185"/>
      <c r="Q193" s="185"/>
      <c r="R193" s="116"/>
      <c r="S193" s="116"/>
      <c r="T193" s="116"/>
      <c r="U193" s="381"/>
      <c r="V193" s="86"/>
    </row>
    <row r="194" spans="1:22" x14ac:dyDescent="0.35">
      <c r="A194" s="1165"/>
      <c r="B194" s="592">
        <v>2</v>
      </c>
      <c r="C194" s="125"/>
      <c r="D194" s="126"/>
      <c r="E194" s="118"/>
      <c r="F194" s="125"/>
      <c r="G194" s="127"/>
      <c r="H194" s="128"/>
      <c r="I194" s="128"/>
      <c r="J194" s="128"/>
      <c r="K194" s="117"/>
      <c r="L194" s="134"/>
      <c r="M194" s="135"/>
      <c r="N194" s="117"/>
      <c r="O194" s="135"/>
      <c r="P194" s="176"/>
      <c r="Q194" s="176"/>
      <c r="R194" s="117"/>
      <c r="S194" s="117" t="s">
        <v>424</v>
      </c>
      <c r="T194" s="117"/>
      <c r="U194" s="382"/>
      <c r="V194" s="86"/>
    </row>
    <row r="195" spans="1:22" x14ac:dyDescent="0.35">
      <c r="A195" s="1165"/>
      <c r="B195" s="592">
        <v>3</v>
      </c>
      <c r="C195" s="125"/>
      <c r="D195" s="126"/>
      <c r="E195" s="118"/>
      <c r="F195" s="125"/>
      <c r="G195" s="127"/>
      <c r="H195" s="128"/>
      <c r="I195" s="128"/>
      <c r="J195" s="128"/>
      <c r="K195" s="117"/>
      <c r="L195" s="134"/>
      <c r="M195" s="135"/>
      <c r="N195" s="117"/>
      <c r="O195" s="135"/>
      <c r="P195" s="176"/>
      <c r="Q195" s="176"/>
      <c r="R195" s="117"/>
      <c r="S195" s="117"/>
      <c r="T195" s="117"/>
      <c r="U195" s="382"/>
      <c r="V195" s="86"/>
    </row>
    <row r="196" spans="1:22" x14ac:dyDescent="0.35">
      <c r="A196" s="1165"/>
      <c r="B196" s="592">
        <v>4</v>
      </c>
      <c r="C196" s="125"/>
      <c r="D196" s="126"/>
      <c r="E196" s="118"/>
      <c r="F196" s="125"/>
      <c r="G196" s="125"/>
      <c r="H196" s="128"/>
      <c r="I196" s="128"/>
      <c r="J196" s="128"/>
      <c r="K196" s="117"/>
      <c r="L196" s="134"/>
      <c r="M196" s="135"/>
      <c r="N196" s="117"/>
      <c r="O196" s="135"/>
      <c r="P196" s="176"/>
      <c r="Q196" s="176"/>
      <c r="R196" s="117"/>
      <c r="S196" s="117"/>
      <c r="T196" s="117"/>
      <c r="U196" s="382"/>
      <c r="V196" s="86"/>
    </row>
    <row r="197" spans="1:22" x14ac:dyDescent="0.35">
      <c r="A197" s="1165"/>
      <c r="B197" s="592">
        <v>5</v>
      </c>
      <c r="C197" s="125"/>
      <c r="D197" s="126"/>
      <c r="E197" s="118"/>
      <c r="F197" s="125"/>
      <c r="G197" s="127"/>
      <c r="H197" s="128"/>
      <c r="I197" s="128"/>
      <c r="J197" s="128"/>
      <c r="K197" s="117"/>
      <c r="L197" s="134"/>
      <c r="M197" s="135"/>
      <c r="N197" s="117"/>
      <c r="O197" s="135"/>
      <c r="P197" s="176"/>
      <c r="Q197" s="176"/>
      <c r="R197" s="117"/>
      <c r="S197" s="117"/>
      <c r="T197" s="117"/>
      <c r="U197" s="382"/>
      <c r="V197" s="86"/>
    </row>
    <row r="198" spans="1:22" x14ac:dyDescent="0.35">
      <c r="A198" s="1165"/>
      <c r="B198" s="592">
        <v>6</v>
      </c>
      <c r="C198" s="125"/>
      <c r="D198" s="126"/>
      <c r="E198" s="118"/>
      <c r="F198" s="125"/>
      <c r="G198" s="127"/>
      <c r="H198" s="128"/>
      <c r="I198" s="128"/>
      <c r="J198" s="128"/>
      <c r="K198" s="117"/>
      <c r="L198" s="134"/>
      <c r="M198" s="135"/>
      <c r="N198" s="117"/>
      <c r="O198" s="135"/>
      <c r="P198" s="176"/>
      <c r="Q198" s="176"/>
      <c r="R198" s="117"/>
      <c r="S198" s="117"/>
      <c r="T198" s="117"/>
      <c r="U198" s="382"/>
      <c r="V198" s="86"/>
    </row>
    <row r="199" spans="1:22" x14ac:dyDescent="0.35">
      <c r="A199" s="1165"/>
      <c r="B199" s="592">
        <v>7</v>
      </c>
      <c r="C199" s="125"/>
      <c r="D199" s="126"/>
      <c r="E199" s="118"/>
      <c r="F199" s="125"/>
      <c r="G199" s="127"/>
      <c r="H199" s="128"/>
      <c r="I199" s="128"/>
      <c r="J199" s="128"/>
      <c r="K199" s="117"/>
      <c r="L199" s="134"/>
      <c r="M199" s="135"/>
      <c r="N199" s="117"/>
      <c r="O199" s="135"/>
      <c r="P199" s="176"/>
      <c r="Q199" s="176"/>
      <c r="R199" s="117"/>
      <c r="S199" s="117"/>
      <c r="T199" s="117"/>
      <c r="U199" s="382"/>
      <c r="V199" s="86"/>
    </row>
    <row r="200" spans="1:22" x14ac:dyDescent="0.35">
      <c r="A200" s="1165"/>
      <c r="B200" s="592">
        <v>8</v>
      </c>
      <c r="C200" s="125"/>
      <c r="D200" s="126"/>
      <c r="E200" s="118"/>
      <c r="F200" s="125"/>
      <c r="G200" s="127"/>
      <c r="H200" s="128"/>
      <c r="I200" s="128"/>
      <c r="J200" s="128"/>
      <c r="K200" s="117"/>
      <c r="L200" s="134"/>
      <c r="M200" s="135"/>
      <c r="N200" s="117"/>
      <c r="O200" s="135"/>
      <c r="P200" s="176"/>
      <c r="Q200" s="176"/>
      <c r="R200" s="117"/>
      <c r="S200" s="117"/>
      <c r="T200" s="117"/>
      <c r="U200" s="382"/>
      <c r="V200" s="86"/>
    </row>
    <row r="201" spans="1:22" x14ac:dyDescent="0.35">
      <c r="A201" s="1165"/>
      <c r="B201" s="592">
        <v>9</v>
      </c>
      <c r="C201" s="125"/>
      <c r="D201" s="126"/>
      <c r="E201" s="118"/>
      <c r="F201" s="125"/>
      <c r="G201" s="127"/>
      <c r="H201" s="128"/>
      <c r="I201" s="128"/>
      <c r="J201" s="128"/>
      <c r="K201" s="117"/>
      <c r="L201" s="134"/>
      <c r="M201" s="135"/>
      <c r="N201" s="117"/>
      <c r="O201" s="135"/>
      <c r="P201" s="176"/>
      <c r="Q201" s="176"/>
      <c r="R201" s="117"/>
      <c r="S201" s="117"/>
      <c r="T201" s="117"/>
      <c r="U201" s="382"/>
      <c r="V201" s="86"/>
    </row>
    <row r="202" spans="1:22" ht="15" thickBot="1" x14ac:dyDescent="0.4">
      <c r="A202" s="1166"/>
      <c r="B202" s="593">
        <v>10</v>
      </c>
      <c r="C202" s="153"/>
      <c r="D202" s="154"/>
      <c r="E202" s="155"/>
      <c r="F202" s="153"/>
      <c r="G202" s="156"/>
      <c r="H202" s="157"/>
      <c r="I202" s="157"/>
      <c r="J202" s="157"/>
      <c r="K202" s="158"/>
      <c r="L202" s="159"/>
      <c r="M202" s="160"/>
      <c r="N202" s="158"/>
      <c r="O202" s="160"/>
      <c r="P202" s="177"/>
      <c r="Q202" s="177"/>
      <c r="R202" s="158"/>
      <c r="S202" s="158"/>
      <c r="T202" s="158"/>
      <c r="U202" s="383"/>
      <c r="V202" s="86"/>
    </row>
    <row r="203" spans="1:22" ht="29.5" thickBot="1" x14ac:dyDescent="0.4">
      <c r="A203" s="150"/>
      <c r="B203" s="12"/>
      <c r="C203" s="12"/>
      <c r="D203" s="12"/>
      <c r="E203" s="555" t="s">
        <v>458</v>
      </c>
      <c r="F203" s="556">
        <f>COUNTA(F193:F202)</f>
        <v>0</v>
      </c>
      <c r="G203" s="557">
        <f>COUNTA(G193:G202)</f>
        <v>0</v>
      </c>
      <c r="H203" s="151"/>
      <c r="I203" s="151"/>
      <c r="J203" s="151"/>
      <c r="K203" s="151"/>
      <c r="L203" s="152"/>
      <c r="M203" s="151"/>
      <c r="N203" s="151"/>
      <c r="O203" s="161" t="s">
        <v>425</v>
      </c>
      <c r="P203" s="174">
        <f>SUM(P193:P202)</f>
        <v>0</v>
      </c>
      <c r="Q203" s="175">
        <f>SUM(Q193:Q202)</f>
        <v>0</v>
      </c>
      <c r="R203" s="12"/>
      <c r="T203" s="12"/>
      <c r="U203" s="149"/>
      <c r="V203" s="166"/>
    </row>
    <row r="204" spans="1:22" ht="15" thickBot="1" x14ac:dyDescent="0.4">
      <c r="A204" s="167"/>
      <c r="B204" s="90"/>
      <c r="C204" s="69"/>
      <c r="D204" s="69"/>
      <c r="E204" s="69"/>
      <c r="F204" s="90"/>
      <c r="G204" s="69"/>
      <c r="H204" s="69"/>
      <c r="I204" s="69"/>
      <c r="J204" s="69"/>
      <c r="K204" s="90"/>
      <c r="L204" s="90"/>
      <c r="M204" s="69"/>
      <c r="N204" s="69"/>
      <c r="O204" s="69"/>
      <c r="P204" s="69"/>
      <c r="Q204" s="69"/>
      <c r="R204" s="69"/>
      <c r="S204" s="69"/>
      <c r="T204" s="69"/>
      <c r="U204" s="69"/>
      <c r="V204" s="91"/>
    </row>
    <row r="205" spans="1:22" ht="15" thickBot="1" x14ac:dyDescent="0.4">
      <c r="A205" s="162"/>
      <c r="B205" s="41"/>
      <c r="C205" s="38"/>
      <c r="D205" s="38"/>
      <c r="E205" s="38"/>
      <c r="F205" s="41"/>
      <c r="G205" s="38"/>
      <c r="H205" s="38"/>
      <c r="I205" s="38"/>
      <c r="J205" s="38"/>
      <c r="K205" s="41"/>
      <c r="L205" s="41"/>
      <c r="M205" s="38"/>
      <c r="N205" s="38"/>
      <c r="O205" s="38"/>
      <c r="P205" s="38"/>
      <c r="Q205" s="38"/>
      <c r="R205" s="38"/>
      <c r="S205" s="38"/>
      <c r="T205" s="38"/>
      <c r="U205" s="38"/>
      <c r="V205" s="44"/>
    </row>
    <row r="206" spans="1:22" ht="27.5" thickBot="1" x14ac:dyDescent="0.4">
      <c r="A206" s="587" t="s">
        <v>9</v>
      </c>
      <c r="B206" s="1053" t="s">
        <v>321</v>
      </c>
      <c r="C206" s="1054"/>
      <c r="E206" s="1167" t="s">
        <v>386</v>
      </c>
      <c r="F206" s="1168"/>
      <c r="G206" s="1035">
        <f>VLOOKUP(B206,'piano inv.riconvers.'!$D$77:$H$96,3,FALSE)</f>
        <v>0</v>
      </c>
      <c r="H206" s="1036"/>
      <c r="I206" s="122"/>
      <c r="J206" s="122"/>
      <c r="K206" s="1"/>
      <c r="L206" s="1167" t="s">
        <v>387</v>
      </c>
      <c r="M206" s="1168"/>
      <c r="N206" s="1035" t="s">
        <v>318</v>
      </c>
      <c r="O206" s="1036"/>
      <c r="Q206" s="588" t="s">
        <v>388</v>
      </c>
      <c r="R206" s="148"/>
      <c r="T206" s="590" t="s">
        <v>389</v>
      </c>
      <c r="U206" s="559"/>
      <c r="V206" s="86"/>
    </row>
    <row r="207" spans="1:22" ht="15" thickBot="1" x14ac:dyDescent="0.4">
      <c r="A207" s="163"/>
      <c r="B207" s="120"/>
      <c r="C207" s="120"/>
      <c r="E207" s="121"/>
      <c r="F207" s="121"/>
      <c r="G207" s="122"/>
      <c r="H207" s="122"/>
      <c r="I207" s="122"/>
      <c r="J207" s="122"/>
      <c r="K207" s="1"/>
      <c r="L207" s="121"/>
      <c r="M207" s="121"/>
      <c r="N207" s="122"/>
      <c r="O207" s="122"/>
      <c r="Q207" s="123"/>
      <c r="T207" s="119"/>
      <c r="V207" s="164"/>
    </row>
    <row r="208" spans="1:22" ht="28.5" customHeight="1" thickBot="1" x14ac:dyDescent="0.4">
      <c r="A208" s="1169" t="s">
        <v>453</v>
      </c>
      <c r="B208" s="1170"/>
      <c r="C208" s="1170"/>
      <c r="D208" s="1171"/>
      <c r="E208" s="1041">
        <f>VLOOKUP(B206,'piano inv.riconvers.'!$D$77:$V$96,17,FALSE)</f>
        <v>0</v>
      </c>
      <c r="F208" s="1042"/>
      <c r="G208" s="1042"/>
      <c r="H208" s="1043"/>
      <c r="I208" s="172"/>
      <c r="J208" s="172"/>
      <c r="K208" s="1"/>
      <c r="L208" s="1172" t="s">
        <v>391</v>
      </c>
      <c r="M208" s="1173"/>
      <c r="N208" s="1041">
        <f>VLOOKUP(B206,'piano inv.riconvers.'!$D$77:$V$96,19,FALSE)</f>
        <v>0</v>
      </c>
      <c r="O208" s="1043"/>
      <c r="P208" s="147"/>
      <c r="Q208" s="589" t="s">
        <v>392</v>
      </c>
      <c r="R208" s="169">
        <f>N208+E208</f>
        <v>0</v>
      </c>
      <c r="S208" s="108"/>
      <c r="T208" s="590" t="s">
        <v>393</v>
      </c>
      <c r="U208" s="559"/>
      <c r="V208" s="164"/>
    </row>
    <row r="209" spans="1:22" ht="15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72"/>
      <c r="J209" s="172"/>
      <c r="K209" s="1"/>
      <c r="L209" s="121"/>
      <c r="M209" s="121"/>
      <c r="N209" s="172"/>
      <c r="O209" s="172"/>
      <c r="P209" s="147"/>
      <c r="Q209" s="119"/>
      <c r="R209" s="147"/>
      <c r="S209" s="108"/>
      <c r="T209" s="119"/>
      <c r="U209" s="173"/>
      <c r="V209" s="86"/>
    </row>
    <row r="210" spans="1:22" ht="72.5" x14ac:dyDescent="0.35">
      <c r="A210" s="1160" t="s">
        <v>394</v>
      </c>
      <c r="B210" s="1162" t="s">
        <v>395</v>
      </c>
      <c r="C210" s="1162" t="s">
        <v>396</v>
      </c>
      <c r="D210" s="581" t="s">
        <v>397</v>
      </c>
      <c r="E210" s="582" t="s">
        <v>398</v>
      </c>
      <c r="F210" s="581" t="s">
        <v>399</v>
      </c>
      <c r="G210" s="581" t="s">
        <v>400</v>
      </c>
      <c r="H210" s="583" t="s">
        <v>454</v>
      </c>
      <c r="I210" s="583" t="s">
        <v>292</v>
      </c>
      <c r="J210" s="583" t="s">
        <v>455</v>
      </c>
      <c r="K210" s="583" t="s">
        <v>401</v>
      </c>
      <c r="L210" s="583" t="s">
        <v>402</v>
      </c>
      <c r="M210" s="582" t="s">
        <v>456</v>
      </c>
      <c r="N210" s="583" t="s">
        <v>404</v>
      </c>
      <c r="O210" s="583" t="s">
        <v>405</v>
      </c>
      <c r="P210" s="583" t="s">
        <v>406</v>
      </c>
      <c r="Q210" s="583" t="s">
        <v>407</v>
      </c>
      <c r="R210" s="583" t="s">
        <v>408</v>
      </c>
      <c r="S210" s="583" t="s">
        <v>409</v>
      </c>
      <c r="T210" s="583" t="s">
        <v>410</v>
      </c>
      <c r="U210" s="584" t="s">
        <v>412</v>
      </c>
      <c r="V210" s="165"/>
    </row>
    <row r="211" spans="1:22" ht="36.5" thickBot="1" x14ac:dyDescent="0.4">
      <c r="A211" s="1161"/>
      <c r="B211" s="1163"/>
      <c r="C211" s="1163"/>
      <c r="D211" s="585" t="s">
        <v>413</v>
      </c>
      <c r="E211" s="585" t="s">
        <v>429</v>
      </c>
      <c r="F211" s="585" t="s">
        <v>415</v>
      </c>
      <c r="G211" s="585" t="s">
        <v>415</v>
      </c>
      <c r="H211" s="585" t="s">
        <v>293</v>
      </c>
      <c r="I211" s="585" t="s">
        <v>461</v>
      </c>
      <c r="J211" s="585" t="s">
        <v>32</v>
      </c>
      <c r="K211" s="585" t="s">
        <v>462</v>
      </c>
      <c r="L211" s="585" t="s">
        <v>417</v>
      </c>
      <c r="M211" s="585" t="s">
        <v>418</v>
      </c>
      <c r="N211" s="585" t="s">
        <v>419</v>
      </c>
      <c r="O211" s="585" t="s">
        <v>418</v>
      </c>
      <c r="P211" s="585" t="s">
        <v>420</v>
      </c>
      <c r="Q211" s="585" t="s">
        <v>384</v>
      </c>
      <c r="R211" s="585" t="s">
        <v>421</v>
      </c>
      <c r="S211" s="585" t="s">
        <v>422</v>
      </c>
      <c r="T211" s="585" t="s">
        <v>423</v>
      </c>
      <c r="U211" s="586"/>
      <c r="V211" s="165"/>
    </row>
    <row r="212" spans="1:22" ht="14.5" customHeight="1" x14ac:dyDescent="0.35">
      <c r="A212" s="1164" t="str">
        <f>B206</f>
        <v>riconv. extraurb.m.1</v>
      </c>
      <c r="B212" s="591">
        <v>1</v>
      </c>
      <c r="C212" s="129"/>
      <c r="D212" s="130"/>
      <c r="E212" s="131"/>
      <c r="F212" s="129"/>
      <c r="G212" s="132"/>
      <c r="H212" s="133"/>
      <c r="I212" s="133"/>
      <c r="J212" s="133"/>
      <c r="K212" s="116"/>
      <c r="L212" s="136"/>
      <c r="M212" s="137"/>
      <c r="N212" s="116"/>
      <c r="O212" s="137"/>
      <c r="P212" s="185"/>
      <c r="Q212" s="185"/>
      <c r="R212" s="116"/>
      <c r="S212" s="116"/>
      <c r="T212" s="116"/>
      <c r="U212" s="381"/>
      <c r="V212" s="86"/>
    </row>
    <row r="213" spans="1:22" x14ac:dyDescent="0.35">
      <c r="A213" s="1165"/>
      <c r="B213" s="592">
        <v>2</v>
      </c>
      <c r="C213" s="125"/>
      <c r="D213" s="126"/>
      <c r="E213" s="118"/>
      <c r="F213" s="125"/>
      <c r="G213" s="127"/>
      <c r="H213" s="128"/>
      <c r="I213" s="128"/>
      <c r="J213" s="128"/>
      <c r="K213" s="117"/>
      <c r="L213" s="134"/>
      <c r="M213" s="135"/>
      <c r="N213" s="117"/>
      <c r="O213" s="135"/>
      <c r="P213" s="176"/>
      <c r="Q213" s="176"/>
      <c r="R213" s="117"/>
      <c r="S213" s="117" t="s">
        <v>424</v>
      </c>
      <c r="T213" s="117"/>
      <c r="U213" s="382"/>
      <c r="V213" s="86"/>
    </row>
    <row r="214" spans="1:22" x14ac:dyDescent="0.35">
      <c r="A214" s="1165"/>
      <c r="B214" s="592">
        <v>3</v>
      </c>
      <c r="C214" s="125"/>
      <c r="D214" s="126"/>
      <c r="E214" s="118"/>
      <c r="F214" s="125"/>
      <c r="G214" s="127"/>
      <c r="H214" s="128"/>
      <c r="I214" s="128"/>
      <c r="J214" s="128"/>
      <c r="K214" s="117"/>
      <c r="L214" s="134"/>
      <c r="M214" s="135"/>
      <c r="N214" s="117"/>
      <c r="O214" s="135"/>
      <c r="P214" s="176"/>
      <c r="Q214" s="176"/>
      <c r="R214" s="117"/>
      <c r="S214" s="117"/>
      <c r="T214" s="117"/>
      <c r="U214" s="382"/>
      <c r="V214" s="86"/>
    </row>
    <row r="215" spans="1:22" x14ac:dyDescent="0.35">
      <c r="A215" s="1165"/>
      <c r="B215" s="592">
        <v>4</v>
      </c>
      <c r="C215" s="125"/>
      <c r="D215" s="126"/>
      <c r="E215" s="118"/>
      <c r="F215" s="125"/>
      <c r="G215" s="125"/>
      <c r="H215" s="128"/>
      <c r="I215" s="128"/>
      <c r="J215" s="128"/>
      <c r="K215" s="117"/>
      <c r="L215" s="134"/>
      <c r="M215" s="135"/>
      <c r="N215" s="117"/>
      <c r="O215" s="135"/>
      <c r="P215" s="176"/>
      <c r="Q215" s="176"/>
      <c r="R215" s="117"/>
      <c r="S215" s="117"/>
      <c r="T215" s="117"/>
      <c r="U215" s="382"/>
      <c r="V215" s="86"/>
    </row>
    <row r="216" spans="1:22" x14ac:dyDescent="0.35">
      <c r="A216" s="1165"/>
      <c r="B216" s="592">
        <v>5</v>
      </c>
      <c r="C216" s="125"/>
      <c r="D216" s="126"/>
      <c r="E216" s="118"/>
      <c r="F216" s="125"/>
      <c r="G216" s="127"/>
      <c r="H216" s="128"/>
      <c r="I216" s="128"/>
      <c r="J216" s="128"/>
      <c r="K216" s="117"/>
      <c r="L216" s="134"/>
      <c r="M216" s="135"/>
      <c r="N216" s="117"/>
      <c r="O216" s="135"/>
      <c r="P216" s="176"/>
      <c r="Q216" s="176"/>
      <c r="R216" s="117"/>
      <c r="S216" s="117"/>
      <c r="T216" s="117"/>
      <c r="U216" s="382"/>
      <c r="V216" s="86"/>
    </row>
    <row r="217" spans="1:22" x14ac:dyDescent="0.35">
      <c r="A217" s="1165"/>
      <c r="B217" s="592">
        <v>6</v>
      </c>
      <c r="C217" s="125"/>
      <c r="D217" s="126"/>
      <c r="E217" s="118"/>
      <c r="F217" s="125"/>
      <c r="G217" s="127"/>
      <c r="H217" s="128"/>
      <c r="I217" s="128"/>
      <c r="J217" s="128"/>
      <c r="K217" s="117"/>
      <c r="L217" s="134"/>
      <c r="M217" s="135"/>
      <c r="N217" s="117"/>
      <c r="O217" s="135"/>
      <c r="P217" s="176"/>
      <c r="Q217" s="176"/>
      <c r="R217" s="117"/>
      <c r="S217" s="117"/>
      <c r="T217" s="117"/>
      <c r="U217" s="382"/>
      <c r="V217" s="86"/>
    </row>
    <row r="218" spans="1:22" x14ac:dyDescent="0.35">
      <c r="A218" s="1165"/>
      <c r="B218" s="592">
        <v>7</v>
      </c>
      <c r="C218" s="125"/>
      <c r="D218" s="126"/>
      <c r="E218" s="118"/>
      <c r="F218" s="125"/>
      <c r="G218" s="127"/>
      <c r="H218" s="128"/>
      <c r="I218" s="128"/>
      <c r="J218" s="128"/>
      <c r="K218" s="117"/>
      <c r="L218" s="134"/>
      <c r="M218" s="135"/>
      <c r="N218" s="117"/>
      <c r="O218" s="135"/>
      <c r="P218" s="176"/>
      <c r="Q218" s="176"/>
      <c r="R218" s="117"/>
      <c r="S218" s="117"/>
      <c r="T218" s="117"/>
      <c r="U218" s="382"/>
      <c r="V218" s="86"/>
    </row>
    <row r="219" spans="1:22" x14ac:dyDescent="0.35">
      <c r="A219" s="1165"/>
      <c r="B219" s="592">
        <v>8</v>
      </c>
      <c r="C219" s="125"/>
      <c r="D219" s="126"/>
      <c r="E219" s="118"/>
      <c r="F219" s="125"/>
      <c r="G219" s="127"/>
      <c r="H219" s="128"/>
      <c r="I219" s="128"/>
      <c r="J219" s="128"/>
      <c r="K219" s="117"/>
      <c r="L219" s="134"/>
      <c r="M219" s="135"/>
      <c r="N219" s="117"/>
      <c r="O219" s="135"/>
      <c r="P219" s="176"/>
      <c r="Q219" s="176"/>
      <c r="R219" s="117"/>
      <c r="S219" s="117"/>
      <c r="T219" s="117"/>
      <c r="U219" s="382"/>
      <c r="V219" s="86"/>
    </row>
    <row r="220" spans="1:22" x14ac:dyDescent="0.35">
      <c r="A220" s="1165"/>
      <c r="B220" s="592">
        <v>9</v>
      </c>
      <c r="C220" s="125"/>
      <c r="D220" s="126"/>
      <c r="E220" s="118"/>
      <c r="F220" s="125"/>
      <c r="G220" s="127"/>
      <c r="H220" s="128"/>
      <c r="I220" s="128"/>
      <c r="J220" s="128"/>
      <c r="K220" s="117"/>
      <c r="L220" s="134"/>
      <c r="M220" s="135"/>
      <c r="N220" s="117"/>
      <c r="O220" s="135"/>
      <c r="P220" s="176"/>
      <c r="Q220" s="176"/>
      <c r="R220" s="117"/>
      <c r="S220" s="117"/>
      <c r="T220" s="117"/>
      <c r="U220" s="382"/>
      <c r="V220" s="86"/>
    </row>
    <row r="221" spans="1:22" ht="15" thickBot="1" x14ac:dyDescent="0.4">
      <c r="A221" s="1166"/>
      <c r="B221" s="593">
        <v>10</v>
      </c>
      <c r="C221" s="153"/>
      <c r="D221" s="154"/>
      <c r="E221" s="155"/>
      <c r="F221" s="153"/>
      <c r="G221" s="156"/>
      <c r="H221" s="157"/>
      <c r="I221" s="157"/>
      <c r="J221" s="157"/>
      <c r="K221" s="158"/>
      <c r="L221" s="159"/>
      <c r="M221" s="160"/>
      <c r="N221" s="158"/>
      <c r="O221" s="160"/>
      <c r="P221" s="177"/>
      <c r="Q221" s="177"/>
      <c r="R221" s="158"/>
      <c r="S221" s="158"/>
      <c r="T221" s="158"/>
      <c r="U221" s="383"/>
      <c r="V221" s="86"/>
    </row>
    <row r="222" spans="1:22" ht="29.5" thickBot="1" x14ac:dyDescent="0.4">
      <c r="A222" s="150"/>
      <c r="B222" s="12"/>
      <c r="C222" s="12"/>
      <c r="D222" s="12"/>
      <c r="E222" s="555" t="s">
        <v>458</v>
      </c>
      <c r="F222" s="556">
        <f>COUNTA(F212:F221)</f>
        <v>0</v>
      </c>
      <c r="G222" s="557">
        <f>COUNTA(G212:G221)</f>
        <v>0</v>
      </c>
      <c r="H222" s="151"/>
      <c r="I222" s="151"/>
      <c r="J222" s="151"/>
      <c r="K222" s="151"/>
      <c r="L222" s="152"/>
      <c r="M222" s="151"/>
      <c r="N222" s="151"/>
      <c r="O222" s="161" t="s">
        <v>425</v>
      </c>
      <c r="P222" s="174">
        <f>SUM(P212:P221)</f>
        <v>0</v>
      </c>
      <c r="Q222" s="175">
        <f>SUM(Q212:Q221)</f>
        <v>0</v>
      </c>
      <c r="R222" s="12"/>
      <c r="T222" s="12"/>
      <c r="U222" s="149"/>
      <c r="V222" s="166"/>
    </row>
    <row r="223" spans="1:22" ht="15" thickBot="1" x14ac:dyDescent="0.4">
      <c r="A223" s="167"/>
      <c r="B223" s="90"/>
      <c r="C223" s="69"/>
      <c r="D223" s="69"/>
      <c r="E223" s="69"/>
      <c r="F223" s="90"/>
      <c r="G223" s="69"/>
      <c r="H223" s="69"/>
      <c r="I223" s="69"/>
      <c r="J223" s="69"/>
      <c r="K223" s="90"/>
      <c r="L223" s="90"/>
      <c r="M223" s="69"/>
      <c r="N223" s="69"/>
      <c r="O223" s="69"/>
      <c r="P223" s="69"/>
      <c r="Q223" s="69"/>
      <c r="R223" s="69"/>
      <c r="S223" s="69"/>
      <c r="T223" s="69"/>
      <c r="U223" s="69"/>
      <c r="V223" s="91"/>
    </row>
  </sheetData>
  <sheetProtection algorithmName="SHA-512" hashValue="Mysp1rtucRMHGUzWXXsWC9JV5yk2nxT6T+7AJJgNNFtGddG4JEr/IFOL6c4Jnz1+WgDhYi9jysrWQt3SVNwwzQ==" saltValue="poUou9eqY7VbBrZYCrkEOA==" spinCount="100000" sheet="1" objects="1" scenarios="1"/>
  <mergeCells count="157">
    <mergeCell ref="A8:U8"/>
    <mergeCell ref="A10:D11"/>
    <mergeCell ref="E10:H11"/>
    <mergeCell ref="L10:P10"/>
    <mergeCell ref="Q10:R11"/>
    <mergeCell ref="L11:P11"/>
    <mergeCell ref="A1:Y1"/>
    <mergeCell ref="A3:U3"/>
    <mergeCell ref="A6:D6"/>
    <mergeCell ref="E6:L6"/>
    <mergeCell ref="N6:P6"/>
    <mergeCell ref="Q6:U6"/>
    <mergeCell ref="N16:O16"/>
    <mergeCell ref="A18:D18"/>
    <mergeCell ref="E18:H18"/>
    <mergeCell ref="L18:M18"/>
    <mergeCell ref="N18:O18"/>
    <mergeCell ref="A20:A21"/>
    <mergeCell ref="B20:B21"/>
    <mergeCell ref="C20:C21"/>
    <mergeCell ref="A13:D13"/>
    <mergeCell ref="E13:H13"/>
    <mergeCell ref="B16:C16"/>
    <mergeCell ref="E16:F16"/>
    <mergeCell ref="G16:H16"/>
    <mergeCell ref="L16:M16"/>
    <mergeCell ref="A37:D37"/>
    <mergeCell ref="E37:H37"/>
    <mergeCell ref="L37:M37"/>
    <mergeCell ref="N37:O37"/>
    <mergeCell ref="A39:A40"/>
    <mergeCell ref="B39:B40"/>
    <mergeCell ref="C39:C40"/>
    <mergeCell ref="A22:A31"/>
    <mergeCell ref="B35:C35"/>
    <mergeCell ref="E35:F35"/>
    <mergeCell ref="G35:H35"/>
    <mergeCell ref="L35:M35"/>
    <mergeCell ref="N35:O35"/>
    <mergeCell ref="A56:D56"/>
    <mergeCell ref="E56:H56"/>
    <mergeCell ref="L56:M56"/>
    <mergeCell ref="N56:O56"/>
    <mergeCell ref="A58:A59"/>
    <mergeCell ref="B58:B59"/>
    <mergeCell ref="C58:C59"/>
    <mergeCell ref="A41:A50"/>
    <mergeCell ref="B54:C54"/>
    <mergeCell ref="E54:F54"/>
    <mergeCell ref="G54:H54"/>
    <mergeCell ref="L54:M54"/>
    <mergeCell ref="N54:O54"/>
    <mergeCell ref="A75:D75"/>
    <mergeCell ref="E75:H75"/>
    <mergeCell ref="L75:M75"/>
    <mergeCell ref="N75:O75"/>
    <mergeCell ref="A77:A78"/>
    <mergeCell ref="B77:B78"/>
    <mergeCell ref="C77:C78"/>
    <mergeCell ref="A60:A69"/>
    <mergeCell ref="B73:C73"/>
    <mergeCell ref="E73:F73"/>
    <mergeCell ref="G73:H73"/>
    <mergeCell ref="L73:M73"/>
    <mergeCell ref="N73:O73"/>
    <mergeCell ref="A94:D94"/>
    <mergeCell ref="E94:H94"/>
    <mergeCell ref="L94:M94"/>
    <mergeCell ref="N94:O94"/>
    <mergeCell ref="A96:A97"/>
    <mergeCell ref="B96:B97"/>
    <mergeCell ref="C96:C97"/>
    <mergeCell ref="A79:A88"/>
    <mergeCell ref="B92:C92"/>
    <mergeCell ref="E92:F92"/>
    <mergeCell ref="G92:H92"/>
    <mergeCell ref="L92:M92"/>
    <mergeCell ref="N92:O92"/>
    <mergeCell ref="A113:D113"/>
    <mergeCell ref="E113:H113"/>
    <mergeCell ref="L113:M113"/>
    <mergeCell ref="N113:O113"/>
    <mergeCell ref="A115:A116"/>
    <mergeCell ref="B115:B116"/>
    <mergeCell ref="C115:C116"/>
    <mergeCell ref="A98:A107"/>
    <mergeCell ref="B111:C111"/>
    <mergeCell ref="E111:F111"/>
    <mergeCell ref="G111:H111"/>
    <mergeCell ref="L111:M111"/>
    <mergeCell ref="N111:O111"/>
    <mergeCell ref="A132:D132"/>
    <mergeCell ref="E132:H132"/>
    <mergeCell ref="L132:M132"/>
    <mergeCell ref="N132:O132"/>
    <mergeCell ref="A134:A135"/>
    <mergeCell ref="B134:B135"/>
    <mergeCell ref="C134:C135"/>
    <mergeCell ref="A117:A126"/>
    <mergeCell ref="B130:C130"/>
    <mergeCell ref="E130:F130"/>
    <mergeCell ref="G130:H130"/>
    <mergeCell ref="L130:M130"/>
    <mergeCell ref="N130:O130"/>
    <mergeCell ref="A151:D151"/>
    <mergeCell ref="E151:H151"/>
    <mergeCell ref="L151:M151"/>
    <mergeCell ref="N151:O151"/>
    <mergeCell ref="A153:A154"/>
    <mergeCell ref="B153:B154"/>
    <mergeCell ref="C153:C154"/>
    <mergeCell ref="A136:A145"/>
    <mergeCell ref="B149:C149"/>
    <mergeCell ref="E149:F149"/>
    <mergeCell ref="G149:H149"/>
    <mergeCell ref="L149:M149"/>
    <mergeCell ref="N149:O149"/>
    <mergeCell ref="A170:D170"/>
    <mergeCell ref="E170:H170"/>
    <mergeCell ref="L170:M170"/>
    <mergeCell ref="N170:O170"/>
    <mergeCell ref="A172:A173"/>
    <mergeCell ref="B172:B173"/>
    <mergeCell ref="C172:C173"/>
    <mergeCell ref="A155:A164"/>
    <mergeCell ref="B168:C168"/>
    <mergeCell ref="E168:F168"/>
    <mergeCell ref="G168:H168"/>
    <mergeCell ref="L168:M168"/>
    <mergeCell ref="N168:O168"/>
    <mergeCell ref="A189:D189"/>
    <mergeCell ref="E189:H189"/>
    <mergeCell ref="L189:M189"/>
    <mergeCell ref="N189:O189"/>
    <mergeCell ref="A191:A192"/>
    <mergeCell ref="B191:B192"/>
    <mergeCell ref="C191:C192"/>
    <mergeCell ref="A174:A183"/>
    <mergeCell ref="B187:C187"/>
    <mergeCell ref="E187:F187"/>
    <mergeCell ref="G187:H187"/>
    <mergeCell ref="L187:M187"/>
    <mergeCell ref="N187:O187"/>
    <mergeCell ref="A212:A221"/>
    <mergeCell ref="A208:D208"/>
    <mergeCell ref="E208:H208"/>
    <mergeCell ref="L208:M208"/>
    <mergeCell ref="N208:O208"/>
    <mergeCell ref="A210:A211"/>
    <mergeCell ref="B210:B211"/>
    <mergeCell ref="C210:C211"/>
    <mergeCell ref="A193:A202"/>
    <mergeCell ref="B206:C206"/>
    <mergeCell ref="E206:F206"/>
    <mergeCell ref="G206:H206"/>
    <mergeCell ref="L206:M206"/>
    <mergeCell ref="N206:O206"/>
  </mergeCells>
  <dataValidations count="9">
    <dataValidation type="list" allowBlank="1" showInputMessage="1" showErrorMessage="1" sqref="I22:I31 I193:I202 I41:I50 I60:I69 I79:I88 I98:I107 I117:I126 I136:I145 I155:I164 I174:I183" xr:uid="{00000000-0002-0000-0D00-000000000000}">
      <formula1>"Euro 3, Euro 4"</formula1>
    </dataValidation>
    <dataValidation allowBlank="1" showInputMessage="1" showErrorMessage="1" prompt="Inserire il riferimento corretto da piano di investimento (es.m1,e.1. ecc.)_x000a_" sqref="A20:A21 A172:A173 A191:A192 A39:A40 A58:A59 A77:A78 A96:A97 A115:A116 A134:A135 A153:A154 A210:A211" xr:uid="{00000000-0002-0000-0D00-000001000000}"/>
    <dataValidation type="list" allowBlank="1" showInputMessage="1" showErrorMessage="1" sqref="J174:J183 J155:J164 J22:J31 J193:J202 J41:J50 J60:J69 J79:J88 J98:J107 J117:J126 J136:J145 J212:J221" xr:uid="{00000000-0002-0000-0D00-000002000000}">
      <formula1>"GNC,GNL"</formula1>
    </dataValidation>
    <dataValidation type="list" allowBlank="1" showInputMessage="1" showErrorMessage="1" sqref="T22:T31 T193:T202 T41:T50 T60:T69 T79:T88 T98:T107 T117:T126 T136:T145 T155:T164 T174:T183 T212:T221" xr:uid="{00000000-0002-0000-0D00-000003000000}">
      <formula1>"si,"</formula1>
    </dataValidation>
    <dataValidation type="list" allowBlank="1" showInputMessage="1" showErrorMessage="1" sqref="B17:C17 B169:C169 B188:C188 B36:C36 B55:C55 B74:C74 B93:C93 B112:C112 B131:C131 B150:C150 B207:C207" xr:uid="{00000000-0002-0000-0D00-000004000000}">
      <formula1>$D$20:$D$39</formula1>
    </dataValidation>
    <dataValidation type="list" allowBlank="1" showInputMessage="1" showErrorMessage="1" sqref="E22:E31 E41:E50 E60:E69 E79:E88 E98:E107 E117:E126 E136:E145 E155:E164 E174:E183 E193:E202 E212:E221" xr:uid="{00000000-0002-0000-0D00-000005000000}">
      <formula1>"extraurbano"</formula1>
    </dataValidation>
    <dataValidation type="list" allowBlank="1" showInputMessage="1" showErrorMessage="1" sqref="K22:K31 K41:K50 K60:K69 K79:K88 K98:K107 K117:K126 K136:K145 K155:K164 K174:K183 K193:K202 K212:K221" xr:uid="{00000000-0002-0000-0D00-000006000000}">
      <formula1>"classe II, classe III, classe A, classe B"</formula1>
    </dataValidation>
    <dataValidation type="list" allowBlank="1" showInputMessage="1" showErrorMessage="1" sqref="H22:H31 H41:H50 H60:H69 H79:H88 H98:H107 H117:H126 H136:H145 H155:H164 H174:H183 H193:H202 H212:H221" xr:uid="{00000000-0002-0000-0D00-000007000000}">
      <formula1>"gasolio"</formula1>
    </dataValidation>
    <dataValidation type="list" allowBlank="1" showInputMessage="1" showErrorMessage="1" sqref="I212:I221" xr:uid="{00000000-0002-0000-0D00-000008000000}">
      <formula1>" Euro 4, Euro 5"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D00-000009000000}">
          <x14:formula1>
            <xm:f>'piano inv.riconvers.'!$D$77:$D$96</xm:f>
          </x14:formula1>
          <xm:sqref>B187:C187 B206:C206 B168:C168 B149:C149 B130:C130 B111:C111 B92:C92 B73:C73 B54:C54 B35:C35 B16:C16</xm:sqref>
        </x14:dataValidation>
        <x14:dataValidation type="list" allowBlank="1" showInputMessage="1" showErrorMessage="1" prompt="Scegliere la regione/P.A. beneficiaria dal menù a tendina_x000a_" xr:uid="{00000000-0002-0000-0D00-00000A000000}">
          <x14:formula1>
            <xm:f>'DATI EROGAZIONI'!$A$2:$A$22</xm:f>
          </x14:formula1>
          <xm:sqref>E6:L6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CCFFFF"/>
  </sheetPr>
  <dimension ref="A1:AC47"/>
  <sheetViews>
    <sheetView topLeftCell="H2" workbookViewId="0">
      <selection activeCell="M6" sqref="M6:N11"/>
    </sheetView>
  </sheetViews>
  <sheetFormatPr defaultColWidth="8.7265625" defaultRowHeight="14.5" x14ac:dyDescent="0.35"/>
  <cols>
    <col min="1" max="1" width="17.26953125" style="1" customWidth="1"/>
    <col min="2" max="2" width="31.453125" style="1" customWidth="1"/>
    <col min="3" max="3" width="25.26953125" style="1" bestFit="1" customWidth="1"/>
    <col min="4" max="4" width="15.453125" style="1" customWidth="1"/>
    <col min="5" max="5" width="11.54296875" style="1" bestFit="1" customWidth="1"/>
    <col min="6" max="6" width="18.26953125" style="1" customWidth="1"/>
    <col min="7" max="7" width="17.81640625" style="1" bestFit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31.4531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customHeight="1" thickBot="1" x14ac:dyDescent="0.4">
      <c r="A4" s="996" t="s">
        <v>659</v>
      </c>
      <c r="B4" s="997"/>
      <c r="C4" s="997"/>
      <c r="D4" s="997"/>
      <c r="E4" s="997"/>
      <c r="F4" s="997"/>
      <c r="G4" s="997"/>
      <c r="H4" s="997"/>
      <c r="I4" s="997"/>
      <c r="J4" s="997"/>
      <c r="K4" s="997"/>
      <c r="L4" s="997"/>
      <c r="M4" s="997"/>
      <c r="N4" s="997"/>
      <c r="O4" s="997"/>
      <c r="P4" s="997"/>
      <c r="Q4" s="997"/>
      <c r="R4" s="9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233</v>
      </c>
      <c r="B6" s="805"/>
      <c r="C6" s="805"/>
      <c r="D6" s="1207" t="s">
        <v>426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"/>
      <c r="P6" s="1"/>
      <c r="Q6" s="34"/>
      <c r="R6" s="34"/>
      <c r="S6" s="1"/>
      <c r="T6" s="1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30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1"/>
      <c r="P7" s="1"/>
      <c r="S7" s="1"/>
      <c r="T7" s="1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1"/>
      <c r="P8" s="1"/>
      <c r="Q8" s="30"/>
      <c r="R8" s="30"/>
      <c r="S8" s="1"/>
      <c r="T8" s="1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30.75" customHeight="1" thickBot="1" x14ac:dyDescent="0.4">
      <c r="A9" s="1200" t="s">
        <v>465</v>
      </c>
      <c r="B9" s="1201"/>
      <c r="C9" s="1201"/>
      <c r="D9" s="1202" t="str">
        <f>'sub_urbano_PIANO_INV-INFR'!I37</f>
        <v/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1"/>
      <c r="P9" s="1"/>
      <c r="Q9" s="106"/>
      <c r="R9" s="106"/>
      <c r="S9" s="1"/>
      <c r="T9" s="1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customHeight="1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O10" s="1"/>
      <c r="P10" s="1"/>
      <c r="S10" s="1"/>
      <c r="T10" s="1"/>
    </row>
    <row r="11" spans="1:29" customFormat="1" ht="33.65" customHeight="1" thickBot="1" x14ac:dyDescent="0.4">
      <c r="A11" s="750" t="s">
        <v>4</v>
      </c>
      <c r="B11" s="751"/>
      <c r="C11" s="1211"/>
      <c r="D11" s="1193"/>
      <c r="E11" s="1193"/>
      <c r="F11" s="1194"/>
      <c r="G11" s="1"/>
      <c r="H11" s="1"/>
      <c r="I11" s="1"/>
      <c r="J11" s="697"/>
      <c r="K11" s="472"/>
      <c r="L11" s="138"/>
      <c r="M11" s="702"/>
      <c r="N11" s="703"/>
      <c r="O11" s="692"/>
      <c r="P11" s="472"/>
      <c r="Q11" s="138"/>
      <c r="S11" s="1"/>
      <c r="T11" s="1"/>
    </row>
    <row r="12" spans="1:29" ht="15" thickBot="1" x14ac:dyDescent="0.4"/>
    <row r="13" spans="1:29" ht="36.65" customHeight="1" thickBot="1" x14ac:dyDescent="0.4">
      <c r="A13" s="1057" t="s">
        <v>467</v>
      </c>
      <c r="B13" s="1058"/>
      <c r="C13" s="1058"/>
      <c r="D13" s="1058"/>
      <c r="E13" s="1058"/>
      <c r="F13" s="1058"/>
      <c r="G13" s="1058"/>
      <c r="H13" s="1058"/>
      <c r="I13" s="1058"/>
      <c r="J13" s="1058"/>
      <c r="K13" s="1058"/>
      <c r="L13" s="1058"/>
      <c r="M13" s="1058"/>
      <c r="N13" s="1058"/>
      <c r="O13" s="1058"/>
      <c r="P13" s="1058"/>
      <c r="Q13" s="1058"/>
      <c r="R13" s="1059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26" t="s">
        <v>468</v>
      </c>
      <c r="B15" s="1229" t="s">
        <v>469</v>
      </c>
      <c r="C15" s="1232" t="s">
        <v>470</v>
      </c>
      <c r="D15" s="1212" t="s">
        <v>471</v>
      </c>
      <c r="E15" s="1213"/>
      <c r="F15" s="1213"/>
      <c r="G15" s="1213"/>
      <c r="H15" s="1213"/>
      <c r="I15" s="1213"/>
      <c r="J15" s="1214"/>
      <c r="K15" s="1215" t="s">
        <v>472</v>
      </c>
      <c r="L15" s="1213"/>
      <c r="M15" s="1213"/>
      <c r="N15" s="1213"/>
      <c r="O15" s="1213"/>
      <c r="P15" s="1213"/>
      <c r="Q15" s="1214"/>
      <c r="R15" s="1220" t="s">
        <v>473</v>
      </c>
    </row>
    <row r="16" spans="1:29" ht="60.5" x14ac:dyDescent="0.35">
      <c r="A16" s="1227"/>
      <c r="B16" s="1230"/>
      <c r="C16" s="1233"/>
      <c r="D16" s="316" t="s">
        <v>474</v>
      </c>
      <c r="E16" s="241" t="s">
        <v>475</v>
      </c>
      <c r="F16" s="241" t="s">
        <v>476</v>
      </c>
      <c r="G16" s="241" t="s">
        <v>477</v>
      </c>
      <c r="H16" s="241" t="s">
        <v>471</v>
      </c>
      <c r="I16" s="241" t="s">
        <v>478</v>
      </c>
      <c r="J16" s="242" t="s">
        <v>479</v>
      </c>
      <c r="K16" s="243" t="s">
        <v>480</v>
      </c>
      <c r="L16" s="244" t="s">
        <v>481</v>
      </c>
      <c r="M16" s="244" t="s">
        <v>482</v>
      </c>
      <c r="N16" s="244" t="s">
        <v>483</v>
      </c>
      <c r="O16" s="244" t="s">
        <v>484</v>
      </c>
      <c r="P16" s="245" t="s">
        <v>478</v>
      </c>
      <c r="Q16" s="246" t="s">
        <v>479</v>
      </c>
      <c r="R16" s="1221"/>
    </row>
    <row r="17" spans="1:20" ht="15" thickBot="1" x14ac:dyDescent="0.4">
      <c r="A17" s="1228"/>
      <c r="B17" s="1231"/>
      <c r="C17" s="1234"/>
      <c r="D17" s="317" t="s">
        <v>420</v>
      </c>
      <c r="E17" s="252" t="s">
        <v>420</v>
      </c>
      <c r="F17" s="252" t="s">
        <v>420</v>
      </c>
      <c r="G17" s="252" t="s">
        <v>420</v>
      </c>
      <c r="H17" s="252" t="s">
        <v>420</v>
      </c>
      <c r="I17" s="252" t="s">
        <v>420</v>
      </c>
      <c r="J17" s="253" t="s">
        <v>420</v>
      </c>
      <c r="K17" s="254" t="s">
        <v>420</v>
      </c>
      <c r="L17" s="252" t="s">
        <v>420</v>
      </c>
      <c r="M17" s="252" t="s">
        <v>420</v>
      </c>
      <c r="N17" s="252" t="s">
        <v>420</v>
      </c>
      <c r="O17" s="252" t="s">
        <v>420</v>
      </c>
      <c r="P17" s="252" t="s">
        <v>420</v>
      </c>
      <c r="Q17" s="253" t="s">
        <v>420</v>
      </c>
      <c r="R17" s="303" t="s">
        <v>485</v>
      </c>
    </row>
    <row r="18" spans="1:20" x14ac:dyDescent="0.35">
      <c r="A18" s="256" t="s">
        <v>179</v>
      </c>
      <c r="B18" s="218"/>
      <c r="C18" s="313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56" t="s">
        <v>177</v>
      </c>
      <c r="B19" s="12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56" t="s">
        <v>179</v>
      </c>
      <c r="B20" s="12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56" t="s">
        <v>486</v>
      </c>
      <c r="B21" s="12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56" t="s">
        <v>487</v>
      </c>
      <c r="B22" s="12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56" t="s">
        <v>488</v>
      </c>
      <c r="B23" s="12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56" t="s">
        <v>489</v>
      </c>
      <c r="B24" s="12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256" t="s">
        <v>490</v>
      </c>
      <c r="B25" s="157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thickBot="1" x14ac:dyDescent="0.5">
      <c r="A29" s="1216" t="s">
        <v>491</v>
      </c>
      <c r="B29" s="1217"/>
      <c r="C29" s="1217"/>
      <c r="D29" s="1217"/>
      <c r="E29" s="1217"/>
      <c r="F29" s="1217"/>
      <c r="G29" s="1217"/>
      <c r="H29" s="1218"/>
      <c r="I29" s="1218"/>
      <c r="J29" s="1218"/>
      <c r="K29" s="1218"/>
      <c r="L29" s="1218"/>
      <c r="M29" s="1218"/>
      <c r="N29" s="1218"/>
      <c r="O29" s="1218"/>
      <c r="P29" s="1218"/>
      <c r="Q29" s="1218"/>
      <c r="R29" s="1218"/>
      <c r="S29" s="1218"/>
      <c r="T29" s="1219"/>
    </row>
    <row r="30" spans="1:20" ht="60" customHeight="1" x14ac:dyDescent="0.35">
      <c r="A30" s="1224" t="s">
        <v>468</v>
      </c>
      <c r="B30" s="1222" t="s">
        <v>492</v>
      </c>
      <c r="C30" s="458" t="s">
        <v>493</v>
      </c>
      <c r="D30" s="264" t="s">
        <v>494</v>
      </c>
      <c r="E30" s="444" t="s">
        <v>495</v>
      </c>
      <c r="F30" s="230" t="s">
        <v>496</v>
      </c>
      <c r="G30" s="231" t="s">
        <v>497</v>
      </c>
      <c r="H30" s="263" t="s">
        <v>498</v>
      </c>
      <c r="I30" s="264" t="s">
        <v>496</v>
      </c>
      <c r="J30" s="264" t="s">
        <v>499</v>
      </c>
      <c r="K30" s="265" t="s">
        <v>497</v>
      </c>
      <c r="L30" s="264" t="s">
        <v>500</v>
      </c>
      <c r="M30" s="265" t="s">
        <v>501</v>
      </c>
      <c r="N30" s="264" t="s">
        <v>502</v>
      </c>
      <c r="O30" s="265" t="s">
        <v>503</v>
      </c>
      <c r="P30" s="265" t="s">
        <v>504</v>
      </c>
      <c r="Q30" s="265" t="s">
        <v>505</v>
      </c>
      <c r="R30" s="266" t="s">
        <v>506</v>
      </c>
      <c r="S30" s="266" t="s">
        <v>507</v>
      </c>
      <c r="T30" s="266" t="s">
        <v>508</v>
      </c>
    </row>
    <row r="31" spans="1:20" ht="15" thickBot="1" x14ac:dyDescent="0.4">
      <c r="A31" s="1225"/>
      <c r="B31" s="1223"/>
      <c r="C31" s="450" t="s">
        <v>509</v>
      </c>
      <c r="D31" s="451" t="s">
        <v>420</v>
      </c>
      <c r="E31" s="445" t="s">
        <v>510</v>
      </c>
      <c r="F31" s="195" t="s">
        <v>511</v>
      </c>
      <c r="G31" s="209" t="s">
        <v>420</v>
      </c>
      <c r="H31" s="267" t="s">
        <v>510</v>
      </c>
      <c r="I31" s="268"/>
      <c r="J31" s="268"/>
      <c r="K31" s="209" t="s">
        <v>420</v>
      </c>
      <c r="L31" s="209" t="s">
        <v>420</v>
      </c>
      <c r="M31" s="209" t="s">
        <v>420</v>
      </c>
      <c r="N31" s="268"/>
      <c r="O31" s="209" t="s">
        <v>422</v>
      </c>
      <c r="P31" s="209" t="s">
        <v>420</v>
      </c>
      <c r="Q31" s="269" t="s">
        <v>422</v>
      </c>
      <c r="R31" s="270" t="s">
        <v>485</v>
      </c>
      <c r="S31" s="209" t="s">
        <v>420</v>
      </c>
      <c r="T31" s="209" t="s">
        <v>485</v>
      </c>
    </row>
    <row r="32" spans="1:20" x14ac:dyDescent="0.35">
      <c r="A32" s="256" t="s">
        <v>175</v>
      </c>
      <c r="B32" s="452" t="str">
        <f>VLOOKUP(A32,'sub_urbano_PIANO_INV-INFR'!$F$41:G$57,2,FALSE)</f>
        <v>Lavori categoria prevalente(specificare)</v>
      </c>
      <c r="C32" s="453"/>
      <c r="D32" s="454"/>
      <c r="E32" s="44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13"/>
      <c r="T32" s="116"/>
    </row>
    <row r="33" spans="1:20" x14ac:dyDescent="0.35">
      <c r="A33" s="256" t="s">
        <v>177</v>
      </c>
      <c r="B33" s="452" t="str">
        <f>VLOOKUP(A33,'sub_urbano_PIANO_INV-INFR'!F$41:G$57,2,FALSE)</f>
        <v>Categoria scorporabile (specificare)</v>
      </c>
      <c r="C33" s="455"/>
      <c r="D33" s="456"/>
      <c r="E33" s="44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116"/>
    </row>
    <row r="34" spans="1:20" x14ac:dyDescent="0.35">
      <c r="A34" s="256" t="s">
        <v>179</v>
      </c>
      <c r="B34" s="452" t="str">
        <f>VLOOKUP(A34,'sub_urbano_PIANO_INV-INFR'!F$41:G$57,2,FALSE)</f>
        <v>oneri per la sicurezza</v>
      </c>
      <c r="C34" s="118"/>
      <c r="D34" s="454"/>
      <c r="E34" s="448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117"/>
    </row>
    <row r="35" spans="1:20" x14ac:dyDescent="0.35">
      <c r="A35" s="256" t="s">
        <v>486</v>
      </c>
      <c r="B35" s="452" t="e">
        <f>VLOOKUP(A35,'sub_urbano_PIANO_INV-INFR'!F$41:$G$57,2,FALSE)</f>
        <v>#N/A</v>
      </c>
      <c r="C35" s="118"/>
      <c r="D35" s="454"/>
      <c r="E35" s="448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117"/>
    </row>
    <row r="36" spans="1:20" x14ac:dyDescent="0.35">
      <c r="A36" s="256" t="s">
        <v>487</v>
      </c>
      <c r="B36" s="452" t="e">
        <f>VLOOKUP(A36,'sub_urbano_PIANO_INV-INFR'!F$41:G$57,2,FALSE)</f>
        <v>#N/A</v>
      </c>
      <c r="C36" s="118"/>
      <c r="D36" s="454"/>
      <c r="E36" s="448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117"/>
    </row>
    <row r="37" spans="1:20" x14ac:dyDescent="0.35">
      <c r="A37" s="256" t="s">
        <v>488</v>
      </c>
      <c r="B37" s="452" t="e">
        <f>VLOOKUP(A37,'sub_urbano_PIANO_INV-INFR'!F$41:G$57,2,FALSE)</f>
        <v>#N/A</v>
      </c>
      <c r="C37" s="118"/>
      <c r="D37" s="454"/>
      <c r="E37" s="448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117"/>
    </row>
    <row r="38" spans="1:20" x14ac:dyDescent="0.35">
      <c r="A38" s="256" t="s">
        <v>489</v>
      </c>
      <c r="B38" s="452" t="e">
        <f>VLOOKUP(A38,'sub_urbano_PIANO_INV-INFR'!F$41:G$57,2,FALSE)</f>
        <v>#N/A</v>
      </c>
      <c r="C38" s="118"/>
      <c r="D38" s="454"/>
      <c r="E38" s="448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117"/>
    </row>
    <row r="39" spans="1:20" x14ac:dyDescent="0.35">
      <c r="A39" s="256" t="s">
        <v>490</v>
      </c>
      <c r="B39" s="452" t="e">
        <f>VLOOKUP(A39,'sub_urbano_PIANO_INV-INFR'!F$41:G$57,2,FALSE)</f>
        <v>#N/A</v>
      </c>
      <c r="C39" s="118"/>
      <c r="D39" s="454"/>
      <c r="E39" s="448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117"/>
    </row>
    <row r="40" spans="1:20" x14ac:dyDescent="0.35">
      <c r="A40" s="256" t="s">
        <v>512</v>
      </c>
      <c r="B40" s="452" t="e">
        <f>VLOOKUP(A40,'sub_urbano_PIANO_INV-INFR'!F$41:G$57,2,FALSE)</f>
        <v>#N/A</v>
      </c>
      <c r="C40" s="118"/>
      <c r="D40" s="454"/>
      <c r="E40" s="448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117"/>
    </row>
    <row r="41" spans="1:20" x14ac:dyDescent="0.35">
      <c r="A41" s="256" t="s">
        <v>513</v>
      </c>
      <c r="B41" s="452" t="e">
        <f>VLOOKUP(A41,'sub_urbano_PIANO_INV-INFR'!F$41:G$57,2,FALSE)</f>
        <v>#N/A</v>
      </c>
      <c r="C41" s="118"/>
      <c r="D41" s="454"/>
      <c r="E41" s="448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117"/>
    </row>
    <row r="42" spans="1:20" x14ac:dyDescent="0.35">
      <c r="A42" s="256" t="s">
        <v>514</v>
      </c>
      <c r="B42" s="452" t="e">
        <f>VLOOKUP(A42,'sub_urbano_PIANO_INV-INFR'!F$41:G$57,2,FALSE)</f>
        <v>#N/A</v>
      </c>
      <c r="C42" s="118"/>
      <c r="D42" s="454"/>
      <c r="E42" s="448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117"/>
    </row>
    <row r="43" spans="1:20" ht="15" thickBot="1" x14ac:dyDescent="0.4">
      <c r="A43" s="256" t="s">
        <v>515</v>
      </c>
      <c r="B43" s="452" t="e">
        <f>VLOOKUP(A43,'sub_urbano_PIANO_INV-INFR'!F$41:G$57,2,FALSE)</f>
        <v>#N/A</v>
      </c>
      <c r="C43" s="118"/>
      <c r="D43" s="454"/>
      <c r="E43" s="229"/>
      <c r="F43" s="223"/>
      <c r="G43" s="233"/>
      <c r="H43" s="229"/>
      <c r="I43" s="223"/>
      <c r="J43" s="224"/>
      <c r="K43" s="221"/>
      <c r="L43" s="287"/>
      <c r="M43" s="288">
        <f t="shared" si="7"/>
        <v>0</v>
      </c>
      <c r="N43" s="289"/>
      <c r="O43" s="222"/>
      <c r="P43" s="277"/>
      <c r="Q43" s="222"/>
      <c r="R43" s="222"/>
      <c r="S43" s="277"/>
      <c r="T43" s="282"/>
    </row>
    <row r="44" spans="1:20" ht="15" thickBot="1" x14ac:dyDescent="0.4">
      <c r="A44" s="459"/>
      <c r="B44" s="460"/>
      <c r="C44" s="461" t="s">
        <v>349</v>
      </c>
      <c r="D44" s="462">
        <f>SUM(D32:D43)</f>
        <v>0</v>
      </c>
      <c r="E44" s="449"/>
      <c r="F44" s="284"/>
      <c r="G44" s="463">
        <f>SUM(G32:G43)</f>
        <v>0</v>
      </c>
      <c r="H44" s="457" t="s">
        <v>349</v>
      </c>
      <c r="I44" s="291"/>
      <c r="J44" s="283"/>
      <c r="K44" s="283">
        <f t="shared" ref="K44:L44" si="8">SUM(K32:K43)</f>
        <v>0</v>
      </c>
      <c r="L44" s="283">
        <f t="shared" si="8"/>
        <v>0</v>
      </c>
      <c r="M44" s="283">
        <f>SUM(M32:M43)</f>
        <v>0</v>
      </c>
      <c r="N44" s="290"/>
      <c r="O44" s="290"/>
      <c r="P44" s="283">
        <f>SUM(P32:P43)</f>
        <v>0</v>
      </c>
      <c r="Q44" s="284"/>
      <c r="R44" s="284"/>
      <c r="S44" s="283">
        <f>SUM(S32:S43)</f>
        <v>0</v>
      </c>
      <c r="T44" s="285"/>
    </row>
    <row r="45" spans="1:20" x14ac:dyDescent="0.35">
      <c r="G45" s="211"/>
    </row>
    <row r="46" spans="1:20" ht="15" thickBot="1" x14ac:dyDescent="0.4"/>
    <row r="47" spans="1:20" ht="53.25" customHeight="1" thickBot="1" x14ac:dyDescent="0.4">
      <c r="A47" s="1204" t="s">
        <v>6</v>
      </c>
      <c r="B47" s="1205"/>
      <c r="C47" s="1205"/>
      <c r="D47" s="1205"/>
      <c r="E47" s="1205"/>
      <c r="F47" s="1205"/>
      <c r="G47" s="1205"/>
      <c r="H47" s="1205"/>
      <c r="I47" s="1205"/>
      <c r="J47" s="1205"/>
      <c r="K47" s="1205"/>
      <c r="L47" s="1205"/>
      <c r="M47" s="1205"/>
      <c r="N47" s="1205"/>
      <c r="O47" s="1205"/>
      <c r="P47" s="1205"/>
      <c r="Q47" s="1205"/>
      <c r="R47" s="1205"/>
      <c r="S47" s="1205"/>
      <c r="T47" s="1206"/>
    </row>
  </sheetData>
  <sheetProtection algorithmName="SHA-512" hashValue="nVFodeF2kCr73E3xBZwzr/qHAMg3yK6nUSkttQ7poB9nEQodld6rQNc02dSyhCWv2c1UTUgqVKuvER8FlTRLjQ==" saltValue="Vd6RXi3/OAM2dbTRRjt32A==" spinCount="100000" sheet="1" objects="1" scenarios="1"/>
  <mergeCells count="24">
    <mergeCell ref="A13:R13"/>
    <mergeCell ref="H6:K6"/>
    <mergeCell ref="H7:J7"/>
    <mergeCell ref="A2:X2"/>
    <mergeCell ref="A9:C9"/>
    <mergeCell ref="D9:F9"/>
    <mergeCell ref="A47:T47"/>
    <mergeCell ref="A6:C7"/>
    <mergeCell ref="D6:F7"/>
    <mergeCell ref="A11:C11"/>
    <mergeCell ref="D15:J15"/>
    <mergeCell ref="K15:Q15"/>
    <mergeCell ref="A29:T29"/>
    <mergeCell ref="R15:R16"/>
    <mergeCell ref="B30:B31"/>
    <mergeCell ref="A30:A31"/>
    <mergeCell ref="A15:A17"/>
    <mergeCell ref="B15:B17"/>
    <mergeCell ref="C15:C17"/>
    <mergeCell ref="D11:F11"/>
    <mergeCell ref="M7:M9"/>
    <mergeCell ref="N7:N9"/>
    <mergeCell ref="H9:J9"/>
    <mergeCell ref="A4:R4"/>
  </mergeCells>
  <dataValidations count="5">
    <dataValidation type="list" allowBlank="1" showInputMessage="1" showErrorMessage="1" sqref="R32:R43 M11:N11" xr:uid="{00000000-0002-0000-0E00-000000000000}">
      <formula1>"si,"</formula1>
    </dataValidation>
    <dataValidation type="list" allowBlank="1" showInputMessage="1" showErrorMessage="1" sqref="R18:R25 T32:T43" xr:uid="{00000000-0002-0000-0E00-000001000000}">
      <formula1>"si"</formula1>
    </dataValidation>
    <dataValidation type="list" allowBlank="1" showInputMessage="1" showErrorMessage="1" sqref="N32:N43" xr:uid="{00000000-0002-0000-0E00-000002000000}">
      <formula1>$B$18:$B$25</formula1>
    </dataValidation>
    <dataValidation allowBlank="1" showErrorMessage="1" sqref="K7:K12 P11" xr:uid="{00000000-0002-0000-0E00-000003000000}"/>
    <dataValidation type="list" allowBlank="1" showInputMessage="1" showErrorMessage="1" sqref="A32:A43" xr:uid="{00000000-0002-0000-0E00-000004000000}">
      <formula1>$E$18:$E$31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E00-000005000000}">
          <x14:formula1>
            <xm:f>'sub_urbano_PIANO_INV-INFR'!$F$41:$F$57</xm:f>
          </x14:formula1>
          <xm:sqref>A18:A25</xm:sqref>
        </x14:dataValidation>
        <x14:dataValidation type="list" allowBlank="1" showInputMessage="1" showErrorMessage="1" prompt="Scegliere la regione beneficiaria dal menù a tendina_x000a_" xr:uid="{00000000-0002-0000-0E00-000006000000}">
          <x14:formula1>
            <xm:f>'DATI EROGAZIONI'!$A$2:$A$22</xm:f>
          </x14:formula1>
          <xm:sqref>D6:F7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CCFFFF"/>
  </sheetPr>
  <dimension ref="A1:AC47"/>
  <sheetViews>
    <sheetView topLeftCell="D16" workbookViewId="0">
      <selection activeCell="K9" sqref="K9"/>
    </sheetView>
  </sheetViews>
  <sheetFormatPr defaultColWidth="8.7265625" defaultRowHeight="14.5" x14ac:dyDescent="0.35"/>
  <cols>
    <col min="1" max="1" width="19.54296875" style="1" customWidth="1"/>
    <col min="2" max="2" width="31.453125" style="1" customWidth="1"/>
    <col min="3" max="3" width="25.269531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bestFit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31.4531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customHeight="1" thickBot="1" x14ac:dyDescent="0.4">
      <c r="A4" s="860" t="s">
        <v>516</v>
      </c>
      <c r="B4" s="861"/>
      <c r="C4" s="861"/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517</v>
      </c>
      <c r="B6" s="805"/>
      <c r="C6" s="805"/>
      <c r="D6" s="1207" t="s">
        <v>518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"/>
      <c r="P6" s="1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15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1"/>
      <c r="P7" s="1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1"/>
      <c r="P8" s="1"/>
      <c r="Q8" s="30"/>
      <c r="R8" s="30"/>
      <c r="S8" s="30"/>
      <c r="T8" s="30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38.5" customHeight="1" thickBot="1" x14ac:dyDescent="0.4">
      <c r="A9" s="1200" t="s">
        <v>169</v>
      </c>
      <c r="B9" s="1201"/>
      <c r="C9" s="1201"/>
      <c r="D9" s="1202">
        <f>'EXTRA-urbano_PIANO_INV-INFR '!G36</f>
        <v>0</v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1"/>
      <c r="P9" s="1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customHeight="1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O10" s="1"/>
      <c r="P10" s="1"/>
    </row>
    <row r="11" spans="1:29" customFormat="1" ht="33.65" customHeight="1" thickBot="1" x14ac:dyDescent="0.4">
      <c r="A11" s="750" t="s">
        <v>4</v>
      </c>
      <c r="B11" s="751"/>
      <c r="C11" s="1211"/>
      <c r="D11" s="1193"/>
      <c r="E11" s="1193"/>
      <c r="F11" s="1194"/>
      <c r="G11" s="1"/>
      <c r="H11" s="1241"/>
      <c r="I11" s="1241"/>
      <c r="J11" s="1241"/>
      <c r="K11" s="472"/>
      <c r="L11" s="138"/>
      <c r="M11" s="702"/>
      <c r="N11" s="703"/>
      <c r="O11" s="697"/>
      <c r="P11" s="472"/>
      <c r="Q11" s="138"/>
    </row>
    <row r="12" spans="1:29" ht="15" thickBot="1" x14ac:dyDescent="0.4"/>
    <row r="13" spans="1:29" ht="36.65" customHeight="1" thickBot="1" x14ac:dyDescent="0.4">
      <c r="A13" s="1057" t="s">
        <v>519</v>
      </c>
      <c r="B13" s="1058"/>
      <c r="C13" s="1058"/>
      <c r="D13" s="1058"/>
      <c r="E13" s="1058"/>
      <c r="F13" s="1058"/>
      <c r="G13" s="1058"/>
      <c r="H13" s="1058"/>
      <c r="I13" s="1058"/>
      <c r="J13" s="1058"/>
      <c r="K13" s="1058"/>
      <c r="L13" s="1058"/>
      <c r="M13" s="1058"/>
      <c r="N13" s="1058"/>
      <c r="O13" s="1058"/>
      <c r="P13" s="1058"/>
      <c r="Q13" s="1058"/>
      <c r="R13" s="1059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26" t="s">
        <v>468</v>
      </c>
      <c r="B15" s="1229" t="s">
        <v>469</v>
      </c>
      <c r="C15" s="1232" t="s">
        <v>470</v>
      </c>
      <c r="D15" s="1212" t="s">
        <v>471</v>
      </c>
      <c r="E15" s="1213"/>
      <c r="F15" s="1213"/>
      <c r="G15" s="1213"/>
      <c r="H15" s="1213"/>
      <c r="I15" s="1213"/>
      <c r="J15" s="1214"/>
      <c r="K15" s="1215" t="s">
        <v>472</v>
      </c>
      <c r="L15" s="1213"/>
      <c r="M15" s="1213"/>
      <c r="N15" s="1213"/>
      <c r="O15" s="1213"/>
      <c r="P15" s="1213"/>
      <c r="Q15" s="1214"/>
      <c r="R15" s="1220" t="s">
        <v>473</v>
      </c>
    </row>
    <row r="16" spans="1:29" ht="60.5" x14ac:dyDescent="0.35">
      <c r="A16" s="1227"/>
      <c r="B16" s="1230"/>
      <c r="C16" s="1233"/>
      <c r="D16" s="316" t="s">
        <v>474</v>
      </c>
      <c r="E16" s="241" t="s">
        <v>475</v>
      </c>
      <c r="F16" s="241" t="s">
        <v>476</v>
      </c>
      <c r="G16" s="241" t="s">
        <v>477</v>
      </c>
      <c r="H16" s="241" t="s">
        <v>471</v>
      </c>
      <c r="I16" s="241" t="s">
        <v>478</v>
      </c>
      <c r="J16" s="242" t="s">
        <v>479</v>
      </c>
      <c r="K16" s="243" t="s">
        <v>480</v>
      </c>
      <c r="L16" s="244" t="s">
        <v>481</v>
      </c>
      <c r="M16" s="244" t="s">
        <v>482</v>
      </c>
      <c r="N16" s="244" t="s">
        <v>483</v>
      </c>
      <c r="O16" s="244" t="s">
        <v>484</v>
      </c>
      <c r="P16" s="245" t="s">
        <v>478</v>
      </c>
      <c r="Q16" s="246" t="s">
        <v>479</v>
      </c>
      <c r="R16" s="1221"/>
    </row>
    <row r="17" spans="1:20" ht="15" thickBot="1" x14ac:dyDescent="0.4">
      <c r="A17" s="1228"/>
      <c r="B17" s="1231"/>
      <c r="C17" s="1234"/>
      <c r="D17" s="317" t="s">
        <v>420</v>
      </c>
      <c r="E17" s="252" t="s">
        <v>420</v>
      </c>
      <c r="F17" s="252" t="s">
        <v>420</v>
      </c>
      <c r="G17" s="252" t="s">
        <v>420</v>
      </c>
      <c r="H17" s="252" t="s">
        <v>420</v>
      </c>
      <c r="I17" s="252" t="s">
        <v>420</v>
      </c>
      <c r="J17" s="253" t="s">
        <v>420</v>
      </c>
      <c r="K17" s="254" t="s">
        <v>420</v>
      </c>
      <c r="L17" s="252" t="s">
        <v>420</v>
      </c>
      <c r="M17" s="252" t="s">
        <v>420</v>
      </c>
      <c r="N17" s="252" t="s">
        <v>420</v>
      </c>
      <c r="O17" s="252" t="s">
        <v>420</v>
      </c>
      <c r="P17" s="252" t="s">
        <v>420</v>
      </c>
      <c r="Q17" s="253" t="s">
        <v>420</v>
      </c>
      <c r="R17" s="303" t="s">
        <v>485</v>
      </c>
    </row>
    <row r="18" spans="1:20" x14ac:dyDescent="0.35">
      <c r="A18" s="256" t="s">
        <v>236</v>
      </c>
      <c r="B18" s="218"/>
      <c r="C18" s="313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26" t="s">
        <v>237</v>
      </c>
      <c r="B19" s="12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26" t="s">
        <v>238</v>
      </c>
      <c r="B20" s="12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26" t="s">
        <v>241</v>
      </c>
      <c r="B21" s="12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26" t="s">
        <v>242</v>
      </c>
      <c r="B22" s="12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26" t="s">
        <v>243</v>
      </c>
      <c r="B23" s="12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26" t="s">
        <v>248</v>
      </c>
      <c r="B24" s="12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367" t="s">
        <v>237</v>
      </c>
      <c r="B25" s="157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thickBot="1" x14ac:dyDescent="0.5">
      <c r="A29" s="1216" t="s">
        <v>491</v>
      </c>
      <c r="B29" s="1217"/>
      <c r="C29" s="1217"/>
      <c r="D29" s="1217"/>
      <c r="E29" s="1217"/>
      <c r="F29" s="1217"/>
      <c r="G29" s="1217"/>
      <c r="H29" s="1218"/>
      <c r="I29" s="1218"/>
      <c r="J29" s="1218"/>
      <c r="K29" s="1218"/>
      <c r="L29" s="1218"/>
      <c r="M29" s="1218"/>
      <c r="N29" s="1218"/>
      <c r="O29" s="1218"/>
      <c r="P29" s="1218"/>
      <c r="Q29" s="1218"/>
      <c r="R29" s="1218"/>
      <c r="S29" s="1218"/>
      <c r="T29" s="1219"/>
    </row>
    <row r="30" spans="1:20" ht="60" customHeight="1" x14ac:dyDescent="0.35">
      <c r="A30" s="1224" t="s">
        <v>468</v>
      </c>
      <c r="B30" s="1222" t="s">
        <v>492</v>
      </c>
      <c r="C30" s="458" t="s">
        <v>493</v>
      </c>
      <c r="D30" s="264" t="s">
        <v>494</v>
      </c>
      <c r="E30" s="444" t="s">
        <v>495</v>
      </c>
      <c r="F30" s="230" t="s">
        <v>496</v>
      </c>
      <c r="G30" s="231" t="s">
        <v>497</v>
      </c>
      <c r="H30" s="263" t="s">
        <v>498</v>
      </c>
      <c r="I30" s="264" t="s">
        <v>496</v>
      </c>
      <c r="J30" s="264" t="s">
        <v>499</v>
      </c>
      <c r="K30" s="265" t="s">
        <v>497</v>
      </c>
      <c r="L30" s="264" t="s">
        <v>500</v>
      </c>
      <c r="M30" s="265" t="s">
        <v>501</v>
      </c>
      <c r="N30" s="264" t="s">
        <v>502</v>
      </c>
      <c r="O30" s="265" t="s">
        <v>503</v>
      </c>
      <c r="P30" s="265" t="s">
        <v>504</v>
      </c>
      <c r="Q30" s="265" t="s">
        <v>505</v>
      </c>
      <c r="R30" s="266" t="s">
        <v>506</v>
      </c>
      <c r="S30" s="266" t="s">
        <v>507</v>
      </c>
      <c r="T30" s="266" t="s">
        <v>508</v>
      </c>
    </row>
    <row r="31" spans="1:20" ht="15" thickBot="1" x14ac:dyDescent="0.4">
      <c r="A31" s="1225"/>
      <c r="B31" s="1223"/>
      <c r="C31" s="450" t="s">
        <v>509</v>
      </c>
      <c r="D31" s="451" t="s">
        <v>420</v>
      </c>
      <c r="E31" s="445" t="s">
        <v>510</v>
      </c>
      <c r="F31" s="195" t="s">
        <v>511</v>
      </c>
      <c r="G31" s="209" t="s">
        <v>420</v>
      </c>
      <c r="H31" s="267" t="s">
        <v>510</v>
      </c>
      <c r="I31" s="268"/>
      <c r="J31" s="268"/>
      <c r="K31" s="209" t="s">
        <v>420</v>
      </c>
      <c r="L31" s="209" t="s">
        <v>420</v>
      </c>
      <c r="M31" s="209" t="s">
        <v>420</v>
      </c>
      <c r="N31" s="268"/>
      <c r="O31" s="209" t="s">
        <v>422</v>
      </c>
      <c r="P31" s="209" t="s">
        <v>420</v>
      </c>
      <c r="Q31" s="269" t="s">
        <v>422</v>
      </c>
      <c r="R31" s="270" t="s">
        <v>485</v>
      </c>
      <c r="S31" s="209" t="s">
        <v>420</v>
      </c>
      <c r="T31" s="209" t="s">
        <v>485</v>
      </c>
    </row>
    <row r="32" spans="1:20" x14ac:dyDescent="0.35">
      <c r="A32" s="226" t="s">
        <v>237</v>
      </c>
      <c r="B32" s="452" t="str">
        <f>VLOOKUP(A32,'EXTRA-urbano_PIANO_INV-INFR '!$D$40:$H$54,2,FALSE)</f>
        <v>Categoria scorporabile (specificare)</v>
      </c>
      <c r="C32" s="453"/>
      <c r="D32" s="454"/>
      <c r="E32" s="44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13"/>
      <c r="T32" s="116"/>
    </row>
    <row r="33" spans="1:20" x14ac:dyDescent="0.35">
      <c r="A33" s="226" t="s">
        <v>237</v>
      </c>
      <c r="B33" s="452" t="str">
        <f>VLOOKUP(A33,'EXTRA-urbano_PIANO_INV-INFR '!$D$40:$H$54,2,FALSE)</f>
        <v>Categoria scorporabile (specificare)</v>
      </c>
      <c r="C33" s="455"/>
      <c r="D33" s="456"/>
      <c r="E33" s="44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116"/>
    </row>
    <row r="34" spans="1:20" x14ac:dyDescent="0.35">
      <c r="A34" s="226" t="s">
        <v>237</v>
      </c>
      <c r="B34" s="452" t="str">
        <f>VLOOKUP(A34,'EXTRA-urbano_PIANO_INV-INFR '!$D$40:$H$54,2,FALSE)</f>
        <v>Categoria scorporabile (specificare)</v>
      </c>
      <c r="C34" s="118"/>
      <c r="D34" s="454"/>
      <c r="E34" s="448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117"/>
    </row>
    <row r="35" spans="1:20" x14ac:dyDescent="0.35">
      <c r="A35" s="226" t="s">
        <v>242</v>
      </c>
      <c r="B35" s="452" t="str">
        <f>VLOOKUP(A35,'EXTRA-urbano_PIANO_INV-INFR '!$D$40:$H$54,2,FALSE)</f>
        <v>SPECIFICARE______</v>
      </c>
      <c r="C35" s="118"/>
      <c r="D35" s="454"/>
      <c r="E35" s="448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117"/>
    </row>
    <row r="36" spans="1:20" x14ac:dyDescent="0.35">
      <c r="A36" s="226" t="s">
        <v>242</v>
      </c>
      <c r="B36" s="452" t="str">
        <f>VLOOKUP(A36,'EXTRA-urbano_PIANO_INV-INFR '!$D$40:$H$54,2,FALSE)</f>
        <v>SPECIFICARE______</v>
      </c>
      <c r="C36" s="118"/>
      <c r="D36" s="454"/>
      <c r="E36" s="448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117"/>
    </row>
    <row r="37" spans="1:20" x14ac:dyDescent="0.35">
      <c r="A37" s="226" t="s">
        <v>243</v>
      </c>
      <c r="B37" s="452" t="str">
        <f>VLOOKUP(A37,'EXTRA-urbano_PIANO_INV-INFR '!$D$40:$H$54,2,FALSE)</f>
        <v>SPECIFICARE______</v>
      </c>
      <c r="C37" s="118"/>
      <c r="D37" s="454"/>
      <c r="E37" s="448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117"/>
    </row>
    <row r="38" spans="1:20" x14ac:dyDescent="0.35">
      <c r="A38" s="226" t="s">
        <v>242</v>
      </c>
      <c r="B38" s="452" t="str">
        <f>VLOOKUP(A38,'EXTRA-urbano_PIANO_INV-INFR '!$D$40:$H$54,2,FALSE)</f>
        <v>SPECIFICARE______</v>
      </c>
      <c r="C38" s="118"/>
      <c r="D38" s="454"/>
      <c r="E38" s="448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117"/>
    </row>
    <row r="39" spans="1:20" x14ac:dyDescent="0.35">
      <c r="A39" s="226" t="s">
        <v>243</v>
      </c>
      <c r="B39" s="452" t="str">
        <f>VLOOKUP(A39,'EXTRA-urbano_PIANO_INV-INFR '!$D$40:$H$54,2,FALSE)</f>
        <v>SPECIFICARE______</v>
      </c>
      <c r="C39" s="118"/>
      <c r="D39" s="454"/>
      <c r="E39" s="448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117"/>
    </row>
    <row r="40" spans="1:20" x14ac:dyDescent="0.35">
      <c r="A40" s="226" t="s">
        <v>238</v>
      </c>
      <c r="B40" s="452" t="str">
        <f>VLOOKUP(A40,'EXTRA-urbano_PIANO_INV-INFR '!$D$40:$H$54,2,FALSE)</f>
        <v>oneri per la sicurezza</v>
      </c>
      <c r="C40" s="118"/>
      <c r="D40" s="454"/>
      <c r="E40" s="448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117"/>
    </row>
    <row r="41" spans="1:20" x14ac:dyDescent="0.35">
      <c r="A41" s="226" t="s">
        <v>242</v>
      </c>
      <c r="B41" s="452" t="str">
        <f>VLOOKUP(A41,'EXTRA-urbano_PIANO_INV-INFR '!$D$40:$H$54,2,FALSE)</f>
        <v>SPECIFICARE______</v>
      </c>
      <c r="C41" s="118"/>
      <c r="D41" s="454"/>
      <c r="E41" s="448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117"/>
    </row>
    <row r="42" spans="1:20" x14ac:dyDescent="0.35">
      <c r="A42" s="226" t="s">
        <v>242</v>
      </c>
      <c r="B42" s="452" t="str">
        <f>VLOOKUP(A42,'EXTRA-urbano_PIANO_INV-INFR '!$D$40:$H$54,2,FALSE)</f>
        <v>SPECIFICARE______</v>
      </c>
      <c r="C42" s="118"/>
      <c r="D42" s="454"/>
      <c r="E42" s="448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117"/>
    </row>
    <row r="43" spans="1:20" ht="15" thickBot="1" x14ac:dyDescent="0.4">
      <c r="A43" s="226" t="s">
        <v>242</v>
      </c>
      <c r="B43" s="452" t="str">
        <f>VLOOKUP(A43,'EXTRA-urbano_PIANO_INV-INFR '!$D$40:$H$54,2,FALSE)</f>
        <v>SPECIFICARE______</v>
      </c>
      <c r="C43" s="118"/>
      <c r="D43" s="454"/>
      <c r="E43" s="229"/>
      <c r="F43" s="223"/>
      <c r="G43" s="233"/>
      <c r="H43" s="229"/>
      <c r="I43" s="223"/>
      <c r="J43" s="224"/>
      <c r="K43" s="221"/>
      <c r="L43" s="287"/>
      <c r="M43" s="288">
        <f t="shared" si="7"/>
        <v>0</v>
      </c>
      <c r="N43" s="289"/>
      <c r="O43" s="222"/>
      <c r="P43" s="277"/>
      <c r="Q43" s="222"/>
      <c r="R43" s="222"/>
      <c r="S43" s="277"/>
      <c r="T43" s="282"/>
    </row>
    <row r="44" spans="1:20" ht="15" thickBot="1" x14ac:dyDescent="0.4">
      <c r="A44" s="459"/>
      <c r="B44" s="460"/>
      <c r="C44" s="461" t="s">
        <v>349</v>
      </c>
      <c r="D44" s="462">
        <f>SUM(D32:D43)</f>
        <v>0</v>
      </c>
      <c r="E44" s="449"/>
      <c r="F44" s="284"/>
      <c r="G44" s="463">
        <f>SUM(G32:G43)</f>
        <v>0</v>
      </c>
      <c r="H44" s="457" t="s">
        <v>349</v>
      </c>
      <c r="I44" s="291"/>
      <c r="J44" s="283"/>
      <c r="K44" s="283">
        <f t="shared" ref="K44:L44" si="8">SUM(K32:K43)</f>
        <v>0</v>
      </c>
      <c r="L44" s="283">
        <f t="shared" si="8"/>
        <v>0</v>
      </c>
      <c r="M44" s="283">
        <f>SUM(M32:M43)</f>
        <v>0</v>
      </c>
      <c r="N44" s="290"/>
      <c r="O44" s="290"/>
      <c r="P44" s="283">
        <f>SUM(P32:P43)</f>
        <v>0</v>
      </c>
      <c r="Q44" s="284"/>
      <c r="R44" s="284"/>
      <c r="S44" s="283">
        <f>SUM(S32:S43)</f>
        <v>0</v>
      </c>
      <c r="T44" s="285"/>
    </row>
    <row r="45" spans="1:20" x14ac:dyDescent="0.35">
      <c r="G45" s="211"/>
    </row>
    <row r="46" spans="1:20" ht="15" thickBot="1" x14ac:dyDescent="0.4"/>
    <row r="47" spans="1:20" ht="53.25" customHeight="1" thickBot="1" x14ac:dyDescent="0.4">
      <c r="A47" s="1204" t="s">
        <v>6</v>
      </c>
      <c r="B47" s="1205"/>
      <c r="C47" s="1205"/>
      <c r="D47" s="1205"/>
      <c r="E47" s="1205"/>
      <c r="F47" s="1205"/>
      <c r="G47" s="1205"/>
      <c r="H47" s="1205"/>
      <c r="I47" s="1205"/>
      <c r="J47" s="1205"/>
      <c r="K47" s="1205"/>
      <c r="L47" s="1205"/>
      <c r="M47" s="1205"/>
      <c r="N47" s="1205"/>
      <c r="O47" s="1205"/>
      <c r="P47" s="1205"/>
      <c r="Q47" s="1205"/>
      <c r="R47" s="1205"/>
      <c r="S47" s="1205"/>
      <c r="T47" s="1206"/>
    </row>
  </sheetData>
  <sheetProtection algorithmName="SHA-512" hashValue="FlRwjZN4Pu+tr1qa7soQ+PJaROC3vouqInGVVzhthGmXM7phpPUV6W+9fUzdMgTVv0u4hQEfcHB0fkhJNQDnQQ==" saltValue="7EzAE0tjH+6x6IMHb8ZhWQ==" spinCount="100000" sheet="1" objects="1" scenarios="1"/>
  <mergeCells count="25">
    <mergeCell ref="A47:T47"/>
    <mergeCell ref="A13:R13"/>
    <mergeCell ref="A15:A17"/>
    <mergeCell ref="B15:B17"/>
    <mergeCell ref="C15:C17"/>
    <mergeCell ref="D15:J15"/>
    <mergeCell ref="K15:Q15"/>
    <mergeCell ref="R15:R16"/>
    <mergeCell ref="A11:C11"/>
    <mergeCell ref="D11:F11"/>
    <mergeCell ref="H11:J11"/>
    <mergeCell ref="A29:T29"/>
    <mergeCell ref="A30:A31"/>
    <mergeCell ref="B30:B31"/>
    <mergeCell ref="A2:X2"/>
    <mergeCell ref="A9:C9"/>
    <mergeCell ref="D9:F9"/>
    <mergeCell ref="H9:J9"/>
    <mergeCell ref="A4:R4"/>
    <mergeCell ref="A6:C7"/>
    <mergeCell ref="D6:F7"/>
    <mergeCell ref="H6:K6"/>
    <mergeCell ref="H7:J7"/>
    <mergeCell ref="M7:M9"/>
    <mergeCell ref="N7:N9"/>
  </mergeCells>
  <dataValidations count="4">
    <dataValidation allowBlank="1" showErrorMessage="1" sqref="K7:K12 P11" xr:uid="{00000000-0002-0000-0F00-000000000000}"/>
    <dataValidation type="list" allowBlank="1" showInputMessage="1" showErrorMessage="1" sqref="N32:N43" xr:uid="{00000000-0002-0000-0F00-000001000000}">
      <formula1>$B$18:$B$25</formula1>
    </dataValidation>
    <dataValidation type="list" allowBlank="1" showInputMessage="1" showErrorMessage="1" sqref="R18:R25 T32:T43" xr:uid="{00000000-0002-0000-0F00-000002000000}">
      <formula1>"si"</formula1>
    </dataValidation>
    <dataValidation type="list" allowBlank="1" showInputMessage="1" showErrorMessage="1" sqref="R32:R43 M11:N11" xr:uid="{00000000-0002-0000-0F00-000003000000}">
      <formula1>"si,"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 dal menù a tendina_x000a_" xr:uid="{00000000-0002-0000-0F00-000004000000}">
          <x14:formula1>
            <xm:f>'DATI EROGAZIONI'!$A$2:$A$20</xm:f>
          </x14:formula1>
          <xm:sqref>D6:F7</xm:sqref>
        </x14:dataValidation>
        <x14:dataValidation type="list" allowBlank="1" showInputMessage="1" showErrorMessage="1" xr:uid="{00000000-0002-0000-0F00-000005000000}">
          <x14:formula1>
            <xm:f>'EXTRA-urbano_PIANO_INV-INFR '!$D$40:$D$53</xm:f>
          </x14:formula1>
          <xm:sqref>A32:A43 A18:A25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9FFCC"/>
  </sheetPr>
  <dimension ref="A1:AC46"/>
  <sheetViews>
    <sheetView topLeftCell="D19" workbookViewId="0">
      <selection activeCell="N11" sqref="M6:N11"/>
    </sheetView>
  </sheetViews>
  <sheetFormatPr defaultColWidth="8.7265625" defaultRowHeight="14.5" x14ac:dyDescent="0.35"/>
  <cols>
    <col min="1" max="1" width="16.26953125" style="1" customWidth="1"/>
    <col min="2" max="2" width="32.54296875" style="1" bestFit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1.816406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thickBot="1" x14ac:dyDescent="0.4">
      <c r="A4" s="860" t="s">
        <v>520</v>
      </c>
      <c r="B4" s="861"/>
      <c r="C4" s="861"/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521</v>
      </c>
      <c r="B6" s="805"/>
      <c r="C6" s="805"/>
      <c r="D6" s="1207" t="s">
        <v>518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"/>
      <c r="P6" s="1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26.25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1"/>
      <c r="P7" s="1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1"/>
      <c r="P8" s="1"/>
      <c r="Q8" s="30"/>
      <c r="R8" s="30"/>
      <c r="S8" s="30"/>
      <c r="T8" s="30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28.5" customHeight="1" thickBot="1" x14ac:dyDescent="0.4">
      <c r="A9" s="1200" t="s">
        <v>169</v>
      </c>
      <c r="B9" s="1201"/>
      <c r="C9" s="1201"/>
      <c r="D9" s="1202" t="str">
        <f>'sub_urbano_PIANO_INV-INFR'!I67</f>
        <v/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1"/>
      <c r="P9" s="1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O10" s="1"/>
      <c r="P10" s="1"/>
    </row>
    <row r="11" spans="1:29" customFormat="1" ht="33.65" customHeight="1" thickBot="1" x14ac:dyDescent="0.4">
      <c r="A11" s="1257" t="s">
        <v>4</v>
      </c>
      <c r="B11" s="1258"/>
      <c r="C11" s="1258"/>
      <c r="D11" s="1193"/>
      <c r="E11" s="1193"/>
      <c r="F11" s="1194"/>
      <c r="G11" s="1"/>
      <c r="H11" s="697"/>
      <c r="I11" s="697"/>
      <c r="J11" s="697"/>
      <c r="K11" s="472"/>
      <c r="L11" s="138"/>
      <c r="M11" s="702"/>
      <c r="N11" s="703"/>
      <c r="O11" s="697"/>
      <c r="P11" s="472"/>
      <c r="Q11" s="138"/>
    </row>
    <row r="12" spans="1:29" ht="15" thickBot="1" x14ac:dyDescent="0.4"/>
    <row r="13" spans="1:29" ht="36.65" customHeight="1" thickBot="1" x14ac:dyDescent="0.4">
      <c r="A13" s="848" t="s">
        <v>522</v>
      </c>
      <c r="B13" s="1123"/>
      <c r="C13" s="1123"/>
      <c r="D13" s="1123"/>
      <c r="E13" s="1123"/>
      <c r="F13" s="1123"/>
      <c r="G13" s="1123"/>
      <c r="H13" s="1123"/>
      <c r="I13" s="1123"/>
      <c r="J13" s="1123"/>
      <c r="K13" s="1123"/>
      <c r="L13" s="1123"/>
      <c r="M13" s="1123"/>
      <c r="N13" s="1123"/>
      <c r="O13" s="1123"/>
      <c r="P13" s="1123"/>
      <c r="Q13" s="1123"/>
      <c r="R13" s="849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62" t="s">
        <v>468</v>
      </c>
      <c r="B15" s="1265" t="s">
        <v>469</v>
      </c>
      <c r="C15" s="1242" t="s">
        <v>470</v>
      </c>
      <c r="D15" s="1245" t="s">
        <v>471</v>
      </c>
      <c r="E15" s="1246"/>
      <c r="F15" s="1246"/>
      <c r="G15" s="1246"/>
      <c r="H15" s="1246"/>
      <c r="I15" s="1246"/>
      <c r="J15" s="1247"/>
      <c r="K15" s="1248" t="s">
        <v>472</v>
      </c>
      <c r="L15" s="1246"/>
      <c r="M15" s="1246"/>
      <c r="N15" s="1246"/>
      <c r="O15" s="1246"/>
      <c r="P15" s="1246"/>
      <c r="Q15" s="1247"/>
      <c r="R15" s="1249" t="s">
        <v>473</v>
      </c>
    </row>
    <row r="16" spans="1:29" ht="60.5" x14ac:dyDescent="0.35">
      <c r="A16" s="1263"/>
      <c r="B16" s="1266"/>
      <c r="C16" s="1243"/>
      <c r="D16" s="308" t="s">
        <v>474</v>
      </c>
      <c r="E16" s="293" t="s">
        <v>475</v>
      </c>
      <c r="F16" s="293" t="s">
        <v>476</v>
      </c>
      <c r="G16" s="293" t="s">
        <v>477</v>
      </c>
      <c r="H16" s="293" t="s">
        <v>471</v>
      </c>
      <c r="I16" s="293" t="s">
        <v>478</v>
      </c>
      <c r="J16" s="294" t="s">
        <v>479</v>
      </c>
      <c r="K16" s="295" t="s">
        <v>480</v>
      </c>
      <c r="L16" s="296" t="s">
        <v>481</v>
      </c>
      <c r="M16" s="296" t="s">
        <v>482</v>
      </c>
      <c r="N16" s="296" t="s">
        <v>483</v>
      </c>
      <c r="O16" s="296" t="s">
        <v>484</v>
      </c>
      <c r="P16" s="297" t="s">
        <v>478</v>
      </c>
      <c r="Q16" s="298" t="s">
        <v>479</v>
      </c>
      <c r="R16" s="1250"/>
    </row>
    <row r="17" spans="1:20" ht="15" thickBot="1" x14ac:dyDescent="0.4">
      <c r="A17" s="1264"/>
      <c r="B17" s="1267"/>
      <c r="C17" s="1244"/>
      <c r="D17" s="309" t="s">
        <v>420</v>
      </c>
      <c r="E17" s="299" t="s">
        <v>420</v>
      </c>
      <c r="F17" s="299" t="s">
        <v>420</v>
      </c>
      <c r="G17" s="299" t="s">
        <v>420</v>
      </c>
      <c r="H17" s="299" t="s">
        <v>420</v>
      </c>
      <c r="I17" s="299" t="s">
        <v>420</v>
      </c>
      <c r="J17" s="300" t="s">
        <v>420</v>
      </c>
      <c r="K17" s="301" t="s">
        <v>420</v>
      </c>
      <c r="L17" s="299" t="s">
        <v>420</v>
      </c>
      <c r="M17" s="299" t="s">
        <v>420</v>
      </c>
      <c r="N17" s="299" t="s">
        <v>420</v>
      </c>
      <c r="O17" s="299" t="s">
        <v>420</v>
      </c>
      <c r="P17" s="299" t="s">
        <v>420</v>
      </c>
      <c r="Q17" s="300" t="s">
        <v>420</v>
      </c>
      <c r="R17" s="318" t="s">
        <v>485</v>
      </c>
    </row>
    <row r="18" spans="1:20" x14ac:dyDescent="0.35">
      <c r="A18" s="256" t="s">
        <v>523</v>
      </c>
      <c r="B18" s="218"/>
      <c r="C18" s="313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26" t="s">
        <v>524</v>
      </c>
      <c r="B19" s="21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26" t="s">
        <v>525</v>
      </c>
      <c r="B20" s="21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26" t="s">
        <v>523</v>
      </c>
      <c r="B21" s="21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26" t="s">
        <v>523</v>
      </c>
      <c r="B22" s="21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26" t="s">
        <v>523</v>
      </c>
      <c r="B23" s="21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26" t="s">
        <v>523</v>
      </c>
      <c r="B24" s="21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367" t="s">
        <v>523</v>
      </c>
      <c r="B25" s="366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x14ac:dyDescent="0.45">
      <c r="A29" s="1259" t="s">
        <v>491</v>
      </c>
      <c r="B29" s="1260"/>
      <c r="C29" s="1260"/>
      <c r="D29" s="1260"/>
      <c r="E29" s="1260"/>
      <c r="F29" s="1260"/>
      <c r="G29" s="1260"/>
      <c r="H29" s="1260"/>
      <c r="I29" s="1260"/>
      <c r="J29" s="1260"/>
      <c r="K29" s="1260"/>
      <c r="L29" s="1260"/>
      <c r="M29" s="1260"/>
      <c r="N29" s="1260"/>
      <c r="O29" s="1260"/>
      <c r="P29" s="1260"/>
      <c r="Q29" s="1260"/>
      <c r="R29" s="1260"/>
      <c r="S29" s="1260"/>
      <c r="T29" s="1261"/>
    </row>
    <row r="30" spans="1:20" ht="71.25" customHeight="1" x14ac:dyDescent="0.35">
      <c r="A30" s="1251" t="s">
        <v>468</v>
      </c>
      <c r="B30" s="1253" t="s">
        <v>492</v>
      </c>
      <c r="C30" s="387" t="s">
        <v>493</v>
      </c>
      <c r="D30" s="388" t="s">
        <v>494</v>
      </c>
      <c r="E30" s="387" t="s">
        <v>495</v>
      </c>
      <c r="F30" s="389" t="s">
        <v>496</v>
      </c>
      <c r="G30" s="389" t="s">
        <v>497</v>
      </c>
      <c r="H30" s="388" t="s">
        <v>498</v>
      </c>
      <c r="I30" s="388" t="s">
        <v>496</v>
      </c>
      <c r="J30" s="1255" t="s">
        <v>499</v>
      </c>
      <c r="K30" s="390" t="s">
        <v>497</v>
      </c>
      <c r="L30" s="388" t="s">
        <v>500</v>
      </c>
      <c r="M30" s="390" t="s">
        <v>501</v>
      </c>
      <c r="N30" s="388" t="s">
        <v>502</v>
      </c>
      <c r="O30" s="390" t="s">
        <v>503</v>
      </c>
      <c r="P30" s="390" t="s">
        <v>504</v>
      </c>
      <c r="Q30" s="390" t="s">
        <v>505</v>
      </c>
      <c r="R30" s="387" t="s">
        <v>506</v>
      </c>
      <c r="S30" s="390" t="s">
        <v>507</v>
      </c>
      <c r="T30" s="391" t="s">
        <v>508</v>
      </c>
    </row>
    <row r="31" spans="1:20" ht="15" thickBot="1" x14ac:dyDescent="0.4">
      <c r="A31" s="1252"/>
      <c r="B31" s="1254"/>
      <c r="C31" s="188" t="s">
        <v>509</v>
      </c>
      <c r="D31" s="299" t="s">
        <v>420</v>
      </c>
      <c r="E31" s="188" t="s">
        <v>510</v>
      </c>
      <c r="F31" s="188" t="s">
        <v>511</v>
      </c>
      <c r="G31" s="188" t="s">
        <v>420</v>
      </c>
      <c r="H31" s="307" t="s">
        <v>510</v>
      </c>
      <c r="I31" s="188" t="s">
        <v>511</v>
      </c>
      <c r="J31" s="1256"/>
      <c r="K31" s="188" t="s">
        <v>420</v>
      </c>
      <c r="L31" s="188" t="s">
        <v>420</v>
      </c>
      <c r="M31" s="188" t="s">
        <v>420</v>
      </c>
      <c r="N31" s="188" t="s">
        <v>422</v>
      </c>
      <c r="O31" s="188" t="s">
        <v>422</v>
      </c>
      <c r="P31" s="188" t="s">
        <v>420</v>
      </c>
      <c r="Q31" s="392" t="s">
        <v>422</v>
      </c>
      <c r="R31" s="392" t="s">
        <v>485</v>
      </c>
      <c r="S31" s="188" t="s">
        <v>420</v>
      </c>
      <c r="T31" s="302" t="s">
        <v>485</v>
      </c>
    </row>
    <row r="32" spans="1:20" x14ac:dyDescent="0.35">
      <c r="A32" s="256" t="s">
        <v>523</v>
      </c>
      <c r="B32" s="272" t="e">
        <f>VLOOKUP(A32,'sub_urbano_PIANO_INV-INFR'!F$71:G$84,2,FALSE)</f>
        <v>#N/A</v>
      </c>
      <c r="C32" s="271"/>
      <c r="D32" s="255"/>
      <c r="E32" s="25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25"/>
      <c r="T32" s="116"/>
    </row>
    <row r="33" spans="1:20" x14ac:dyDescent="0.35">
      <c r="A33" s="273" t="s">
        <v>523</v>
      </c>
      <c r="B33" s="272" t="e">
        <f>VLOOKUP(A33,'sub_urbano_PIANO_INV-INFR'!F$71:G$84,2,FALSE)</f>
        <v>#N/A</v>
      </c>
      <c r="C33" s="234"/>
      <c r="D33" s="235"/>
      <c r="E33" s="22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116"/>
    </row>
    <row r="34" spans="1:20" x14ac:dyDescent="0.35">
      <c r="A34" s="226" t="s">
        <v>523</v>
      </c>
      <c r="B34" s="272" t="e">
        <f>VLOOKUP(A34,'sub_urbano_PIANO_INV-INFR'!F$71:G$84,2,FALSE)</f>
        <v>#N/A</v>
      </c>
      <c r="C34" s="236"/>
      <c r="D34" s="232"/>
      <c r="E34" s="226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117"/>
    </row>
    <row r="35" spans="1:20" x14ac:dyDescent="0.35">
      <c r="A35" s="226" t="s">
        <v>524</v>
      </c>
      <c r="B35" s="272" t="e">
        <f>VLOOKUP(A35,'sub_urbano_PIANO_INV-INFR'!F$71:G$84,2,FALSE)</f>
        <v>#N/A</v>
      </c>
      <c r="C35" s="236"/>
      <c r="D35" s="232"/>
      <c r="E35" s="226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117"/>
    </row>
    <row r="36" spans="1:20" x14ac:dyDescent="0.35">
      <c r="A36" s="226" t="s">
        <v>525</v>
      </c>
      <c r="B36" s="272" t="e">
        <f>VLOOKUP(A36,'sub_urbano_PIANO_INV-INFR'!F$71:G$84,2,FALSE)</f>
        <v>#N/A</v>
      </c>
      <c r="C36" s="236"/>
      <c r="D36" s="232"/>
      <c r="E36" s="226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117"/>
    </row>
    <row r="37" spans="1:20" x14ac:dyDescent="0.35">
      <c r="A37" s="226" t="s">
        <v>524</v>
      </c>
      <c r="B37" s="272" t="e">
        <f>VLOOKUP(A37,'sub_urbano_PIANO_INV-INFR'!F$71:G$84,2,FALSE)</f>
        <v>#N/A</v>
      </c>
      <c r="C37" s="236"/>
      <c r="D37" s="232"/>
      <c r="E37" s="226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117"/>
    </row>
    <row r="38" spans="1:20" x14ac:dyDescent="0.35">
      <c r="A38" s="226" t="s">
        <v>523</v>
      </c>
      <c r="B38" s="272" t="e">
        <f>VLOOKUP(A38,'sub_urbano_PIANO_INV-INFR'!F$71:G$84,2,FALSE)</f>
        <v>#N/A</v>
      </c>
      <c r="C38" s="236"/>
      <c r="D38" s="232"/>
      <c r="E38" s="226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117"/>
    </row>
    <row r="39" spans="1:20" x14ac:dyDescent="0.35">
      <c r="A39" s="226" t="s">
        <v>524</v>
      </c>
      <c r="B39" s="272" t="e">
        <f>VLOOKUP(A39,'sub_urbano_PIANO_INV-INFR'!F$71:G$84,2,FALSE)</f>
        <v>#N/A</v>
      </c>
      <c r="C39" s="236"/>
      <c r="D39" s="232"/>
      <c r="E39" s="226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117"/>
    </row>
    <row r="40" spans="1:20" x14ac:dyDescent="0.35">
      <c r="A40" s="226" t="s">
        <v>523</v>
      </c>
      <c r="B40" s="272" t="e">
        <f>VLOOKUP(A40,'sub_urbano_PIANO_INV-INFR'!F$71:G$84,2,FALSE)</f>
        <v>#N/A</v>
      </c>
      <c r="C40" s="236"/>
      <c r="D40" s="232"/>
      <c r="E40" s="226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117"/>
    </row>
    <row r="41" spans="1:20" x14ac:dyDescent="0.35">
      <c r="A41" s="226" t="s">
        <v>523</v>
      </c>
      <c r="B41" s="272" t="e">
        <f>VLOOKUP(A41,'sub_urbano_PIANO_INV-INFR'!F$71:G$84,2,FALSE)</f>
        <v>#N/A</v>
      </c>
      <c r="C41" s="236"/>
      <c r="D41" s="232"/>
      <c r="E41" s="226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117"/>
    </row>
    <row r="42" spans="1:20" x14ac:dyDescent="0.35">
      <c r="A42" s="226" t="s">
        <v>523</v>
      </c>
      <c r="B42" s="272" t="e">
        <f>VLOOKUP(A42,'sub_urbano_PIANO_INV-INFR'!F$71:G$84,2,FALSE)</f>
        <v>#N/A</v>
      </c>
      <c r="C42" s="236"/>
      <c r="D42" s="232"/>
      <c r="E42" s="226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117"/>
    </row>
    <row r="43" spans="1:20" ht="15" thickBot="1" x14ac:dyDescent="0.4">
      <c r="A43" s="226" t="s">
        <v>524</v>
      </c>
      <c r="B43" s="368" t="e">
        <f>VLOOKUP(A43,'sub_urbano_PIANO_INV-INFR'!F$71:G$84,2,FALSE)</f>
        <v>#N/A</v>
      </c>
      <c r="C43" s="236"/>
      <c r="D43" s="232"/>
      <c r="E43" s="286"/>
      <c r="F43" s="223"/>
      <c r="G43" s="233"/>
      <c r="H43" s="229"/>
      <c r="I43" s="223"/>
      <c r="J43" s="224"/>
      <c r="K43" s="221"/>
      <c r="L43" s="287"/>
      <c r="M43" s="288">
        <f t="shared" si="7"/>
        <v>0</v>
      </c>
      <c r="N43" s="289"/>
      <c r="O43" s="222"/>
      <c r="P43" s="277"/>
      <c r="Q43" s="222"/>
      <c r="R43" s="222"/>
      <c r="S43" s="277"/>
      <c r="T43" s="282"/>
    </row>
    <row r="44" spans="1:20" ht="15" thickBot="1" x14ac:dyDescent="0.4">
      <c r="C44" s="370" t="s">
        <v>349</v>
      </c>
      <c r="D44" s="369">
        <f>SUM(D32:D43)</f>
        <v>0</v>
      </c>
      <c r="E44" s="284"/>
      <c r="F44" s="284"/>
      <c r="G44" s="283">
        <f>SUM(G32:G43)</f>
        <v>0</v>
      </c>
      <c r="H44" s="291" t="s">
        <v>349</v>
      </c>
      <c r="I44" s="291"/>
      <c r="J44" s="283"/>
      <c r="K44" s="283">
        <f>SUM(K32:K43)</f>
        <v>0</v>
      </c>
      <c r="L44" s="283">
        <f t="shared" ref="L44:M44" si="8">SUM(L32:L43)</f>
        <v>0</v>
      </c>
      <c r="M44" s="283">
        <f t="shared" si="8"/>
        <v>0</v>
      </c>
      <c r="N44" s="290"/>
      <c r="O44" s="290"/>
      <c r="P44" s="283">
        <f>SUM(P32:P43)</f>
        <v>0</v>
      </c>
      <c r="Q44" s="284"/>
      <c r="R44" s="284"/>
      <c r="S44" s="283">
        <f>SUM(S32:S43)</f>
        <v>0</v>
      </c>
      <c r="T44" s="285"/>
    </row>
    <row r="45" spans="1:20" ht="15" thickBot="1" x14ac:dyDescent="0.4">
      <c r="G45" s="211"/>
    </row>
    <row r="46" spans="1:20" ht="47.25" customHeight="1" thickBot="1" x14ac:dyDescent="0.4">
      <c r="A46" s="1204" t="s">
        <v>6</v>
      </c>
      <c r="B46" s="1205"/>
      <c r="C46" s="1205"/>
      <c r="D46" s="1205"/>
      <c r="E46" s="1205"/>
      <c r="F46" s="1205"/>
      <c r="G46" s="1205"/>
      <c r="H46" s="1205"/>
      <c r="I46" s="1205"/>
      <c r="J46" s="1205"/>
      <c r="K46" s="1205"/>
      <c r="L46" s="1205"/>
      <c r="M46" s="1205"/>
      <c r="N46" s="1205"/>
      <c r="O46" s="1205"/>
      <c r="P46" s="1205"/>
      <c r="Q46" s="1205"/>
      <c r="R46" s="1205"/>
      <c r="S46" s="1205"/>
      <c r="T46" s="1206"/>
    </row>
  </sheetData>
  <sheetProtection algorithmName="SHA-512" hashValue="caCcVVSY38AjpXF1fhjPuzoVtrHD65Djylf054Liiv1k0n3ovWCegtrGwZgjD/FmnyjTUnYEI0prYVtG/YXzHw==" saltValue="kl1+RGWaM9e6bIIdeDjdYQ==" spinCount="100000" sheet="1" objects="1" scenarios="1"/>
  <mergeCells count="25">
    <mergeCell ref="A2:X2"/>
    <mergeCell ref="A46:T46"/>
    <mergeCell ref="A6:C7"/>
    <mergeCell ref="D6:F7"/>
    <mergeCell ref="A30:A31"/>
    <mergeCell ref="B30:B31"/>
    <mergeCell ref="J30:J31"/>
    <mergeCell ref="A9:C9"/>
    <mergeCell ref="D9:F9"/>
    <mergeCell ref="H9:J9"/>
    <mergeCell ref="A11:C11"/>
    <mergeCell ref="D11:F11"/>
    <mergeCell ref="A29:T29"/>
    <mergeCell ref="A4:R4"/>
    <mergeCell ref="A15:A17"/>
    <mergeCell ref="B15:B17"/>
    <mergeCell ref="H6:K6"/>
    <mergeCell ref="H7:J7"/>
    <mergeCell ref="M7:M9"/>
    <mergeCell ref="N7:N9"/>
    <mergeCell ref="C15:C17"/>
    <mergeCell ref="D15:J15"/>
    <mergeCell ref="K15:Q15"/>
    <mergeCell ref="A13:R13"/>
    <mergeCell ref="R15:R16"/>
  </mergeCells>
  <dataValidations count="4">
    <dataValidation type="list" allowBlank="1" showInputMessage="1" showErrorMessage="1" sqref="N32:N43" xr:uid="{00000000-0002-0000-1000-000000000000}">
      <formula1>$B$18:$B$25</formula1>
    </dataValidation>
    <dataValidation type="list" allowBlank="1" showInputMessage="1" showErrorMessage="1" sqref="R18:R25 T32:T43" xr:uid="{00000000-0002-0000-1000-000001000000}">
      <formula1>"si"</formula1>
    </dataValidation>
    <dataValidation type="list" allowBlank="1" showInputMessage="1" showErrorMessage="1" sqref="R32:R43 M11:N11" xr:uid="{00000000-0002-0000-1000-000002000000}">
      <formula1>"si,"</formula1>
    </dataValidation>
    <dataValidation allowBlank="1" showErrorMessage="1" prompt="Scegliere il comune beneficiario dal menù a tendina_x000a_" sqref="K11 K7:K9" xr:uid="{00000000-0002-0000-1000-000004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Inserire riferimento voce di spesa da piano di investimento esecutivo infrastrutture_x000a__x000a_" xr:uid="{00000000-0002-0000-1000-000005000000}">
          <x14:formula1>
            <xm:f>'sub_urbano_PIANO_INV-INFR'!$F$71:$F$84</xm:f>
          </x14:formula1>
          <xm:sqref>A32:A43</xm:sqref>
        </x14:dataValidation>
        <x14:dataValidation type="list" allowBlank="1" showInputMessage="1" showErrorMessage="1" xr:uid="{00000000-0002-0000-1000-000006000000}">
          <x14:formula1>
            <xm:f>'sub_urbano_PIANO_INV-INFR'!$F$71:$F$84</xm:f>
          </x14:formula1>
          <xm:sqref>A18:A25</xm:sqref>
        </x14:dataValidation>
        <x14:dataValidation type="list" allowBlank="1" showInputMessage="1" showErrorMessage="1" prompt="Scegliere la regione beneficiaria dal menù a tendina" xr:uid="{00000000-0002-0000-1000-000007000000}">
          <x14:formula1>
            <xm:f>'DATI EROGAZIONI'!$A$2:$A$20</xm:f>
          </x14:formula1>
          <xm:sqref>D6:F7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9FFCC"/>
  </sheetPr>
  <dimension ref="A1:AC46"/>
  <sheetViews>
    <sheetView topLeftCell="F1" workbookViewId="0">
      <selection activeCell="M6" sqref="M6:N11"/>
    </sheetView>
  </sheetViews>
  <sheetFormatPr defaultColWidth="8.7265625" defaultRowHeight="14.5" x14ac:dyDescent="0.35"/>
  <cols>
    <col min="1" max="1" width="16.26953125" style="1" customWidth="1"/>
    <col min="2" max="2" width="32.54296875" style="1" bestFit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1.816406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thickBot="1" x14ac:dyDescent="0.4">
      <c r="A4" s="860" t="s">
        <v>520</v>
      </c>
      <c r="B4" s="861"/>
      <c r="C4" s="861"/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521</v>
      </c>
      <c r="B6" s="805"/>
      <c r="C6" s="805"/>
      <c r="D6" s="1207" t="s">
        <v>518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09"/>
      <c r="P6" s="109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34.5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705"/>
      <c r="P7" s="472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30"/>
      <c r="P8" s="30"/>
      <c r="Q8" s="30"/>
      <c r="R8" s="30"/>
      <c r="S8" s="30"/>
      <c r="T8" s="30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29.25" customHeight="1" thickBot="1" x14ac:dyDescent="0.4">
      <c r="A9" s="1200" t="s">
        <v>169</v>
      </c>
      <c r="B9" s="1201"/>
      <c r="C9" s="1201"/>
      <c r="D9" s="1202">
        <f>'EXTRA-urbano_PIANO_INV-INFR '!G36</f>
        <v>0</v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697"/>
      <c r="P9" s="472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P10" s="704"/>
    </row>
    <row r="11" spans="1:29" customFormat="1" ht="33.65" customHeight="1" thickBot="1" x14ac:dyDescent="0.4">
      <c r="A11" s="1257" t="s">
        <v>4</v>
      </c>
      <c r="B11" s="1258"/>
      <c r="C11" s="1258"/>
      <c r="D11" s="1193"/>
      <c r="E11" s="1193"/>
      <c r="F11" s="1194"/>
      <c r="G11" s="1"/>
      <c r="H11" s="697"/>
      <c r="I11" s="697"/>
      <c r="J11" s="697"/>
      <c r="K11" s="472"/>
      <c r="L11" s="138"/>
      <c r="M11" s="702"/>
      <c r="N11" s="703"/>
      <c r="O11" s="697"/>
      <c r="P11" s="472"/>
      <c r="Q11" s="138"/>
    </row>
    <row r="12" spans="1:29" ht="15" thickBot="1" x14ac:dyDescent="0.4"/>
    <row r="13" spans="1:29" ht="36.65" customHeight="1" thickBot="1" x14ac:dyDescent="0.4">
      <c r="A13" s="848" t="s">
        <v>526</v>
      </c>
      <c r="B13" s="1123"/>
      <c r="C13" s="1123"/>
      <c r="D13" s="1123"/>
      <c r="E13" s="1123"/>
      <c r="F13" s="1123"/>
      <c r="G13" s="1123"/>
      <c r="H13" s="1123"/>
      <c r="I13" s="1123"/>
      <c r="J13" s="1123"/>
      <c r="K13" s="1123"/>
      <c r="L13" s="1123"/>
      <c r="M13" s="1123"/>
      <c r="N13" s="1123"/>
      <c r="O13" s="1123"/>
      <c r="P13" s="1123"/>
      <c r="Q13" s="1123"/>
      <c r="R13" s="849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62" t="s">
        <v>468</v>
      </c>
      <c r="B15" s="1265" t="s">
        <v>469</v>
      </c>
      <c r="C15" s="1242" t="s">
        <v>470</v>
      </c>
      <c r="D15" s="1245" t="s">
        <v>471</v>
      </c>
      <c r="E15" s="1246"/>
      <c r="F15" s="1246"/>
      <c r="G15" s="1246"/>
      <c r="H15" s="1246"/>
      <c r="I15" s="1246"/>
      <c r="J15" s="1247"/>
      <c r="K15" s="1248" t="s">
        <v>472</v>
      </c>
      <c r="L15" s="1246"/>
      <c r="M15" s="1246"/>
      <c r="N15" s="1246"/>
      <c r="O15" s="1246"/>
      <c r="P15" s="1246"/>
      <c r="Q15" s="1247"/>
      <c r="R15" s="1249" t="s">
        <v>473</v>
      </c>
    </row>
    <row r="16" spans="1:29" ht="60.5" x14ac:dyDescent="0.35">
      <c r="A16" s="1263"/>
      <c r="B16" s="1266"/>
      <c r="C16" s="1243"/>
      <c r="D16" s="308" t="s">
        <v>474</v>
      </c>
      <c r="E16" s="293" t="s">
        <v>475</v>
      </c>
      <c r="F16" s="293" t="s">
        <v>476</v>
      </c>
      <c r="G16" s="293" t="s">
        <v>477</v>
      </c>
      <c r="H16" s="293" t="s">
        <v>471</v>
      </c>
      <c r="I16" s="293" t="s">
        <v>478</v>
      </c>
      <c r="J16" s="294" t="s">
        <v>479</v>
      </c>
      <c r="K16" s="295" t="s">
        <v>480</v>
      </c>
      <c r="L16" s="296" t="s">
        <v>481</v>
      </c>
      <c r="M16" s="296" t="s">
        <v>482</v>
      </c>
      <c r="N16" s="296" t="s">
        <v>483</v>
      </c>
      <c r="O16" s="296" t="s">
        <v>484</v>
      </c>
      <c r="P16" s="297" t="s">
        <v>478</v>
      </c>
      <c r="Q16" s="298" t="s">
        <v>479</v>
      </c>
      <c r="R16" s="1250"/>
    </row>
    <row r="17" spans="1:20" ht="15" thickBot="1" x14ac:dyDescent="0.4">
      <c r="A17" s="1264"/>
      <c r="B17" s="1267"/>
      <c r="C17" s="1244"/>
      <c r="D17" s="309" t="s">
        <v>420</v>
      </c>
      <c r="E17" s="299" t="s">
        <v>420</v>
      </c>
      <c r="F17" s="299" t="s">
        <v>420</v>
      </c>
      <c r="G17" s="299" t="s">
        <v>420</v>
      </c>
      <c r="H17" s="299" t="s">
        <v>420</v>
      </c>
      <c r="I17" s="299" t="s">
        <v>420</v>
      </c>
      <c r="J17" s="300" t="s">
        <v>420</v>
      </c>
      <c r="K17" s="301" t="s">
        <v>420</v>
      </c>
      <c r="L17" s="299" t="s">
        <v>420</v>
      </c>
      <c r="M17" s="299" t="s">
        <v>420</v>
      </c>
      <c r="N17" s="299" t="s">
        <v>420</v>
      </c>
      <c r="O17" s="299" t="s">
        <v>420</v>
      </c>
      <c r="P17" s="299" t="s">
        <v>420</v>
      </c>
      <c r="Q17" s="300" t="s">
        <v>420</v>
      </c>
      <c r="R17" s="318" t="s">
        <v>485</v>
      </c>
    </row>
    <row r="18" spans="1:20" x14ac:dyDescent="0.35">
      <c r="A18" s="256"/>
      <c r="B18" s="218"/>
      <c r="C18" s="313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56"/>
      <c r="B19" s="21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56"/>
      <c r="B20" s="21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56"/>
      <c r="B21" s="21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56"/>
      <c r="B22" s="21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56"/>
      <c r="B23" s="21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56"/>
      <c r="B24" s="21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256"/>
      <c r="B25" s="366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x14ac:dyDescent="0.45">
      <c r="A29" s="1259" t="s">
        <v>491</v>
      </c>
      <c r="B29" s="1260"/>
      <c r="C29" s="1260"/>
      <c r="D29" s="1260"/>
      <c r="E29" s="1260"/>
      <c r="F29" s="1260"/>
      <c r="G29" s="1260"/>
      <c r="H29" s="1260"/>
      <c r="I29" s="1260"/>
      <c r="J29" s="1260"/>
      <c r="K29" s="1260"/>
      <c r="L29" s="1260"/>
      <c r="M29" s="1260"/>
      <c r="N29" s="1260"/>
      <c r="O29" s="1260"/>
      <c r="P29" s="1260"/>
      <c r="Q29" s="1260"/>
      <c r="R29" s="1260"/>
      <c r="S29" s="1260"/>
      <c r="T29" s="1261"/>
    </row>
    <row r="30" spans="1:20" ht="71.25" customHeight="1" x14ac:dyDescent="0.35">
      <c r="A30" s="1251" t="s">
        <v>468</v>
      </c>
      <c r="B30" s="1253" t="s">
        <v>492</v>
      </c>
      <c r="C30" s="387" t="s">
        <v>493</v>
      </c>
      <c r="D30" s="388" t="s">
        <v>494</v>
      </c>
      <c r="E30" s="387" t="s">
        <v>495</v>
      </c>
      <c r="F30" s="389" t="s">
        <v>496</v>
      </c>
      <c r="G30" s="389" t="s">
        <v>497</v>
      </c>
      <c r="H30" s="388" t="s">
        <v>498</v>
      </c>
      <c r="I30" s="388" t="s">
        <v>496</v>
      </c>
      <c r="J30" s="1255" t="s">
        <v>499</v>
      </c>
      <c r="K30" s="390" t="s">
        <v>497</v>
      </c>
      <c r="L30" s="388" t="s">
        <v>500</v>
      </c>
      <c r="M30" s="390" t="s">
        <v>501</v>
      </c>
      <c r="N30" s="388" t="s">
        <v>502</v>
      </c>
      <c r="O30" s="390" t="s">
        <v>503</v>
      </c>
      <c r="P30" s="390" t="s">
        <v>504</v>
      </c>
      <c r="Q30" s="390" t="s">
        <v>505</v>
      </c>
      <c r="R30" s="387" t="s">
        <v>506</v>
      </c>
      <c r="S30" s="390" t="s">
        <v>507</v>
      </c>
      <c r="T30" s="391" t="s">
        <v>508</v>
      </c>
    </row>
    <row r="31" spans="1:20" ht="15" thickBot="1" x14ac:dyDescent="0.4">
      <c r="A31" s="1252"/>
      <c r="B31" s="1254"/>
      <c r="C31" s="188" t="s">
        <v>509</v>
      </c>
      <c r="D31" s="299" t="s">
        <v>420</v>
      </c>
      <c r="E31" s="188" t="s">
        <v>510</v>
      </c>
      <c r="F31" s="188" t="s">
        <v>511</v>
      </c>
      <c r="G31" s="188" t="s">
        <v>420</v>
      </c>
      <c r="H31" s="307" t="s">
        <v>510</v>
      </c>
      <c r="I31" s="188" t="s">
        <v>511</v>
      </c>
      <c r="J31" s="1256"/>
      <c r="K31" s="188" t="s">
        <v>420</v>
      </c>
      <c r="L31" s="188" t="s">
        <v>420</v>
      </c>
      <c r="M31" s="188" t="s">
        <v>420</v>
      </c>
      <c r="N31" s="188" t="s">
        <v>422</v>
      </c>
      <c r="O31" s="188" t="s">
        <v>422</v>
      </c>
      <c r="P31" s="188" t="s">
        <v>420</v>
      </c>
      <c r="Q31" s="392" t="s">
        <v>422</v>
      </c>
      <c r="R31" s="392" t="s">
        <v>485</v>
      </c>
      <c r="S31" s="188" t="s">
        <v>420</v>
      </c>
      <c r="T31" s="302" t="s">
        <v>485</v>
      </c>
    </row>
    <row r="32" spans="1:20" x14ac:dyDescent="0.35">
      <c r="A32" s="256"/>
      <c r="B32" s="272" t="e">
        <f>VLOOKUP(A32,'sub_urbano_PIANO_INV-INFR'!F$71:G$84,2,FALSE)</f>
        <v>#N/A</v>
      </c>
      <c r="C32" s="271"/>
      <c r="D32" s="255"/>
      <c r="E32" s="25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25"/>
      <c r="T32" s="116"/>
    </row>
    <row r="33" spans="1:20" x14ac:dyDescent="0.35">
      <c r="A33" s="256"/>
      <c r="B33" s="272" t="e">
        <f>VLOOKUP(A33,'sub_urbano_PIANO_INV-INFR'!F$71:G$84,2,FALSE)</f>
        <v>#N/A</v>
      </c>
      <c r="C33" s="234"/>
      <c r="D33" s="235"/>
      <c r="E33" s="22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116"/>
    </row>
    <row r="34" spans="1:20" x14ac:dyDescent="0.35">
      <c r="A34" s="256"/>
      <c r="B34" s="272" t="e">
        <f>VLOOKUP(A34,'sub_urbano_PIANO_INV-INFR'!F$71:G$84,2,FALSE)</f>
        <v>#N/A</v>
      </c>
      <c r="C34" s="236"/>
      <c r="D34" s="232"/>
      <c r="E34" s="226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117"/>
    </row>
    <row r="35" spans="1:20" x14ac:dyDescent="0.35">
      <c r="A35" s="256"/>
      <c r="B35" s="272" t="e">
        <f>VLOOKUP(A35,'sub_urbano_PIANO_INV-INFR'!F$71:G$84,2,FALSE)</f>
        <v>#N/A</v>
      </c>
      <c r="C35" s="236"/>
      <c r="D35" s="232"/>
      <c r="E35" s="226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117"/>
    </row>
    <row r="36" spans="1:20" x14ac:dyDescent="0.35">
      <c r="A36" s="256"/>
      <c r="B36" s="272" t="e">
        <f>VLOOKUP(A36,'sub_urbano_PIANO_INV-INFR'!F$71:G$84,2,FALSE)</f>
        <v>#N/A</v>
      </c>
      <c r="C36" s="236"/>
      <c r="D36" s="232"/>
      <c r="E36" s="226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117"/>
    </row>
    <row r="37" spans="1:20" x14ac:dyDescent="0.35">
      <c r="A37" s="256"/>
      <c r="B37" s="272" t="e">
        <f>VLOOKUP(A37,'sub_urbano_PIANO_INV-INFR'!F$71:G$84,2,FALSE)</f>
        <v>#N/A</v>
      </c>
      <c r="C37" s="236"/>
      <c r="D37" s="232"/>
      <c r="E37" s="226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117"/>
    </row>
    <row r="38" spans="1:20" x14ac:dyDescent="0.35">
      <c r="A38" s="256"/>
      <c r="B38" s="272" t="e">
        <f>VLOOKUP(A38,'sub_urbano_PIANO_INV-INFR'!F$71:G$84,2,FALSE)</f>
        <v>#N/A</v>
      </c>
      <c r="C38" s="236"/>
      <c r="D38" s="232"/>
      <c r="E38" s="226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117"/>
    </row>
    <row r="39" spans="1:20" x14ac:dyDescent="0.35">
      <c r="A39" s="256"/>
      <c r="B39" s="272" t="e">
        <f>VLOOKUP(A39,'sub_urbano_PIANO_INV-INFR'!F$71:G$84,2,FALSE)</f>
        <v>#N/A</v>
      </c>
      <c r="C39" s="236"/>
      <c r="D39" s="232"/>
      <c r="E39" s="226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117"/>
    </row>
    <row r="40" spans="1:20" x14ac:dyDescent="0.35">
      <c r="A40" s="256"/>
      <c r="B40" s="272" t="e">
        <f>VLOOKUP(A40,'sub_urbano_PIANO_INV-INFR'!F$71:G$84,2,FALSE)</f>
        <v>#N/A</v>
      </c>
      <c r="C40" s="236"/>
      <c r="D40" s="232"/>
      <c r="E40" s="226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117"/>
    </row>
    <row r="41" spans="1:20" x14ac:dyDescent="0.35">
      <c r="A41" s="256"/>
      <c r="B41" s="272" t="e">
        <f>VLOOKUP(A41,'sub_urbano_PIANO_INV-INFR'!F$71:G$84,2,FALSE)</f>
        <v>#N/A</v>
      </c>
      <c r="C41" s="236"/>
      <c r="D41" s="232"/>
      <c r="E41" s="226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117"/>
    </row>
    <row r="42" spans="1:20" x14ac:dyDescent="0.35">
      <c r="A42" s="256" t="s">
        <v>527</v>
      </c>
      <c r="B42" s="272" t="e">
        <f>VLOOKUP(A42,'sub_urbano_PIANO_INV-INFR'!F$71:G$84,2,FALSE)</f>
        <v>#N/A</v>
      </c>
      <c r="C42" s="236"/>
      <c r="D42" s="232"/>
      <c r="E42" s="226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117"/>
    </row>
    <row r="43" spans="1:20" ht="15" thickBot="1" x14ac:dyDescent="0.4">
      <c r="A43" s="256" t="s">
        <v>528</v>
      </c>
      <c r="B43" s="368" t="e">
        <f>VLOOKUP(A43,'sub_urbano_PIANO_INV-INFR'!F$71:G$84,2,FALSE)</f>
        <v>#N/A</v>
      </c>
      <c r="C43" s="236"/>
      <c r="D43" s="232"/>
      <c r="E43" s="286"/>
      <c r="F43" s="223"/>
      <c r="G43" s="233"/>
      <c r="H43" s="229"/>
      <c r="I43" s="223"/>
      <c r="J43" s="224"/>
      <c r="K43" s="221"/>
      <c r="L43" s="287"/>
      <c r="M43" s="288">
        <f t="shared" si="7"/>
        <v>0</v>
      </c>
      <c r="N43" s="289"/>
      <c r="O43" s="222"/>
      <c r="P43" s="277"/>
      <c r="Q43" s="222"/>
      <c r="R43" s="222"/>
      <c r="S43" s="277"/>
      <c r="T43" s="282"/>
    </row>
    <row r="44" spans="1:20" ht="15" thickBot="1" x14ac:dyDescent="0.4">
      <c r="C44" s="370" t="s">
        <v>349</v>
      </c>
      <c r="D44" s="369">
        <f>SUM(D32:D43)</f>
        <v>0</v>
      </c>
      <c r="E44" s="284"/>
      <c r="F44" s="284"/>
      <c r="G44" s="283">
        <f>SUM(G32:G43)</f>
        <v>0</v>
      </c>
      <c r="H44" s="291" t="s">
        <v>349</v>
      </c>
      <c r="I44" s="291"/>
      <c r="J44" s="283"/>
      <c r="K44" s="283">
        <f>SUM(K32:K43)</f>
        <v>0</v>
      </c>
      <c r="L44" s="283">
        <f t="shared" ref="L44:M44" si="8">SUM(L32:L43)</f>
        <v>0</v>
      </c>
      <c r="M44" s="283">
        <f t="shared" si="8"/>
        <v>0</v>
      </c>
      <c r="N44" s="290"/>
      <c r="O44" s="290"/>
      <c r="P44" s="283">
        <f>SUM(P32:P43)</f>
        <v>0</v>
      </c>
      <c r="Q44" s="284"/>
      <c r="R44" s="284"/>
      <c r="S44" s="283">
        <f>SUM(S32:S43)</f>
        <v>0</v>
      </c>
      <c r="T44" s="285"/>
    </row>
    <row r="45" spans="1:20" ht="15" thickBot="1" x14ac:dyDescent="0.4">
      <c r="G45" s="211"/>
    </row>
    <row r="46" spans="1:20" ht="47.25" customHeight="1" thickBot="1" x14ac:dyDescent="0.4">
      <c r="A46" s="1204" t="s">
        <v>6</v>
      </c>
      <c r="B46" s="1205"/>
      <c r="C46" s="1205"/>
      <c r="D46" s="1205"/>
      <c r="E46" s="1205"/>
      <c r="F46" s="1205"/>
      <c r="G46" s="1205"/>
      <c r="H46" s="1205"/>
      <c r="I46" s="1205"/>
      <c r="J46" s="1205"/>
      <c r="K46" s="1205"/>
      <c r="L46" s="1205"/>
      <c r="M46" s="1205"/>
      <c r="N46" s="1205"/>
      <c r="O46" s="1205"/>
      <c r="P46" s="1205"/>
      <c r="Q46" s="1205"/>
      <c r="R46" s="1205"/>
      <c r="S46" s="1205"/>
      <c r="T46" s="1206"/>
    </row>
  </sheetData>
  <sheetProtection algorithmName="SHA-512" hashValue="6i52b5s/KNGXv+Jkft57DxahXGiv5gmYHAIdKL2cJzBCUhBz6rRfksxdsEZO6onVHZqlFTp9ykQdI+bbWSGJig==" saltValue="4T++by3SPSJaX5cqiV5Q6w==" spinCount="100000" sheet="1" objects="1" scenarios="1"/>
  <mergeCells count="25">
    <mergeCell ref="M7:M9"/>
    <mergeCell ref="N7:N9"/>
    <mergeCell ref="A2:X2"/>
    <mergeCell ref="A4:R4"/>
    <mergeCell ref="A6:C7"/>
    <mergeCell ref="D6:F7"/>
    <mergeCell ref="H6:K6"/>
    <mergeCell ref="H7:J7"/>
    <mergeCell ref="A9:C9"/>
    <mergeCell ref="D9:F9"/>
    <mergeCell ref="H9:J9"/>
    <mergeCell ref="A11:C11"/>
    <mergeCell ref="D11:F11"/>
    <mergeCell ref="A13:R13"/>
    <mergeCell ref="A15:A17"/>
    <mergeCell ref="B15:B17"/>
    <mergeCell ref="C15:C17"/>
    <mergeCell ref="D15:J15"/>
    <mergeCell ref="K15:Q15"/>
    <mergeCell ref="R15:R16"/>
    <mergeCell ref="A29:T29"/>
    <mergeCell ref="A30:A31"/>
    <mergeCell ref="B30:B31"/>
    <mergeCell ref="J30:J31"/>
    <mergeCell ref="A46:T46"/>
  </mergeCells>
  <dataValidations count="4">
    <dataValidation allowBlank="1" showErrorMessage="1" prompt="Scegliere il comune beneficiario dal menù a tendina_x000a_" sqref="P7:P9 K11 K7:K9" xr:uid="{00000000-0002-0000-1100-000000000000}"/>
    <dataValidation type="list" allowBlank="1" showInputMessage="1" showErrorMessage="1" sqref="R32:R43 M11:N11" xr:uid="{00000000-0002-0000-1100-000002000000}">
      <formula1>"si,"</formula1>
    </dataValidation>
    <dataValidation type="list" allowBlank="1" showInputMessage="1" showErrorMessage="1" sqref="R18:R25 T32:T43" xr:uid="{00000000-0002-0000-1100-000003000000}">
      <formula1>"si"</formula1>
    </dataValidation>
    <dataValidation type="list" allowBlank="1" showInputMessage="1" showErrorMessage="1" sqref="N32:N43" xr:uid="{00000000-0002-0000-1100-000004000000}">
      <formula1>$B$18:$B$25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regione beneficiaria dal menù a tendina" xr:uid="{00000000-0002-0000-1100-000005000000}">
          <x14:formula1>
            <xm:f>'DATI EROGAZIONI'!$A$2:$A$20</xm:f>
          </x14:formula1>
          <xm:sqref>D6:F7</xm:sqref>
        </x14:dataValidation>
        <x14:dataValidation type="list" allowBlank="1" showInputMessage="1" showErrorMessage="1" xr:uid="{00000000-0002-0000-1100-000006000000}">
          <x14:formula1>
            <xm:f>'EXTRA-urbano_PIANO_INV-INFR '!$D$67:$D$80</xm:f>
          </x14:formula1>
          <xm:sqref>A18:A25</xm:sqref>
        </x14:dataValidation>
        <x14:dataValidation type="list" allowBlank="1" showInputMessage="1" showErrorMessage="1" prompt="Inserire riferimento voce di spesa da piano di investimento esecutivo infrastrutture_x000a__x000a_" xr:uid="{00000000-0002-0000-1100-000007000000}">
          <x14:formula1>
            <xm:f>'EXTRA-urbano_PIANO_INV-INFR '!$D$66:$D$80</xm:f>
          </x14:formula1>
          <xm:sqref>A32:A43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2" tint="-0.249977111117893"/>
  </sheetPr>
  <dimension ref="A1:AC46"/>
  <sheetViews>
    <sheetView topLeftCell="F1" workbookViewId="0">
      <selection activeCell="G9" sqref="G9"/>
    </sheetView>
  </sheetViews>
  <sheetFormatPr defaultColWidth="8.7265625" defaultRowHeight="14.5" x14ac:dyDescent="0.35"/>
  <cols>
    <col min="1" max="1" width="15.54296875" style="1" customWidth="1"/>
    <col min="2" max="2" width="26.1796875" style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2.72656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thickBot="1" x14ac:dyDescent="0.4">
      <c r="A4" s="860" t="s">
        <v>529</v>
      </c>
      <c r="B4" s="861"/>
      <c r="C4" s="861"/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233</v>
      </c>
      <c r="B6" s="805"/>
      <c r="C6" s="805"/>
      <c r="D6" s="1207" t="s">
        <v>530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"/>
      <c r="P6" s="1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30.75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1"/>
      <c r="P7" s="1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1"/>
      <c r="P8" s="1"/>
      <c r="Q8" s="30"/>
      <c r="R8" s="30"/>
      <c r="S8" s="30"/>
      <c r="T8" s="30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30" customHeight="1" thickBot="1" x14ac:dyDescent="0.4">
      <c r="A9" s="1200" t="s">
        <v>169</v>
      </c>
      <c r="B9" s="1201"/>
      <c r="C9" s="1201"/>
      <c r="D9" s="1202" t="str">
        <f>'sub_urbano_PIANO_INV-INFR'!I93</f>
        <v/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1"/>
      <c r="P9" s="1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O10" s="1"/>
      <c r="P10" s="1"/>
    </row>
    <row r="11" spans="1:29" customFormat="1" ht="33.65" customHeight="1" thickBot="1" x14ac:dyDescent="0.4">
      <c r="A11" s="1257" t="s">
        <v>4</v>
      </c>
      <c r="B11" s="1258"/>
      <c r="C11" s="1258"/>
      <c r="D11" s="1193"/>
      <c r="E11" s="1193"/>
      <c r="F11" s="1194"/>
      <c r="G11" s="1"/>
      <c r="H11" s="1241"/>
      <c r="I11" s="1241"/>
      <c r="J11" s="1241"/>
      <c r="K11" s="472"/>
      <c r="L11" s="138"/>
      <c r="M11" s="702"/>
      <c r="N11" s="703"/>
      <c r="O11" s="697"/>
      <c r="P11" s="472"/>
      <c r="Q11" s="138"/>
    </row>
    <row r="12" spans="1:29" ht="15" thickBot="1" x14ac:dyDescent="0.4"/>
    <row r="13" spans="1:29" ht="36.65" customHeight="1" thickBot="1" x14ac:dyDescent="0.4">
      <c r="A13" s="1275" t="s">
        <v>531</v>
      </c>
      <c r="B13" s="1276"/>
      <c r="C13" s="1276"/>
      <c r="D13" s="1276"/>
      <c r="E13" s="1276"/>
      <c r="F13" s="1276"/>
      <c r="G13" s="1276"/>
      <c r="H13" s="1276"/>
      <c r="I13" s="1276"/>
      <c r="J13" s="1276"/>
      <c r="K13" s="1276"/>
      <c r="L13" s="1276"/>
      <c r="M13" s="1276"/>
      <c r="N13" s="1276"/>
      <c r="O13" s="1276"/>
      <c r="P13" s="1276"/>
      <c r="Q13" s="1276"/>
      <c r="R13" s="1277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78" t="s">
        <v>468</v>
      </c>
      <c r="B15" s="1281" t="s">
        <v>469</v>
      </c>
      <c r="C15" s="1284" t="s">
        <v>470</v>
      </c>
      <c r="D15" s="1287" t="s">
        <v>471</v>
      </c>
      <c r="E15" s="1288"/>
      <c r="F15" s="1288"/>
      <c r="G15" s="1288"/>
      <c r="H15" s="1288"/>
      <c r="I15" s="1288"/>
      <c r="J15" s="1289"/>
      <c r="K15" s="1290" t="s">
        <v>472</v>
      </c>
      <c r="L15" s="1291"/>
      <c r="M15" s="1291"/>
      <c r="N15" s="1291"/>
      <c r="O15" s="1291"/>
      <c r="P15" s="1291"/>
      <c r="Q15" s="1292"/>
      <c r="R15" s="1293" t="s">
        <v>473</v>
      </c>
    </row>
    <row r="16" spans="1:29" ht="60" x14ac:dyDescent="0.35">
      <c r="A16" s="1279"/>
      <c r="B16" s="1282"/>
      <c r="C16" s="1285"/>
      <c r="D16" s="424" t="s">
        <v>474</v>
      </c>
      <c r="E16" s="425" t="s">
        <v>475</v>
      </c>
      <c r="F16" s="425" t="s">
        <v>476</v>
      </c>
      <c r="G16" s="425" t="s">
        <v>477</v>
      </c>
      <c r="H16" s="425" t="s">
        <v>471</v>
      </c>
      <c r="I16" s="425" t="s">
        <v>478</v>
      </c>
      <c r="J16" s="426" t="s">
        <v>479</v>
      </c>
      <c r="K16" s="442" t="s">
        <v>480</v>
      </c>
      <c r="L16" s="443" t="s">
        <v>481</v>
      </c>
      <c r="M16" s="443" t="s">
        <v>482</v>
      </c>
      <c r="N16" s="443" t="s">
        <v>483</v>
      </c>
      <c r="O16" s="443" t="s">
        <v>484</v>
      </c>
      <c r="P16" s="427" t="s">
        <v>478</v>
      </c>
      <c r="Q16" s="428" t="s">
        <v>479</v>
      </c>
      <c r="R16" s="1294"/>
      <c r="T16" s="1297"/>
    </row>
    <row r="17" spans="1:20" ht="15" thickBot="1" x14ac:dyDescent="0.4">
      <c r="A17" s="1280"/>
      <c r="B17" s="1283"/>
      <c r="C17" s="1286"/>
      <c r="D17" s="429" t="s">
        <v>420</v>
      </c>
      <c r="E17" s="430" t="s">
        <v>420</v>
      </c>
      <c r="F17" s="430" t="s">
        <v>420</v>
      </c>
      <c r="G17" s="430" t="s">
        <v>420</v>
      </c>
      <c r="H17" s="430" t="s">
        <v>420</v>
      </c>
      <c r="I17" s="430" t="s">
        <v>420</v>
      </c>
      <c r="J17" s="431" t="s">
        <v>420</v>
      </c>
      <c r="K17" s="429" t="s">
        <v>420</v>
      </c>
      <c r="L17" s="430" t="s">
        <v>420</v>
      </c>
      <c r="M17" s="430" t="s">
        <v>420</v>
      </c>
      <c r="N17" s="430" t="s">
        <v>420</v>
      </c>
      <c r="O17" s="430" t="s">
        <v>420</v>
      </c>
      <c r="P17" s="430" t="s">
        <v>420</v>
      </c>
      <c r="Q17" s="431" t="s">
        <v>420</v>
      </c>
      <c r="R17" s="432" t="s">
        <v>485</v>
      </c>
      <c r="T17" s="1297"/>
    </row>
    <row r="18" spans="1:20" x14ac:dyDescent="0.35">
      <c r="A18" s="535"/>
      <c r="B18" s="520"/>
      <c r="C18" s="521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56"/>
      <c r="B19" s="21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56"/>
      <c r="B20" s="21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56"/>
      <c r="B21" s="21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56"/>
      <c r="B22" s="21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56"/>
      <c r="B23" s="21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56"/>
      <c r="B24" s="21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536"/>
      <c r="B25" s="366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x14ac:dyDescent="0.45">
      <c r="A29" s="1268" t="s">
        <v>491</v>
      </c>
      <c r="B29" s="1269"/>
      <c r="C29" s="1269"/>
      <c r="D29" s="1269"/>
      <c r="E29" s="1269"/>
      <c r="F29" s="1269"/>
      <c r="G29" s="1269"/>
      <c r="H29" s="1269"/>
      <c r="I29" s="1269"/>
      <c r="J29" s="1269"/>
      <c r="K29" s="1269"/>
      <c r="L29" s="1269"/>
      <c r="M29" s="1269"/>
      <c r="N29" s="1269"/>
      <c r="O29" s="1269"/>
      <c r="P29" s="1269"/>
      <c r="Q29" s="1269"/>
      <c r="R29" s="1269"/>
      <c r="S29" s="1269"/>
      <c r="T29" s="1270"/>
    </row>
    <row r="30" spans="1:20" ht="78" customHeight="1" x14ac:dyDescent="0.35">
      <c r="A30" s="1271" t="s">
        <v>468</v>
      </c>
      <c r="B30" s="1273" t="s">
        <v>492</v>
      </c>
      <c r="C30" s="433" t="s">
        <v>493</v>
      </c>
      <c r="D30" s="434" t="s">
        <v>494</v>
      </c>
      <c r="E30" s="433" t="s">
        <v>495</v>
      </c>
      <c r="F30" s="435" t="s">
        <v>496</v>
      </c>
      <c r="G30" s="435" t="s">
        <v>497</v>
      </c>
      <c r="H30" s="434" t="s">
        <v>498</v>
      </c>
      <c r="I30" s="434" t="s">
        <v>496</v>
      </c>
      <c r="J30" s="1295" t="s">
        <v>499</v>
      </c>
      <c r="K30" s="436" t="s">
        <v>497</v>
      </c>
      <c r="L30" s="434" t="s">
        <v>500</v>
      </c>
      <c r="M30" s="436" t="s">
        <v>501</v>
      </c>
      <c r="N30" s="434" t="s">
        <v>502</v>
      </c>
      <c r="O30" s="436" t="s">
        <v>503</v>
      </c>
      <c r="P30" s="436" t="s">
        <v>504</v>
      </c>
      <c r="Q30" s="436" t="s">
        <v>505</v>
      </c>
      <c r="R30" s="436" t="s">
        <v>506</v>
      </c>
      <c r="S30" s="436" t="s">
        <v>507</v>
      </c>
      <c r="T30" s="437" t="s">
        <v>508</v>
      </c>
    </row>
    <row r="31" spans="1:20" ht="15" thickBot="1" x14ac:dyDescent="0.4">
      <c r="A31" s="1272"/>
      <c r="B31" s="1274"/>
      <c r="C31" s="438" t="s">
        <v>509</v>
      </c>
      <c r="D31" s="430" t="s">
        <v>420</v>
      </c>
      <c r="E31" s="438" t="s">
        <v>510</v>
      </c>
      <c r="F31" s="438" t="s">
        <v>511</v>
      </c>
      <c r="G31" s="438" t="s">
        <v>420</v>
      </c>
      <c r="H31" s="439" t="s">
        <v>510</v>
      </c>
      <c r="I31" s="438" t="s">
        <v>511</v>
      </c>
      <c r="J31" s="1296"/>
      <c r="K31" s="438" t="s">
        <v>420</v>
      </c>
      <c r="L31" s="438" t="s">
        <v>420</v>
      </c>
      <c r="M31" s="438" t="s">
        <v>420</v>
      </c>
      <c r="N31" s="438" t="s">
        <v>422</v>
      </c>
      <c r="O31" s="438" t="s">
        <v>422</v>
      </c>
      <c r="P31" s="438" t="s">
        <v>420</v>
      </c>
      <c r="Q31" s="440" t="s">
        <v>422</v>
      </c>
      <c r="R31" s="440" t="s">
        <v>485</v>
      </c>
      <c r="S31" s="438" t="s">
        <v>420</v>
      </c>
      <c r="T31" s="441" t="s">
        <v>485</v>
      </c>
    </row>
    <row r="32" spans="1:20" x14ac:dyDescent="0.35">
      <c r="A32" s="256" t="s">
        <v>217</v>
      </c>
      <c r="B32" s="272" t="str">
        <f>VLOOKUP(A32,'sub_urbano_PIANO_INV-INFR'!F$97:G$110,2,FALSE)</f>
        <v>Lavori categoria prevalente(specificare)</v>
      </c>
      <c r="C32" s="271"/>
      <c r="D32" s="255"/>
      <c r="E32" s="25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25"/>
      <c r="T32" s="116"/>
    </row>
    <row r="33" spans="1:20" x14ac:dyDescent="0.35">
      <c r="A33" s="256"/>
      <c r="B33" s="272" t="e">
        <f>VLOOKUP(A33,'sub_urbano_PIANO_INV-INFR'!F$97:G$110,2,FALSE)</f>
        <v>#N/A</v>
      </c>
      <c r="C33" s="234"/>
      <c r="D33" s="235"/>
      <c r="E33" s="22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116"/>
    </row>
    <row r="34" spans="1:20" x14ac:dyDescent="0.35">
      <c r="A34" s="256"/>
      <c r="B34" s="272" t="e">
        <f>VLOOKUP(A34,'sub_urbano_PIANO_INV-INFR'!F$97:G$110,2,FALSE)</f>
        <v>#N/A</v>
      </c>
      <c r="C34" s="236"/>
      <c r="D34" s="232"/>
      <c r="E34" s="226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117"/>
    </row>
    <row r="35" spans="1:20" x14ac:dyDescent="0.35">
      <c r="A35" s="256"/>
      <c r="B35" s="272" t="e">
        <f>VLOOKUP(A35,'sub_urbano_PIANO_INV-INFR'!F$97:G$110,2,FALSE)</f>
        <v>#N/A</v>
      </c>
      <c r="C35" s="236"/>
      <c r="D35" s="232"/>
      <c r="E35" s="226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117"/>
    </row>
    <row r="36" spans="1:20" x14ac:dyDescent="0.35">
      <c r="A36" s="256"/>
      <c r="B36" s="272" t="e">
        <f>VLOOKUP(A36,'sub_urbano_PIANO_INV-INFR'!F$97:G$110,2,FALSE)</f>
        <v>#N/A</v>
      </c>
      <c r="C36" s="236"/>
      <c r="D36" s="232"/>
      <c r="E36" s="226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117"/>
    </row>
    <row r="37" spans="1:20" x14ac:dyDescent="0.35">
      <c r="A37" s="256"/>
      <c r="B37" s="272" t="e">
        <f>VLOOKUP(A37,'sub_urbano_PIANO_INV-INFR'!F$97:G$110,2,FALSE)</f>
        <v>#N/A</v>
      </c>
      <c r="C37" s="236"/>
      <c r="D37" s="232"/>
      <c r="E37" s="226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117"/>
    </row>
    <row r="38" spans="1:20" x14ac:dyDescent="0.35">
      <c r="A38" s="256"/>
      <c r="B38" s="272" t="e">
        <f>VLOOKUP(A38,'sub_urbano_PIANO_INV-INFR'!F$97:G$110,2,FALSE)</f>
        <v>#N/A</v>
      </c>
      <c r="C38" s="236"/>
      <c r="D38" s="232"/>
      <c r="E38" s="226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117"/>
    </row>
    <row r="39" spans="1:20" x14ac:dyDescent="0.35">
      <c r="A39" s="256"/>
      <c r="B39" s="272" t="e">
        <f>VLOOKUP(A39,'sub_urbano_PIANO_INV-INFR'!F$97:G$110,2,FALSE)</f>
        <v>#N/A</v>
      </c>
      <c r="C39" s="236"/>
      <c r="D39" s="232"/>
      <c r="E39" s="226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117"/>
    </row>
    <row r="40" spans="1:20" x14ac:dyDescent="0.35">
      <c r="A40" s="256"/>
      <c r="B40" s="272" t="e">
        <f>VLOOKUP(A40,'sub_urbano_PIANO_INV-INFR'!F$97:G$110,2,FALSE)</f>
        <v>#N/A</v>
      </c>
      <c r="C40" s="236"/>
      <c r="D40" s="232"/>
      <c r="E40" s="226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117"/>
    </row>
    <row r="41" spans="1:20" x14ac:dyDescent="0.35">
      <c r="A41" s="256"/>
      <c r="B41" s="272" t="e">
        <f>VLOOKUP(A41,'sub_urbano_PIANO_INV-INFR'!F$97:G$110,2,FALSE)</f>
        <v>#N/A</v>
      </c>
      <c r="C41" s="236"/>
      <c r="D41" s="232"/>
      <c r="E41" s="226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117"/>
    </row>
    <row r="42" spans="1:20" x14ac:dyDescent="0.35">
      <c r="A42" s="256"/>
      <c r="B42" s="272" t="e">
        <f>VLOOKUP(A42,'sub_urbano_PIANO_INV-INFR'!F$97:G$110,2,FALSE)</f>
        <v>#N/A</v>
      </c>
      <c r="C42" s="236"/>
      <c r="D42" s="232"/>
      <c r="E42" s="226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117"/>
    </row>
    <row r="43" spans="1:20" ht="15" thickBot="1" x14ac:dyDescent="0.4">
      <c r="A43" s="256"/>
      <c r="B43" s="368" t="e">
        <f>VLOOKUP(A43,'sub_urbano_PIANO_INV-INFR'!F$97:G$110,2,FALSE)</f>
        <v>#N/A</v>
      </c>
      <c r="C43" s="236"/>
      <c r="D43" s="232"/>
      <c r="E43" s="286"/>
      <c r="F43" s="223"/>
      <c r="G43" s="233"/>
      <c r="H43" s="229"/>
      <c r="I43" s="223"/>
      <c r="J43" s="224"/>
      <c r="K43" s="221"/>
      <c r="L43" s="287"/>
      <c r="M43" s="288">
        <f t="shared" si="7"/>
        <v>0</v>
      </c>
      <c r="N43" s="289"/>
      <c r="O43" s="222"/>
      <c r="P43" s="277"/>
      <c r="Q43" s="222"/>
      <c r="R43" s="222"/>
      <c r="S43" s="277"/>
      <c r="T43" s="282"/>
    </row>
    <row r="44" spans="1:20" ht="15" thickBot="1" x14ac:dyDescent="0.4">
      <c r="C44" s="370" t="s">
        <v>349</v>
      </c>
      <c r="D44" s="369">
        <f>SUM(D32:D43)</f>
        <v>0</v>
      </c>
      <c r="E44" s="284"/>
      <c r="F44" s="284"/>
      <c r="G44" s="283">
        <f>SUM(G32:G43)</f>
        <v>0</v>
      </c>
      <c r="H44" s="291" t="s">
        <v>349</v>
      </c>
      <c r="I44" s="291"/>
      <c r="J44" s="283"/>
      <c r="K44" s="283">
        <f>SUM(K32:K43)</f>
        <v>0</v>
      </c>
      <c r="L44" s="283">
        <f t="shared" ref="L44:M44" si="8">SUM(L32:L43)</f>
        <v>0</v>
      </c>
      <c r="M44" s="283">
        <f t="shared" si="8"/>
        <v>0</v>
      </c>
      <c r="N44" s="290"/>
      <c r="O44" s="290"/>
      <c r="P44" s="283">
        <f>SUM(P32:P43)</f>
        <v>0</v>
      </c>
      <c r="Q44" s="284"/>
      <c r="R44" s="284"/>
      <c r="S44" s="283">
        <f>SUM(S32:S43)</f>
        <v>0</v>
      </c>
      <c r="T44" s="285"/>
    </row>
    <row r="45" spans="1:20" ht="15" thickBot="1" x14ac:dyDescent="0.4">
      <c r="G45" s="211"/>
    </row>
    <row r="46" spans="1:20" ht="47.25" customHeight="1" thickBot="1" x14ac:dyDescent="0.4">
      <c r="A46" s="1204" t="s">
        <v>6</v>
      </c>
      <c r="B46" s="1205"/>
      <c r="C46" s="1205"/>
      <c r="D46" s="1205"/>
      <c r="E46" s="1205"/>
      <c r="F46" s="1205"/>
      <c r="G46" s="1205"/>
      <c r="H46" s="1205"/>
      <c r="I46" s="1205"/>
      <c r="J46" s="1205"/>
      <c r="K46" s="1205"/>
      <c r="L46" s="1205"/>
      <c r="M46" s="1205"/>
      <c r="N46" s="1205"/>
      <c r="O46" s="1205"/>
      <c r="P46" s="1205"/>
      <c r="Q46" s="1205"/>
      <c r="R46" s="1205"/>
      <c r="S46" s="1205"/>
      <c r="T46" s="1206"/>
    </row>
  </sheetData>
  <sheetProtection algorithmName="SHA-512" hashValue="jl91W2q6UX9GZWF3kC95BC8PHlTFDGMhAaUwUfv/9s49U5iX/BHXI5GngXYKXJGDh5THywxFnRhX3Vz1A+S7FA==" saltValue="gpDj2YvJdkOe7DW7W30GMQ==" spinCount="100000" sheet="1" objects="1" scenarios="1"/>
  <mergeCells count="27">
    <mergeCell ref="A46:T46"/>
    <mergeCell ref="A13:R13"/>
    <mergeCell ref="A15:A17"/>
    <mergeCell ref="B15:B17"/>
    <mergeCell ref="C15:C17"/>
    <mergeCell ref="D15:J15"/>
    <mergeCell ref="K15:Q15"/>
    <mergeCell ref="R15:R16"/>
    <mergeCell ref="J30:J31"/>
    <mergeCell ref="T16:T17"/>
    <mergeCell ref="A11:C11"/>
    <mergeCell ref="D11:F11"/>
    <mergeCell ref="H11:J11"/>
    <mergeCell ref="A29:T29"/>
    <mergeCell ref="A30:A31"/>
    <mergeCell ref="B30:B31"/>
    <mergeCell ref="A2:X2"/>
    <mergeCell ref="A4:R4"/>
    <mergeCell ref="A6:C7"/>
    <mergeCell ref="D6:F7"/>
    <mergeCell ref="H6:K6"/>
    <mergeCell ref="H7:J7"/>
    <mergeCell ref="M7:M9"/>
    <mergeCell ref="N7:N9"/>
    <mergeCell ref="A9:C9"/>
    <mergeCell ref="D9:F9"/>
    <mergeCell ref="H9:J9"/>
  </mergeCells>
  <dataValidations count="4">
    <dataValidation allowBlank="1" showErrorMessage="1" prompt="Scegliere il comune beneficiario dal menù a tendina_x000a_" sqref="K11 K7:K9" xr:uid="{00000000-0002-0000-1200-000000000000}"/>
    <dataValidation type="list" allowBlank="1" showInputMessage="1" showErrorMessage="1" sqref="R32:R43 M11:N11" xr:uid="{00000000-0002-0000-1200-000002000000}">
      <formula1>"si,"</formula1>
    </dataValidation>
    <dataValidation type="list" allowBlank="1" showInputMessage="1" showErrorMessage="1" sqref="R18:R25 T32:T43" xr:uid="{00000000-0002-0000-1200-000003000000}">
      <formula1>"si"</formula1>
    </dataValidation>
    <dataValidation type="list" allowBlank="1" showInputMessage="1" showErrorMessage="1" sqref="N32:N43" xr:uid="{00000000-0002-0000-1200-000004000000}">
      <formula1>$B$18:$B$25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200-000005000000}">
          <x14:formula1>
            <xm:f>'sub_urbano_PIANO_INV-INFR'!$F$97:$F$110</xm:f>
          </x14:formula1>
          <xm:sqref>A18:A25</xm:sqref>
        </x14:dataValidation>
        <x14:dataValidation type="list" allowBlank="1" showInputMessage="1" showErrorMessage="1" prompt="Inserire riferimento voce di spesa da piano di investimento esecutivo infrastrutture_x000a__x000a_" xr:uid="{00000000-0002-0000-1200-000006000000}">
          <x14:formula1>
            <xm:f>'sub_urbano_PIANO_INV-INFR'!$F$97:$F$110</xm:f>
          </x14:formula1>
          <xm:sqref>A32:A43</xm:sqref>
        </x14:dataValidation>
        <x14:dataValidation type="list" allowBlank="1" showInputMessage="1" showErrorMessage="1" prompt="Scegliere la regione/P.A. beneficiaria dal menù a tendina_x000a_" xr:uid="{00000000-0002-0000-1200-000007000000}">
          <x14:formula1>
            <xm:f>'DATI EROGAZIONI'!$A$2:$A$22</xm:f>
          </x14:formula1>
          <xm:sqref>D6:F7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</sheetPr>
  <dimension ref="A1:AC153"/>
  <sheetViews>
    <sheetView topLeftCell="A51" zoomScale="67" zoomScaleNormal="67" workbookViewId="0">
      <selection activeCell="Q124" sqref="Q124:Q143"/>
    </sheetView>
  </sheetViews>
  <sheetFormatPr defaultColWidth="8.7265625" defaultRowHeight="14.5" x14ac:dyDescent="0.35"/>
  <cols>
    <col min="1" max="1" width="2.81640625" style="108" customWidth="1"/>
    <col min="2" max="2" width="10.54296875" style="108" customWidth="1"/>
    <col min="3" max="3" width="1.81640625" style="1356" customWidth="1"/>
    <col min="4" max="4" width="23.1796875" style="1351" customWidth="1"/>
    <col min="5" max="5" width="2" style="1351" customWidth="1"/>
    <col min="6" max="6" width="25.54296875" style="1351" customWidth="1"/>
    <col min="7" max="7" width="25.54296875" style="631" customWidth="1"/>
    <col min="8" max="8" width="21" style="108" customWidth="1"/>
    <col min="9" max="9" width="2.453125" style="108" customWidth="1"/>
    <col min="10" max="10" width="23" style="1352" bestFit="1" customWidth="1"/>
    <col min="11" max="11" width="10.1796875" style="1352" bestFit="1" customWidth="1"/>
    <col min="12" max="12" width="11.1796875" style="1352" customWidth="1"/>
    <col min="13" max="13" width="1.81640625" style="1356" customWidth="1"/>
    <col min="14" max="14" width="22" style="108" customWidth="1"/>
    <col min="15" max="15" width="2.453125" style="631" customWidth="1"/>
    <col min="16" max="16" width="20" style="108" customWidth="1"/>
    <col min="17" max="17" width="24" style="108" bestFit="1" customWidth="1"/>
    <col min="18" max="18" width="18.1796875" style="1356" customWidth="1"/>
    <col min="19" max="19" width="2.81640625" style="108" customWidth="1"/>
    <col min="20" max="20" width="22.7265625" style="1356" customWidth="1"/>
    <col min="21" max="21" width="1.54296875" style="1356" customWidth="1"/>
    <col min="22" max="22" width="17.81640625" style="1356" customWidth="1"/>
    <col min="23" max="23" width="2.453125" style="1356" customWidth="1"/>
    <col min="24" max="24" width="19.26953125" style="108" customWidth="1"/>
    <col min="25" max="25" width="2.1796875" style="1356" customWidth="1"/>
    <col min="26" max="26" width="15" style="108" customWidth="1"/>
    <col min="27" max="27" width="1.81640625" style="108" customWidth="1"/>
    <col min="28" max="28" width="16" style="108" customWidth="1"/>
    <col min="29" max="36" width="9.1796875" style="108" customWidth="1"/>
    <col min="37" max="37" width="10.54296875" style="108" customWidth="1"/>
    <col min="38" max="938" width="9.1796875" style="108" customWidth="1"/>
    <col min="939" max="16384" width="8.7265625" style="108"/>
  </cols>
  <sheetData>
    <row r="1" spans="1:29" s="108" customFormat="1" ht="15" thickBot="1" x14ac:dyDescent="0.4">
      <c r="A1" s="1371"/>
      <c r="B1" s="634"/>
      <c r="C1" s="1302"/>
      <c r="D1" s="1300"/>
      <c r="E1" s="1300"/>
      <c r="F1" s="1300"/>
      <c r="G1" s="633"/>
      <c r="H1" s="634"/>
      <c r="I1" s="634"/>
      <c r="J1" s="1301"/>
      <c r="K1" s="1301"/>
      <c r="L1" s="1301"/>
      <c r="M1" s="1302"/>
      <c r="N1" s="634"/>
      <c r="O1" s="633"/>
      <c r="P1" s="634"/>
      <c r="Q1" s="634"/>
      <c r="R1" s="1302"/>
      <c r="S1" s="634"/>
      <c r="T1" s="1302"/>
      <c r="U1" s="1302"/>
      <c r="V1" s="1302"/>
      <c r="W1" s="1302"/>
      <c r="X1" s="634"/>
      <c r="Y1" s="1302"/>
      <c r="Z1" s="634"/>
      <c r="AA1" s="634"/>
      <c r="AB1" s="634"/>
      <c r="AC1" s="635"/>
    </row>
    <row r="2" spans="1:29" s="108" customFormat="1" ht="33.75" customHeight="1" thickBot="1" x14ac:dyDescent="0.4">
      <c r="A2" s="1303"/>
      <c r="C2" s="758" t="s">
        <v>101</v>
      </c>
      <c r="D2" s="759"/>
      <c r="E2" s="759"/>
      <c r="F2" s="759"/>
      <c r="G2" s="759"/>
      <c r="H2" s="759"/>
      <c r="I2" s="759"/>
      <c r="J2" s="759"/>
      <c r="K2" s="759"/>
      <c r="L2" s="759"/>
      <c r="M2" s="759"/>
      <c r="N2" s="759"/>
      <c r="O2" s="759"/>
      <c r="P2" s="759"/>
      <c r="Q2" s="759"/>
      <c r="R2" s="759"/>
      <c r="S2" s="759"/>
      <c r="T2" s="759"/>
      <c r="U2" s="759"/>
      <c r="V2" s="759"/>
      <c r="W2" s="759"/>
      <c r="X2" s="760"/>
      <c r="Y2" s="51"/>
      <c r="Z2" s="51"/>
      <c r="AA2" s="51"/>
      <c r="AB2" s="51"/>
      <c r="AC2" s="637"/>
    </row>
    <row r="3" spans="1:29" s="108" customFormat="1" ht="23" thickBot="1" x14ac:dyDescent="0.4">
      <c r="A3" s="1303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0"/>
      <c r="V3" s="630"/>
      <c r="W3" s="630"/>
      <c r="X3" s="630"/>
      <c r="Y3" s="630"/>
      <c r="Z3" s="630"/>
      <c r="AA3" s="630"/>
      <c r="AB3" s="630"/>
      <c r="AC3" s="637"/>
    </row>
    <row r="4" spans="1:29" s="108" customFormat="1" ht="28" thickBot="1" x14ac:dyDescent="0.4">
      <c r="A4" s="1303"/>
      <c r="C4" s="755" t="s">
        <v>102</v>
      </c>
      <c r="D4" s="756"/>
      <c r="E4" s="756"/>
      <c r="F4" s="756"/>
      <c r="G4" s="756"/>
      <c r="H4" s="756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6"/>
      <c r="V4" s="756"/>
      <c r="W4" s="756"/>
      <c r="X4" s="757"/>
      <c r="Y4" s="35"/>
      <c r="Z4" s="35"/>
      <c r="AA4" s="35"/>
      <c r="AB4" s="35"/>
      <c r="AC4" s="637"/>
    </row>
    <row r="5" spans="1:29" s="108" customFormat="1" ht="21" customHeight="1" thickBot="1" x14ac:dyDescent="0.4">
      <c r="A5" s="1303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5"/>
      <c r="Z5" s="35"/>
      <c r="AA5" s="35"/>
      <c r="AB5" s="35"/>
      <c r="AC5" s="637"/>
    </row>
    <row r="6" spans="1:29" s="108" customFormat="1" ht="53.15" customHeight="1" thickBot="1" x14ac:dyDescent="0.4">
      <c r="A6" s="1303"/>
      <c r="B6" s="637"/>
      <c r="C6" s="747" t="s">
        <v>2</v>
      </c>
      <c r="D6" s="748"/>
      <c r="E6" s="748"/>
      <c r="F6" s="749"/>
      <c r="G6" s="726" t="s">
        <v>3</v>
      </c>
      <c r="H6" s="727"/>
      <c r="I6" s="727"/>
      <c r="J6" s="728"/>
      <c r="K6" s="750" t="s">
        <v>4</v>
      </c>
      <c r="L6" s="751"/>
      <c r="M6" s="751"/>
      <c r="N6" s="720"/>
      <c r="O6" s="721"/>
      <c r="P6" s="721"/>
      <c r="Q6" s="721"/>
      <c r="R6" s="721"/>
      <c r="S6" s="721"/>
      <c r="T6" s="721"/>
      <c r="U6" s="721"/>
      <c r="V6" s="721"/>
      <c r="W6" s="721"/>
      <c r="X6" s="722"/>
      <c r="Y6" s="1356"/>
      <c r="AC6" s="637"/>
    </row>
    <row r="7" spans="1:29" s="108" customFormat="1" ht="21.65" customHeight="1" thickBot="1" x14ac:dyDescent="0.4">
      <c r="A7" s="1303"/>
      <c r="C7" s="112"/>
      <c r="D7" s="112"/>
      <c r="E7" s="112"/>
      <c r="F7" s="112"/>
      <c r="G7" s="537"/>
      <c r="H7" s="537"/>
      <c r="I7" s="537"/>
      <c r="J7" s="537"/>
      <c r="K7" s="537"/>
      <c r="L7" s="537"/>
      <c r="M7" s="537"/>
      <c r="N7" s="537"/>
      <c r="O7" s="537"/>
      <c r="P7" s="537"/>
      <c r="Q7" s="537"/>
      <c r="R7" s="1372"/>
      <c r="S7" s="1372"/>
      <c r="T7" s="1308"/>
      <c r="U7" s="1373"/>
      <c r="V7" s="363"/>
      <c r="W7" s="363"/>
      <c r="X7" s="363"/>
      <c r="Y7" s="1309"/>
      <c r="Z7" s="1309"/>
      <c r="AA7" s="1309"/>
      <c r="AB7" s="1309"/>
      <c r="AC7" s="637"/>
    </row>
    <row r="8" spans="1:29" s="108" customFormat="1" ht="21.65" customHeight="1" x14ac:dyDescent="0.35">
      <c r="A8" s="1303"/>
      <c r="C8" s="804" t="s">
        <v>5</v>
      </c>
      <c r="D8" s="805"/>
      <c r="E8" s="805"/>
      <c r="F8" s="805"/>
      <c r="G8" s="545" t="str">
        <f>VLOOKUP($G$6,'DATI EROGAZIONI'!$A$2:$AD$22,9,FALSE)</f>
        <v>E89J21010050001</v>
      </c>
      <c r="H8" s="537"/>
      <c r="I8" s="537"/>
      <c r="J8" s="711" t="s">
        <v>6</v>
      </c>
      <c r="K8" s="712"/>
      <c r="L8" s="712"/>
      <c r="M8" s="712"/>
      <c r="N8" s="712"/>
      <c r="O8" s="712"/>
      <c r="P8" s="712"/>
      <c r="Q8" s="712"/>
      <c r="R8" s="712"/>
      <c r="S8" s="712"/>
      <c r="T8" s="712"/>
      <c r="U8" s="712"/>
      <c r="V8" s="712"/>
      <c r="W8" s="712"/>
      <c r="X8" s="713"/>
      <c r="Y8" s="1309"/>
      <c r="Z8" s="1309"/>
      <c r="AA8" s="1309"/>
      <c r="AB8" s="1309"/>
      <c r="AC8" s="637"/>
    </row>
    <row r="9" spans="1:29" s="108" customFormat="1" ht="21.65" customHeight="1" x14ac:dyDescent="0.35">
      <c r="A9" s="1303"/>
      <c r="C9" s="806"/>
      <c r="D9" s="807"/>
      <c r="E9" s="807"/>
      <c r="F9" s="807"/>
      <c r="G9" s="546" t="str">
        <f>IF(VLOOKUP($G$6,'DATI EROGAZIONI'!$A$2:$AD$22,10,FALSE)="","",VLOOKUP($G$6,'DATI EROGAZIONI'!$A$2:$AD$22,10,FALSE))</f>
        <v>F60J22000000001</v>
      </c>
      <c r="H9" s="537"/>
      <c r="I9" s="537"/>
      <c r="J9" s="714"/>
      <c r="K9" s="715"/>
      <c r="L9" s="715"/>
      <c r="M9" s="715"/>
      <c r="N9" s="715"/>
      <c r="O9" s="715"/>
      <c r="P9" s="715"/>
      <c r="Q9" s="715"/>
      <c r="R9" s="715"/>
      <c r="S9" s="715"/>
      <c r="T9" s="715"/>
      <c r="U9" s="715"/>
      <c r="V9" s="715"/>
      <c r="W9" s="715"/>
      <c r="X9" s="716"/>
      <c r="Y9" s="1309"/>
      <c r="Z9" s="1309"/>
      <c r="AA9" s="1309"/>
      <c r="AB9" s="1309"/>
      <c r="AC9" s="637"/>
    </row>
    <row r="10" spans="1:29" s="108" customFormat="1" ht="21.65" customHeight="1" x14ac:dyDescent="0.35">
      <c r="A10" s="1303"/>
      <c r="C10" s="806"/>
      <c r="D10" s="807"/>
      <c r="E10" s="807"/>
      <c r="F10" s="807"/>
      <c r="G10" s="546" t="str">
        <f>IF(VLOOKUP($G$6,'DATI EROGAZIONI'!$A$2:$T$22,11,FALSE)="","",VLOOKUP($G$6,'DATI EROGAZIONI'!$A$2:$T$22,11,FALSE))</f>
        <v>F60J22000010001</v>
      </c>
      <c r="H10" s="537"/>
      <c r="I10" s="537"/>
      <c r="J10" s="714"/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5"/>
      <c r="V10" s="715"/>
      <c r="W10" s="715"/>
      <c r="X10" s="716"/>
      <c r="Y10" s="1309"/>
      <c r="Z10" s="1309"/>
      <c r="AA10" s="1309"/>
      <c r="AB10" s="1309"/>
      <c r="AC10" s="637"/>
    </row>
    <row r="11" spans="1:29" s="108" customFormat="1" ht="21.65" customHeight="1" x14ac:dyDescent="0.35">
      <c r="A11" s="1303"/>
      <c r="C11" s="806"/>
      <c r="D11" s="807"/>
      <c r="E11" s="807"/>
      <c r="F11" s="807"/>
      <c r="G11" s="546" t="str">
        <f>IF(VLOOKUP($G$6,'DATI EROGAZIONI'!$A$2:$AD$22,12,FALSE)="","",VLOOKUP($G$6,'DATI EROGAZIONI'!$A$2:$AD$22,12,FALSE))</f>
        <v>F60J22000020001</v>
      </c>
      <c r="H11" s="537"/>
      <c r="I11" s="537"/>
      <c r="J11" s="714"/>
      <c r="K11" s="715"/>
      <c r="L11" s="715"/>
      <c r="M11" s="715"/>
      <c r="N11" s="715"/>
      <c r="O11" s="715"/>
      <c r="P11" s="715"/>
      <c r="Q11" s="715"/>
      <c r="R11" s="715"/>
      <c r="S11" s="715"/>
      <c r="T11" s="715"/>
      <c r="U11" s="715"/>
      <c r="V11" s="715"/>
      <c r="W11" s="715"/>
      <c r="X11" s="716"/>
      <c r="Y11" s="1309"/>
      <c r="Z11" s="1309"/>
      <c r="AA11" s="1309"/>
      <c r="AB11" s="1309"/>
      <c r="AC11" s="637"/>
    </row>
    <row r="12" spans="1:29" s="108" customFormat="1" ht="21.65" customHeight="1" x14ac:dyDescent="0.35">
      <c r="A12" s="1303"/>
      <c r="C12" s="806"/>
      <c r="D12" s="807"/>
      <c r="E12" s="807"/>
      <c r="F12" s="807"/>
      <c r="G12" s="546" t="str">
        <f>IF(VLOOKUP($G$6,'DATI EROGAZIONI'!$A$2:$AD$22,13,FALSE)="","",VLOOKUP($G$6,'DATI EROGAZIONI'!$A$2:$AD$22,13,FALSE))</f>
        <v>J10B22000070008</v>
      </c>
      <c r="H12" s="537"/>
      <c r="I12" s="537"/>
      <c r="J12" s="714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5"/>
      <c r="V12" s="715"/>
      <c r="W12" s="715"/>
      <c r="X12" s="716"/>
      <c r="Y12" s="1309"/>
      <c r="Z12" s="1309"/>
      <c r="AA12" s="1309"/>
      <c r="AB12" s="1309"/>
      <c r="AC12" s="637"/>
    </row>
    <row r="13" spans="1:29" s="108" customFormat="1" ht="21.65" customHeight="1" x14ac:dyDescent="0.35">
      <c r="A13" s="1303"/>
      <c r="C13" s="806"/>
      <c r="D13" s="807"/>
      <c r="E13" s="807"/>
      <c r="F13" s="807"/>
      <c r="G13" s="546" t="str">
        <f>IF(VLOOKUP($G$6,'DATI EROGAZIONI'!$A$2:$AD$22,14,FALSE)="","",VLOOKUP($G$6,'DATI EROGAZIONI'!$A$2:$AD$22,14,FALSE))</f>
        <v>J10B22000080008</v>
      </c>
      <c r="H13" s="537"/>
      <c r="I13" s="537"/>
      <c r="J13" s="714"/>
      <c r="K13" s="715"/>
      <c r="L13" s="715"/>
      <c r="M13" s="715"/>
      <c r="N13" s="715"/>
      <c r="O13" s="715"/>
      <c r="P13" s="715"/>
      <c r="Q13" s="715"/>
      <c r="R13" s="715"/>
      <c r="S13" s="715"/>
      <c r="T13" s="715"/>
      <c r="U13" s="715"/>
      <c r="V13" s="715"/>
      <c r="W13" s="715"/>
      <c r="X13" s="716"/>
      <c r="Y13" s="1309"/>
      <c r="Z13" s="1309"/>
      <c r="AA13" s="1309"/>
      <c r="AB13" s="1309"/>
      <c r="AC13" s="637"/>
    </row>
    <row r="14" spans="1:29" s="108" customFormat="1" ht="21.65" customHeight="1" x14ac:dyDescent="0.35">
      <c r="A14" s="1303"/>
      <c r="C14" s="806"/>
      <c r="D14" s="807"/>
      <c r="E14" s="807"/>
      <c r="F14" s="807"/>
      <c r="G14" s="546" t="str">
        <f>IF(VLOOKUP($G$6,'DATI EROGAZIONI'!$A$2:$T$22,15,FALSE)="","",VLOOKUP($G$6,'DATI EROGAZIONI'!$A$2:$T$22,15,FALSE))</f>
        <v>J10B22000090008</v>
      </c>
      <c r="H14" s="537"/>
      <c r="I14" s="537"/>
      <c r="J14" s="714"/>
      <c r="K14" s="715"/>
      <c r="L14" s="715"/>
      <c r="M14" s="715"/>
      <c r="N14" s="715"/>
      <c r="O14" s="715"/>
      <c r="P14" s="715"/>
      <c r="Q14" s="715"/>
      <c r="R14" s="715"/>
      <c r="S14" s="715"/>
      <c r="T14" s="715"/>
      <c r="U14" s="715"/>
      <c r="V14" s="715"/>
      <c r="W14" s="715"/>
      <c r="X14" s="716"/>
      <c r="Y14" s="1309"/>
      <c r="Z14" s="1309"/>
      <c r="AA14" s="1309"/>
      <c r="AB14" s="1309"/>
      <c r="AC14" s="637"/>
    </row>
    <row r="15" spans="1:29" s="108" customFormat="1" ht="21.65" customHeight="1" x14ac:dyDescent="0.35">
      <c r="A15" s="1303"/>
      <c r="C15" s="806"/>
      <c r="D15" s="807"/>
      <c r="E15" s="807"/>
      <c r="F15" s="807"/>
      <c r="G15" s="546" t="str">
        <f>IF(VLOOKUP($G$6,'DATI EROGAZIONI'!$A$2:$T$22,16,FALSE)="","",VLOOKUP($G$6,'DATI EROGAZIONI'!$A$2:$T$22,16,FALSE))</f>
        <v>J10B22000100008</v>
      </c>
      <c r="H15" s="537"/>
      <c r="I15" s="537"/>
      <c r="J15" s="714"/>
      <c r="K15" s="715"/>
      <c r="L15" s="715"/>
      <c r="M15" s="715"/>
      <c r="N15" s="715"/>
      <c r="O15" s="715"/>
      <c r="P15" s="715"/>
      <c r="Q15" s="715"/>
      <c r="R15" s="715"/>
      <c r="S15" s="715"/>
      <c r="T15" s="715"/>
      <c r="U15" s="715"/>
      <c r="V15" s="715"/>
      <c r="W15" s="715"/>
      <c r="X15" s="716"/>
      <c r="Y15" s="1309"/>
      <c r="Z15" s="1309"/>
      <c r="AA15" s="1309"/>
      <c r="AB15" s="1309"/>
      <c r="AC15" s="637"/>
    </row>
    <row r="16" spans="1:29" s="108" customFormat="1" ht="21.65" customHeight="1" x14ac:dyDescent="0.35">
      <c r="A16" s="1303"/>
      <c r="C16" s="806"/>
      <c r="D16" s="807"/>
      <c r="E16" s="807"/>
      <c r="F16" s="807"/>
      <c r="G16" s="546" t="str">
        <f>IF(VLOOKUP($G$6,'DATI EROGAZIONI'!$A$2:$T$22,17,FALSE)="","",VLOOKUP($G$6,'DATI EROGAZIONI'!$A$2:$T$22,17,FALSE))</f>
        <v>J10B22000110008</v>
      </c>
      <c r="H16" s="537"/>
      <c r="I16" s="537"/>
      <c r="J16" s="714"/>
      <c r="K16" s="715"/>
      <c r="L16" s="715"/>
      <c r="M16" s="715"/>
      <c r="N16" s="715"/>
      <c r="O16" s="715"/>
      <c r="P16" s="715"/>
      <c r="Q16" s="715"/>
      <c r="R16" s="715"/>
      <c r="S16" s="715"/>
      <c r="T16" s="715"/>
      <c r="U16" s="715"/>
      <c r="V16" s="715"/>
      <c r="W16" s="715"/>
      <c r="X16" s="716"/>
      <c r="Y16" s="1309"/>
      <c r="Z16" s="1309"/>
      <c r="AA16" s="1309"/>
      <c r="AB16" s="1309"/>
      <c r="AC16" s="637"/>
    </row>
    <row r="17" spans="1:29" s="108" customFormat="1" ht="21.65" customHeight="1" x14ac:dyDescent="0.35">
      <c r="A17" s="1303"/>
      <c r="C17" s="806"/>
      <c r="D17" s="807"/>
      <c r="E17" s="807"/>
      <c r="F17" s="807"/>
      <c r="G17" s="546" t="str">
        <f>IF(VLOOKUP($G$6,'DATI EROGAZIONI'!$A$2:$T$22,18,FALSE)="","",VLOOKUP($G$6,'DATI EROGAZIONI'!$A$2:$T$22,18,FALSE))</f>
        <v>J10B22000120008</v>
      </c>
      <c r="H17" s="537"/>
      <c r="I17" s="537"/>
      <c r="J17" s="714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715"/>
      <c r="V17" s="715"/>
      <c r="W17" s="715"/>
      <c r="X17" s="716"/>
      <c r="Y17" s="1309"/>
      <c r="Z17" s="1309"/>
      <c r="AA17" s="1309"/>
      <c r="AB17" s="1309"/>
      <c r="AC17" s="637"/>
    </row>
    <row r="18" spans="1:29" s="108" customFormat="1" ht="21.65" customHeight="1" x14ac:dyDescent="0.35">
      <c r="A18" s="1303"/>
      <c r="C18" s="806"/>
      <c r="D18" s="807"/>
      <c r="E18" s="807"/>
      <c r="F18" s="807"/>
      <c r="G18" s="546" t="str">
        <f>IF(VLOOKUP($G$6,'DATI EROGAZIONI'!$A$2:$T$22,19,FALSE)="","",VLOOKUP($G$6,'DATI EROGAZIONI'!$A$2:$T$22,19,FALSE))</f>
        <v>J80B22000060008</v>
      </c>
      <c r="H18" s="537"/>
      <c r="I18" s="537"/>
      <c r="J18" s="714"/>
      <c r="K18" s="715"/>
      <c r="L18" s="715"/>
      <c r="M18" s="715"/>
      <c r="N18" s="715"/>
      <c r="O18" s="715"/>
      <c r="P18" s="715"/>
      <c r="Q18" s="715"/>
      <c r="R18" s="715"/>
      <c r="S18" s="715"/>
      <c r="T18" s="715"/>
      <c r="U18" s="715"/>
      <c r="V18" s="715"/>
      <c r="W18" s="715"/>
      <c r="X18" s="716"/>
      <c r="Y18" s="1309"/>
      <c r="Z18" s="1309"/>
      <c r="AA18" s="1309"/>
      <c r="AB18" s="1309"/>
      <c r="AC18" s="637"/>
    </row>
    <row r="19" spans="1:29" s="108" customFormat="1" ht="21.65" customHeight="1" x14ac:dyDescent="0.35">
      <c r="A19" s="1303"/>
      <c r="C19" s="806"/>
      <c r="D19" s="807"/>
      <c r="E19" s="807"/>
      <c r="F19" s="807"/>
      <c r="G19" s="546" t="str">
        <f>IF(VLOOKUP($G$6,'DATI EROGAZIONI'!A2:AD23,20,FALSE)="","",VLOOKUP($G$6,'DATI EROGAZIONI'!$A$2:$T$22,20,FALSE))</f>
        <v>J80B22000070008</v>
      </c>
      <c r="H19" s="537"/>
      <c r="I19" s="537"/>
      <c r="J19" s="714"/>
      <c r="K19" s="715"/>
      <c r="L19" s="715"/>
      <c r="M19" s="715"/>
      <c r="N19" s="715"/>
      <c r="O19" s="715"/>
      <c r="P19" s="715"/>
      <c r="Q19" s="715"/>
      <c r="R19" s="715"/>
      <c r="S19" s="715"/>
      <c r="T19" s="715"/>
      <c r="U19" s="715"/>
      <c r="V19" s="715"/>
      <c r="W19" s="715"/>
      <c r="X19" s="716"/>
      <c r="Y19" s="1309"/>
      <c r="Z19" s="1309"/>
      <c r="AA19" s="1309"/>
      <c r="AB19" s="1309"/>
      <c r="AC19" s="637"/>
    </row>
    <row r="20" spans="1:29" s="108" customFormat="1" ht="21.65" customHeight="1" x14ac:dyDescent="0.35">
      <c r="A20" s="1303"/>
      <c r="C20" s="806"/>
      <c r="D20" s="807"/>
      <c r="E20" s="807"/>
      <c r="F20" s="807"/>
      <c r="G20" s="546" t="str">
        <f>IF(VLOOKUP($G$6,'DATI EROGAZIONI'!$A$2:$AD$22,21,FALSE)="","",VLOOKUP($G$6,'DATI EROGAZIONI'!$A$2:$AD$22,21,FALSE))</f>
        <v>J80B22000080008</v>
      </c>
      <c r="H20" s="537"/>
      <c r="I20" s="537"/>
      <c r="J20" s="714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715"/>
      <c r="V20" s="715"/>
      <c r="W20" s="715"/>
      <c r="X20" s="716"/>
      <c r="Y20" s="1309"/>
      <c r="Z20" s="1309"/>
      <c r="AA20" s="1309"/>
      <c r="AB20" s="1309"/>
      <c r="AC20" s="637"/>
    </row>
    <row r="21" spans="1:29" s="108" customFormat="1" ht="21.65" customHeight="1" x14ac:dyDescent="0.35">
      <c r="A21" s="1303"/>
      <c r="C21" s="806"/>
      <c r="D21" s="807"/>
      <c r="E21" s="807"/>
      <c r="F21" s="807"/>
      <c r="G21" s="546" t="str">
        <f>IF(VLOOKUP($G$6,'DATI EROGAZIONI'!$A$2:$AD$22,22,FALSE)="","",VLOOKUP($G$6,'DATI EROGAZIONI'!$A$2:$AD$22,22,FALSE))</f>
        <v>J80B22000090008</v>
      </c>
      <c r="H21" s="537"/>
      <c r="I21" s="537"/>
      <c r="J21" s="714"/>
      <c r="K21" s="715"/>
      <c r="L21" s="715"/>
      <c r="M21" s="715"/>
      <c r="N21" s="715"/>
      <c r="O21" s="715"/>
      <c r="P21" s="715"/>
      <c r="Q21" s="715"/>
      <c r="R21" s="715"/>
      <c r="S21" s="715"/>
      <c r="T21" s="715"/>
      <c r="U21" s="715"/>
      <c r="V21" s="715"/>
      <c r="W21" s="715"/>
      <c r="X21" s="716"/>
      <c r="Y21" s="1309"/>
      <c r="Z21" s="1309"/>
      <c r="AA21" s="1309"/>
      <c r="AB21" s="1309"/>
      <c r="AC21" s="637"/>
    </row>
    <row r="22" spans="1:29" s="108" customFormat="1" ht="21.65" customHeight="1" x14ac:dyDescent="0.35">
      <c r="A22" s="1303"/>
      <c r="C22" s="806"/>
      <c r="D22" s="807"/>
      <c r="E22" s="807"/>
      <c r="F22" s="807"/>
      <c r="G22" s="546" t="str">
        <f>IF(VLOOKUP($G$6,'DATI EROGAZIONI'!$A$2:$AD$22,23,FALSE)="","",VLOOKUP($G$6,'DATI EROGAZIONI'!$A$2:$AD$22,23,FALSE))</f>
        <v>J60B22000040008</v>
      </c>
      <c r="H22" s="537"/>
      <c r="I22" s="537"/>
      <c r="J22" s="714"/>
      <c r="K22" s="715"/>
      <c r="L22" s="715"/>
      <c r="M22" s="715"/>
      <c r="N22" s="715"/>
      <c r="O22" s="715"/>
      <c r="P22" s="715"/>
      <c r="Q22" s="715"/>
      <c r="R22" s="715"/>
      <c r="S22" s="715"/>
      <c r="T22" s="715"/>
      <c r="U22" s="715"/>
      <c r="V22" s="715"/>
      <c r="W22" s="715"/>
      <c r="X22" s="716"/>
      <c r="Y22" s="1309"/>
      <c r="Z22" s="1309"/>
      <c r="AA22" s="1309"/>
      <c r="AB22" s="1309"/>
      <c r="AC22" s="637"/>
    </row>
    <row r="23" spans="1:29" s="108" customFormat="1" ht="21.65" customHeight="1" x14ac:dyDescent="0.35">
      <c r="A23" s="1303"/>
      <c r="C23" s="806"/>
      <c r="D23" s="807"/>
      <c r="E23" s="807"/>
      <c r="F23" s="807"/>
      <c r="G23" s="546" t="str">
        <f>IF(VLOOKUP($G$6,'DATI EROGAZIONI'!$A$2:$AD$22,24,FALSE)="","",VLOOKUP($G$6,'DATI EROGAZIONI'!$A$2:$AD$22,24,FALSE))</f>
        <v>J80B22000000008</v>
      </c>
      <c r="H23" s="537"/>
      <c r="I23" s="537"/>
      <c r="J23" s="714"/>
      <c r="K23" s="715"/>
      <c r="L23" s="715"/>
      <c r="M23" s="715"/>
      <c r="N23" s="715"/>
      <c r="O23" s="715"/>
      <c r="P23" s="715"/>
      <c r="Q23" s="715"/>
      <c r="R23" s="715"/>
      <c r="S23" s="715"/>
      <c r="T23" s="715"/>
      <c r="U23" s="715"/>
      <c r="V23" s="715"/>
      <c r="W23" s="715"/>
      <c r="X23" s="716"/>
      <c r="Y23" s="1309"/>
      <c r="Z23" s="1309"/>
      <c r="AA23" s="1309"/>
      <c r="AB23" s="1309"/>
      <c r="AC23" s="637"/>
    </row>
    <row r="24" spans="1:29" s="108" customFormat="1" ht="21.65" customHeight="1" x14ac:dyDescent="0.35">
      <c r="A24" s="1303"/>
      <c r="C24" s="806"/>
      <c r="D24" s="807"/>
      <c r="E24" s="807"/>
      <c r="F24" s="807"/>
      <c r="G24" s="546" t="str">
        <f>IF(VLOOKUP($G$6,'DATI EROGAZIONI'!$A$2:$AD$22,25,FALSE)="","",VLOOKUP($G$6,'DATI EROGAZIONI'!$A$2:$AD$22,25,FALSE))</f>
        <v>J90B22000010008</v>
      </c>
      <c r="H24" s="537"/>
      <c r="I24" s="537"/>
      <c r="J24" s="714"/>
      <c r="K24" s="715"/>
      <c r="L24" s="715"/>
      <c r="M24" s="715"/>
      <c r="N24" s="715"/>
      <c r="O24" s="715"/>
      <c r="P24" s="715"/>
      <c r="Q24" s="715"/>
      <c r="R24" s="715"/>
      <c r="S24" s="715"/>
      <c r="T24" s="715"/>
      <c r="U24" s="715"/>
      <c r="V24" s="715"/>
      <c r="W24" s="715"/>
      <c r="X24" s="716"/>
      <c r="Y24" s="1309"/>
      <c r="Z24" s="1309"/>
      <c r="AA24" s="1309"/>
      <c r="AB24" s="1309"/>
      <c r="AC24" s="637"/>
    </row>
    <row r="25" spans="1:29" s="108" customFormat="1" ht="21.65" customHeight="1" x14ac:dyDescent="0.35">
      <c r="A25" s="1303"/>
      <c r="C25" s="806"/>
      <c r="D25" s="807"/>
      <c r="E25" s="807"/>
      <c r="F25" s="807"/>
      <c r="G25" s="546" t="str">
        <f>IF(VLOOKUP($G$6,'DATI EROGAZIONI'!$A$2:$AD$22,26,FALSE)="","",VLOOKUP($G$6,'DATI EROGAZIONI'!$A$2:$AD$22,26,FALSE))</f>
        <v>J91C22001520003</v>
      </c>
      <c r="H25" s="537"/>
      <c r="I25" s="537"/>
      <c r="J25" s="714"/>
      <c r="K25" s="715"/>
      <c r="L25" s="715"/>
      <c r="M25" s="715"/>
      <c r="N25" s="715"/>
      <c r="O25" s="715"/>
      <c r="P25" s="715"/>
      <c r="Q25" s="715"/>
      <c r="R25" s="715"/>
      <c r="S25" s="715"/>
      <c r="T25" s="715"/>
      <c r="U25" s="715"/>
      <c r="V25" s="715"/>
      <c r="W25" s="715"/>
      <c r="X25" s="716"/>
      <c r="Y25" s="1309"/>
      <c r="Z25" s="1309"/>
      <c r="AA25" s="1309"/>
      <c r="AB25" s="1309"/>
      <c r="AC25" s="637"/>
    </row>
    <row r="26" spans="1:29" s="108" customFormat="1" ht="21.65" customHeight="1" x14ac:dyDescent="0.35">
      <c r="A26" s="1303"/>
      <c r="C26" s="806"/>
      <c r="D26" s="807"/>
      <c r="E26" s="807"/>
      <c r="F26" s="807"/>
      <c r="G26" s="546" t="str">
        <f>IF(VLOOKUP($G$6,'DATI EROGAZIONI'!$A$2:$AD$22,27,FALSE)="","",VLOOKUP($G$6,'DATI EROGAZIONI'!$A$2:$AD$22,27,FALSE))</f>
        <v>G70B21000000002</v>
      </c>
      <c r="H26" s="537"/>
      <c r="I26" s="537"/>
      <c r="J26" s="714"/>
      <c r="K26" s="715"/>
      <c r="L26" s="715"/>
      <c r="M26" s="715"/>
      <c r="N26" s="715"/>
      <c r="O26" s="715"/>
      <c r="P26" s="715"/>
      <c r="Q26" s="715"/>
      <c r="R26" s="715"/>
      <c r="S26" s="715"/>
      <c r="T26" s="715"/>
      <c r="U26" s="715"/>
      <c r="V26" s="715"/>
      <c r="W26" s="715"/>
      <c r="X26" s="716"/>
      <c r="Y26" s="1309"/>
      <c r="Z26" s="1309"/>
      <c r="AA26" s="1309"/>
      <c r="AB26" s="1309"/>
      <c r="AC26" s="637"/>
    </row>
    <row r="27" spans="1:29" s="108" customFormat="1" ht="21.65" customHeight="1" x14ac:dyDescent="0.35">
      <c r="A27" s="1303"/>
      <c r="C27" s="806"/>
      <c r="D27" s="807"/>
      <c r="E27" s="807"/>
      <c r="F27" s="807"/>
      <c r="G27" s="546" t="str">
        <f>IF(VLOOKUP($G$6,'DATI EROGAZIONI'!$A$2:$AD$22,28,FALSE)="","",VLOOKUP($G$6,'DATI EROGAZIONI'!$A$2:$AD$22,28,FALSE))</f>
        <v>F40B22000010003</v>
      </c>
      <c r="H27" s="537"/>
      <c r="I27" s="537"/>
      <c r="J27" s="714"/>
      <c r="K27" s="715"/>
      <c r="L27" s="715"/>
      <c r="M27" s="715"/>
      <c r="N27" s="715"/>
      <c r="O27" s="715"/>
      <c r="P27" s="715"/>
      <c r="Q27" s="715"/>
      <c r="R27" s="715"/>
      <c r="S27" s="715"/>
      <c r="T27" s="715"/>
      <c r="U27" s="715"/>
      <c r="V27" s="715"/>
      <c r="W27" s="715"/>
      <c r="X27" s="716"/>
      <c r="Y27" s="1309"/>
      <c r="Z27" s="1309"/>
      <c r="AA27" s="1309"/>
      <c r="AB27" s="1309"/>
      <c r="AC27" s="637"/>
    </row>
    <row r="28" spans="1:29" s="108" customFormat="1" ht="21.65" customHeight="1" x14ac:dyDescent="0.35">
      <c r="A28" s="1303"/>
      <c r="C28" s="806"/>
      <c r="D28" s="807"/>
      <c r="E28" s="807"/>
      <c r="F28" s="807"/>
      <c r="G28" s="546" t="str">
        <f>IF(VLOOKUP($G$6,'DATI EROGAZIONI'!$A$2:$AD$22,29,FALSE)="","",VLOOKUP($G$6,'DATI EROGAZIONI'!$A$2:$AD$22,29,FALSE))</f>
        <v>B80J22000020003</v>
      </c>
      <c r="H28" s="537"/>
      <c r="I28" s="537"/>
      <c r="J28" s="714"/>
      <c r="K28" s="715"/>
      <c r="L28" s="715"/>
      <c r="M28" s="715"/>
      <c r="N28" s="715"/>
      <c r="O28" s="715"/>
      <c r="P28" s="715"/>
      <c r="Q28" s="715"/>
      <c r="R28" s="715"/>
      <c r="S28" s="715"/>
      <c r="T28" s="715"/>
      <c r="U28" s="715"/>
      <c r="V28" s="715"/>
      <c r="W28" s="715"/>
      <c r="X28" s="716"/>
      <c r="Y28" s="1309"/>
      <c r="Z28" s="1309"/>
      <c r="AA28" s="1309"/>
      <c r="AB28" s="1309"/>
      <c r="AC28" s="637"/>
    </row>
    <row r="29" spans="1:29" s="108" customFormat="1" ht="21.65" customHeight="1" x14ac:dyDescent="0.35">
      <c r="A29" s="1303"/>
      <c r="C29" s="806"/>
      <c r="D29" s="807"/>
      <c r="E29" s="807"/>
      <c r="F29" s="807"/>
      <c r="G29" s="546" t="str">
        <f>IF(VLOOKUP($G$6,'DATI EROGAZIONI'!$A$2:$AD$22,30,FALSE)="","",VLOOKUP($G$6,'DATI EROGAZIONI'!$A$2:$AD$22,30,FALSE))</f>
        <v>B10B21000000007</v>
      </c>
      <c r="H29" s="537"/>
      <c r="I29" s="537"/>
      <c r="J29" s="714"/>
      <c r="K29" s="715"/>
      <c r="L29" s="715"/>
      <c r="M29" s="715"/>
      <c r="N29" s="715"/>
      <c r="O29" s="715"/>
      <c r="P29" s="715"/>
      <c r="Q29" s="715"/>
      <c r="R29" s="715"/>
      <c r="S29" s="715"/>
      <c r="T29" s="715"/>
      <c r="U29" s="715"/>
      <c r="V29" s="715"/>
      <c r="W29" s="715"/>
      <c r="X29" s="716"/>
      <c r="Y29" s="1309"/>
      <c r="Z29" s="1309"/>
      <c r="AA29" s="1309"/>
      <c r="AB29" s="1309"/>
      <c r="AC29" s="637"/>
    </row>
    <row r="30" spans="1:29" s="108" customFormat="1" ht="21.65" customHeight="1" thickBot="1" x14ac:dyDescent="0.4">
      <c r="A30" s="1303"/>
      <c r="C30" s="810"/>
      <c r="D30" s="811"/>
      <c r="E30" s="811"/>
      <c r="F30" s="811"/>
      <c r="G30" s="547" t="str">
        <f>IF(VLOOKUP($G$6,'DATI EROGAZIONI'!$A$2:$AE$22,31,FALSE)="","",VLOOKUP($G$6,'DATI EROGAZIONI'!$A$2:$AE$22,31,FALSE))</f>
        <v>E60B21000000007</v>
      </c>
      <c r="H30" s="537"/>
      <c r="I30" s="537"/>
      <c r="J30" s="717"/>
      <c r="K30" s="718"/>
      <c r="L30" s="718"/>
      <c r="M30" s="718"/>
      <c r="N30" s="718"/>
      <c r="O30" s="718"/>
      <c r="P30" s="718"/>
      <c r="Q30" s="718"/>
      <c r="R30" s="718"/>
      <c r="S30" s="718"/>
      <c r="T30" s="718"/>
      <c r="U30" s="718"/>
      <c r="V30" s="718"/>
      <c r="W30" s="718"/>
      <c r="X30" s="719"/>
      <c r="Y30" s="1309"/>
      <c r="Z30" s="1309"/>
      <c r="AA30" s="1309"/>
      <c r="AB30" s="1309"/>
      <c r="AC30" s="637"/>
    </row>
    <row r="31" spans="1:29" s="1317" customFormat="1" ht="25.5" customHeight="1" x14ac:dyDescent="0.35">
      <c r="A31" s="1374"/>
      <c r="C31" s="630"/>
      <c r="D31" s="199"/>
      <c r="E31" s="199"/>
      <c r="F31" s="199"/>
      <c r="G31" s="67"/>
      <c r="H31" s="109"/>
      <c r="I31" s="630"/>
      <c r="J31" s="630"/>
      <c r="K31" s="630"/>
      <c r="L31" s="630"/>
      <c r="M31" s="630"/>
      <c r="N31" s="1315"/>
      <c r="O31" s="1315"/>
      <c r="P31" s="1315"/>
      <c r="Q31" s="1315"/>
      <c r="R31" s="1315"/>
      <c r="S31" s="1315"/>
      <c r="T31" s="1316"/>
      <c r="U31" s="1316"/>
      <c r="V31" s="1316"/>
      <c r="W31" s="1316"/>
      <c r="X31" s="1316"/>
      <c r="Y31" s="1316"/>
      <c r="Z31" s="1316"/>
      <c r="AA31" s="1316"/>
      <c r="AB31" s="1316"/>
      <c r="AC31" s="1318"/>
    </row>
    <row r="32" spans="1:29" s="1317" customFormat="1" ht="35" thickBot="1" x14ac:dyDescent="0.4">
      <c r="A32" s="1374"/>
      <c r="B32" s="1455" t="s">
        <v>103</v>
      </c>
      <c r="C32" s="1455"/>
      <c r="D32" s="1455"/>
      <c r="E32" s="1455"/>
      <c r="F32" s="1455"/>
      <c r="G32" s="1455"/>
      <c r="H32" s="1455"/>
      <c r="I32" s="1455"/>
      <c r="J32" s="1455"/>
      <c r="K32" s="1455"/>
      <c r="L32" s="1455"/>
      <c r="M32" s="1455"/>
      <c r="N32" s="1455"/>
      <c r="O32" s="1455"/>
      <c r="P32" s="1455"/>
      <c r="Q32" s="1455"/>
      <c r="R32" s="1455"/>
      <c r="S32" s="1455"/>
      <c r="T32" s="1455"/>
      <c r="U32" s="1455"/>
      <c r="V32" s="1455"/>
      <c r="W32" s="1455"/>
      <c r="X32" s="1455"/>
      <c r="Y32" s="1455"/>
      <c r="Z32" s="1455"/>
      <c r="AA32" s="1455"/>
      <c r="AB32" s="1455"/>
      <c r="AC32" s="1318"/>
    </row>
    <row r="33" spans="1:29" s="1334" customFormat="1" ht="15.5" thickBot="1" x14ac:dyDescent="0.35">
      <c r="A33" s="1379"/>
      <c r="B33" s="1380"/>
      <c r="C33" s="1381"/>
      <c r="D33" s="1382"/>
      <c r="E33" s="1382"/>
      <c r="F33" s="1382"/>
      <c r="G33" s="1383"/>
      <c r="H33" s="1380"/>
      <c r="I33" s="1380"/>
      <c r="J33" s="1380"/>
      <c r="K33" s="1380"/>
      <c r="L33" s="1380"/>
      <c r="M33" s="1384"/>
      <c r="N33" s="1380"/>
      <c r="O33" s="1383"/>
      <c r="P33" s="1380"/>
      <c r="Q33" s="1380"/>
      <c r="R33" s="1381"/>
      <c r="S33" s="1380"/>
      <c r="T33" s="1381"/>
      <c r="U33" s="1381"/>
      <c r="V33" s="1381"/>
      <c r="W33" s="1381"/>
      <c r="X33" s="1385"/>
      <c r="Y33" s="1381"/>
      <c r="Z33" s="1380"/>
      <c r="AA33" s="1380"/>
      <c r="AB33" s="1380"/>
      <c r="AC33" s="1386"/>
    </row>
    <row r="34" spans="1:29" s="1395" customFormat="1" ht="68.150000000000006" customHeight="1" thickBot="1" x14ac:dyDescent="0.35">
      <c r="A34" s="1387"/>
      <c r="B34" s="800" t="s">
        <v>8</v>
      </c>
      <c r="C34" s="1388"/>
      <c r="D34" s="794" t="s">
        <v>9</v>
      </c>
      <c r="E34" s="1389"/>
      <c r="F34" s="812" t="s">
        <v>10</v>
      </c>
      <c r="G34" s="813"/>
      <c r="H34" s="814"/>
      <c r="I34" s="1390"/>
      <c r="J34" s="752" t="s">
        <v>11</v>
      </c>
      <c r="K34" s="753"/>
      <c r="L34" s="754"/>
      <c r="M34" s="1391"/>
      <c r="N34" s="723" t="s">
        <v>104</v>
      </c>
      <c r="O34" s="1331"/>
      <c r="P34" s="741" t="s">
        <v>13</v>
      </c>
      <c r="Q34" s="742"/>
      <c r="R34" s="743"/>
      <c r="S34" s="1390"/>
      <c r="T34" s="731" t="s">
        <v>14</v>
      </c>
      <c r="U34" s="1392"/>
      <c r="V34" s="731" t="s">
        <v>15</v>
      </c>
      <c r="W34" s="1391"/>
      <c r="X34" s="731" t="s">
        <v>16</v>
      </c>
      <c r="Y34" s="1391"/>
      <c r="Z34" s="723" t="s">
        <v>17</v>
      </c>
      <c r="AA34" s="1393"/>
      <c r="AB34" s="723" t="s">
        <v>18</v>
      </c>
      <c r="AC34" s="1394"/>
    </row>
    <row r="35" spans="1:29" s="1390" customFormat="1" ht="28" customHeight="1" thickBot="1" x14ac:dyDescent="0.3">
      <c r="A35" s="1396"/>
      <c r="B35" s="801"/>
      <c r="C35" s="1388"/>
      <c r="D35" s="795"/>
      <c r="E35" s="1389"/>
      <c r="F35" s="815"/>
      <c r="G35" s="816"/>
      <c r="H35" s="817"/>
      <c r="J35" s="734" t="s">
        <v>19</v>
      </c>
      <c r="K35" s="734" t="s">
        <v>20</v>
      </c>
      <c r="L35" s="736" t="s">
        <v>21</v>
      </c>
      <c r="M35" s="1391"/>
      <c r="N35" s="724"/>
      <c r="O35" s="1331"/>
      <c r="P35" s="772"/>
      <c r="Q35" s="773"/>
      <c r="R35" s="774"/>
      <c r="T35" s="732"/>
      <c r="U35" s="1392"/>
      <c r="V35" s="732"/>
      <c r="W35" s="1391"/>
      <c r="X35" s="732"/>
      <c r="Y35" s="1391"/>
      <c r="Z35" s="724"/>
      <c r="AA35" s="1393"/>
      <c r="AB35" s="724"/>
      <c r="AC35" s="1397"/>
    </row>
    <row r="36" spans="1:29" s="1395" customFormat="1" ht="16.5" customHeight="1" thickBot="1" x14ac:dyDescent="0.35">
      <c r="A36" s="1387"/>
      <c r="B36" s="801"/>
      <c r="C36" s="1392"/>
      <c r="D36" s="796"/>
      <c r="E36" s="1389"/>
      <c r="F36" s="786" t="s">
        <v>22</v>
      </c>
      <c r="G36" s="739" t="s">
        <v>23</v>
      </c>
      <c r="H36" s="770" t="s">
        <v>24</v>
      </c>
      <c r="I36" s="1390"/>
      <c r="J36" s="735"/>
      <c r="K36" s="735"/>
      <c r="L36" s="737"/>
      <c r="M36" s="1392"/>
      <c r="N36" s="724"/>
      <c r="O36" s="1331"/>
      <c r="P36" s="775" t="s">
        <v>25</v>
      </c>
      <c r="Q36" s="724" t="s">
        <v>26</v>
      </c>
      <c r="R36" s="724" t="s">
        <v>27</v>
      </c>
      <c r="S36" s="1390"/>
      <c r="T36" s="733"/>
      <c r="U36" s="1392"/>
      <c r="V36" s="733"/>
      <c r="W36" s="1392"/>
      <c r="X36" s="733"/>
      <c r="Y36" s="1392"/>
      <c r="Z36" s="771"/>
      <c r="AA36" s="1393"/>
      <c r="AB36" s="771"/>
      <c r="AC36" s="1394"/>
    </row>
    <row r="37" spans="1:29" s="1395" customFormat="1" ht="57.75" customHeight="1" x14ac:dyDescent="0.3">
      <c r="A37" s="1387"/>
      <c r="B37" s="801"/>
      <c r="C37" s="1398"/>
      <c r="D37" s="139" t="s">
        <v>28</v>
      </c>
      <c r="E37" s="1399"/>
      <c r="F37" s="786"/>
      <c r="G37" s="739"/>
      <c r="H37" s="770"/>
      <c r="I37" s="1390"/>
      <c r="J37" s="735"/>
      <c r="K37" s="735"/>
      <c r="L37" s="737"/>
      <c r="M37" s="1398"/>
      <c r="N37" s="724"/>
      <c r="O37" s="1400"/>
      <c r="P37" s="775"/>
      <c r="Q37" s="724"/>
      <c r="R37" s="724"/>
      <c r="S37" s="1390"/>
      <c r="T37" s="729" t="s">
        <v>29</v>
      </c>
      <c r="U37" s="1401"/>
      <c r="V37" s="729" t="s">
        <v>29</v>
      </c>
      <c r="W37" s="1398"/>
      <c r="X37" s="729" t="s">
        <v>29</v>
      </c>
      <c r="Y37" s="1398"/>
      <c r="Z37" s="324" t="s">
        <v>30</v>
      </c>
      <c r="AA37" s="1398"/>
      <c r="AB37" s="324" t="s">
        <v>30</v>
      </c>
      <c r="AC37" s="1394"/>
    </row>
    <row r="38" spans="1:29" s="1406" customFormat="1" ht="18" customHeight="1" thickBot="1" x14ac:dyDescent="0.4">
      <c r="A38" s="1402"/>
      <c r="B38" s="801"/>
      <c r="C38" s="1403"/>
      <c r="D38" s="1399"/>
      <c r="E38" s="1399"/>
      <c r="F38" s="787"/>
      <c r="G38" s="740"/>
      <c r="H38" s="364" t="s">
        <v>31</v>
      </c>
      <c r="I38" s="1390"/>
      <c r="J38" s="325" t="s">
        <v>32</v>
      </c>
      <c r="K38" s="326" t="s">
        <v>33</v>
      </c>
      <c r="L38" s="738"/>
      <c r="M38" s="1401"/>
      <c r="N38" s="725"/>
      <c r="O38" s="1400"/>
      <c r="P38" s="776"/>
      <c r="Q38" s="725"/>
      <c r="R38" s="725"/>
      <c r="S38" s="1400"/>
      <c r="T38" s="730"/>
      <c r="U38" s="1401"/>
      <c r="V38" s="730"/>
      <c r="W38" s="1401"/>
      <c r="X38" s="730"/>
      <c r="Y38" s="1401"/>
      <c r="Z38" s="327" t="s">
        <v>34</v>
      </c>
      <c r="AA38" s="1404"/>
      <c r="AB38" s="327" t="s">
        <v>34</v>
      </c>
      <c r="AC38" s="1405"/>
    </row>
    <row r="39" spans="1:29" s="1416" customFormat="1" ht="14.5" customHeight="1" x14ac:dyDescent="0.35">
      <c r="A39" s="1407"/>
      <c r="B39" s="801"/>
      <c r="C39" s="1408"/>
      <c r="D39" s="1409"/>
      <c r="E39" s="1409"/>
      <c r="F39" s="1410"/>
      <c r="G39" s="1411"/>
      <c r="H39" s="1411"/>
      <c r="I39" s="1412"/>
      <c r="J39" s="1412"/>
      <c r="K39" s="1412"/>
      <c r="L39" s="1412"/>
      <c r="M39" s="1413"/>
      <c r="N39" s="1411"/>
      <c r="O39" s="1411"/>
      <c r="P39" s="1414" t="s">
        <v>35</v>
      </c>
      <c r="Q39" s="1414" t="s">
        <v>35</v>
      </c>
      <c r="R39" s="1413"/>
      <c r="S39" s="1412"/>
      <c r="T39" s="1413"/>
      <c r="U39" s="1413"/>
      <c r="V39" s="1413"/>
      <c r="W39" s="1413"/>
      <c r="X39" s="1412"/>
      <c r="Y39" s="1413"/>
      <c r="Z39" s="1412"/>
      <c r="AA39" s="1412"/>
      <c r="AB39" s="1412"/>
      <c r="AC39" s="1415"/>
    </row>
    <row r="40" spans="1:29" s="1420" customFormat="1" ht="17.5" customHeight="1" x14ac:dyDescent="0.25">
      <c r="A40" s="1417"/>
      <c r="B40" s="801"/>
      <c r="C40" s="1418"/>
      <c r="D40" s="142" t="s">
        <v>105</v>
      </c>
      <c r="E40" s="1389"/>
      <c r="F40" s="393"/>
      <c r="G40" s="393"/>
      <c r="H40" s="400"/>
      <c r="I40" s="394"/>
      <c r="J40" s="406"/>
      <c r="K40" s="395"/>
      <c r="L40" s="396"/>
      <c r="M40" s="397"/>
      <c r="N40" s="401">
        <v>0</v>
      </c>
      <c r="O40" s="394"/>
      <c r="P40" s="401">
        <v>0</v>
      </c>
      <c r="Q40" s="402"/>
      <c r="R40" s="398" t="str">
        <f>IF(P40&lt;=0.05*N40,"0K","NON AMMISSIBILE")</f>
        <v>0K</v>
      </c>
      <c r="S40" s="399"/>
      <c r="T40" s="403">
        <f t="shared" ref="T40:T68" si="0">P40+N40</f>
        <v>0</v>
      </c>
      <c r="U40" s="397"/>
      <c r="V40" s="401"/>
      <c r="W40" s="397"/>
      <c r="X40" s="403">
        <f>T40+V40</f>
        <v>0</v>
      </c>
      <c r="Y40" s="397"/>
      <c r="Z40" s="404"/>
      <c r="AA40" s="405"/>
      <c r="AB40" s="404"/>
      <c r="AC40" s="1419"/>
    </row>
    <row r="41" spans="1:29" s="1420" customFormat="1" ht="17.5" customHeight="1" x14ac:dyDescent="0.25">
      <c r="A41" s="1417"/>
      <c r="B41" s="801"/>
      <c r="C41" s="1418"/>
      <c r="D41" s="142" t="s">
        <v>106</v>
      </c>
      <c r="E41" s="1389"/>
      <c r="F41" s="393"/>
      <c r="G41" s="393"/>
      <c r="H41" s="400"/>
      <c r="I41" s="394"/>
      <c r="J41" s="406" t="s">
        <v>35</v>
      </c>
      <c r="K41" s="395" t="s">
        <v>35</v>
      </c>
      <c r="L41" s="396"/>
      <c r="M41" s="397"/>
      <c r="N41" s="401">
        <v>0</v>
      </c>
      <c r="O41" s="394"/>
      <c r="P41" s="401">
        <v>0</v>
      </c>
      <c r="Q41" s="402"/>
      <c r="R41" s="398" t="str">
        <f t="shared" ref="R41:R68" si="1">IF(P41&lt;=0.05*N41,"0K","NON AMMISSIBILE")</f>
        <v>0K</v>
      </c>
      <c r="S41" s="399"/>
      <c r="T41" s="403">
        <f t="shared" si="0"/>
        <v>0</v>
      </c>
      <c r="U41" s="397"/>
      <c r="V41" s="401"/>
      <c r="W41" s="397"/>
      <c r="X41" s="403">
        <f t="shared" ref="X41:X68" si="2">T41+V41</f>
        <v>0</v>
      </c>
      <c r="Y41" s="397"/>
      <c r="Z41" s="404"/>
      <c r="AA41" s="405"/>
      <c r="AB41" s="404"/>
      <c r="AC41" s="1419"/>
    </row>
    <row r="42" spans="1:29" s="1420" customFormat="1" ht="17.5" customHeight="1" x14ac:dyDescent="0.25">
      <c r="A42" s="1417"/>
      <c r="B42" s="801"/>
      <c r="C42" s="1418"/>
      <c r="D42" s="142" t="s">
        <v>107</v>
      </c>
      <c r="E42" s="1389"/>
      <c r="F42" s="393"/>
      <c r="G42" s="393"/>
      <c r="H42" s="400"/>
      <c r="I42" s="394"/>
      <c r="J42" s="406" t="s">
        <v>35</v>
      </c>
      <c r="K42" s="395" t="s">
        <v>35</v>
      </c>
      <c r="L42" s="396" t="s">
        <v>35</v>
      </c>
      <c r="M42" s="397"/>
      <c r="N42" s="401">
        <v>0</v>
      </c>
      <c r="O42" s="394"/>
      <c r="P42" s="401">
        <v>0</v>
      </c>
      <c r="Q42" s="402"/>
      <c r="R42" s="398" t="str">
        <f t="shared" si="1"/>
        <v>0K</v>
      </c>
      <c r="S42" s="399"/>
      <c r="T42" s="403">
        <f t="shared" si="0"/>
        <v>0</v>
      </c>
      <c r="U42" s="397"/>
      <c r="V42" s="401"/>
      <c r="W42" s="397"/>
      <c r="X42" s="403">
        <f t="shared" si="2"/>
        <v>0</v>
      </c>
      <c r="Y42" s="397"/>
      <c r="Z42" s="404"/>
      <c r="AA42" s="405"/>
      <c r="AB42" s="404"/>
      <c r="AC42" s="1419"/>
    </row>
    <row r="43" spans="1:29" s="1420" customFormat="1" ht="17.5" customHeight="1" x14ac:dyDescent="0.25">
      <c r="A43" s="1417"/>
      <c r="B43" s="801"/>
      <c r="C43" s="1418"/>
      <c r="D43" s="142" t="s">
        <v>108</v>
      </c>
      <c r="E43" s="1389"/>
      <c r="F43" s="393"/>
      <c r="G43" s="393"/>
      <c r="H43" s="400"/>
      <c r="I43" s="394"/>
      <c r="J43" s="406" t="s">
        <v>35</v>
      </c>
      <c r="K43" s="395" t="s">
        <v>35</v>
      </c>
      <c r="L43" s="396" t="s">
        <v>35</v>
      </c>
      <c r="M43" s="397"/>
      <c r="N43" s="401">
        <v>0</v>
      </c>
      <c r="O43" s="394"/>
      <c r="P43" s="401">
        <v>0</v>
      </c>
      <c r="Q43" s="402"/>
      <c r="R43" s="398" t="str">
        <f t="shared" si="1"/>
        <v>0K</v>
      </c>
      <c r="S43" s="399"/>
      <c r="T43" s="403">
        <f t="shared" si="0"/>
        <v>0</v>
      </c>
      <c r="U43" s="397"/>
      <c r="V43" s="401"/>
      <c r="W43" s="397"/>
      <c r="X43" s="403">
        <f t="shared" si="2"/>
        <v>0</v>
      </c>
      <c r="Y43" s="397"/>
      <c r="Z43" s="404"/>
      <c r="AA43" s="405"/>
      <c r="AB43" s="404"/>
      <c r="AC43" s="1419"/>
    </row>
    <row r="44" spans="1:29" s="1420" customFormat="1" ht="17.5" customHeight="1" x14ac:dyDescent="0.25">
      <c r="A44" s="1417"/>
      <c r="B44" s="801"/>
      <c r="C44" s="1418"/>
      <c r="D44" s="142" t="s">
        <v>109</v>
      </c>
      <c r="E44" s="1389"/>
      <c r="F44" s="393"/>
      <c r="G44" s="393"/>
      <c r="H44" s="400"/>
      <c r="I44" s="394"/>
      <c r="J44" s="406" t="s">
        <v>35</v>
      </c>
      <c r="K44" s="395" t="s">
        <v>35</v>
      </c>
      <c r="L44" s="396" t="s">
        <v>35</v>
      </c>
      <c r="M44" s="397"/>
      <c r="N44" s="401">
        <v>0</v>
      </c>
      <c r="O44" s="394"/>
      <c r="P44" s="401">
        <v>0</v>
      </c>
      <c r="Q44" s="402"/>
      <c r="R44" s="398" t="str">
        <f t="shared" si="1"/>
        <v>0K</v>
      </c>
      <c r="S44" s="399"/>
      <c r="T44" s="403">
        <f t="shared" si="0"/>
        <v>0</v>
      </c>
      <c r="U44" s="397"/>
      <c r="V44" s="401"/>
      <c r="W44" s="397"/>
      <c r="X44" s="403">
        <f t="shared" si="2"/>
        <v>0</v>
      </c>
      <c r="Y44" s="397"/>
      <c r="Z44" s="404"/>
      <c r="AA44" s="405"/>
      <c r="AB44" s="404"/>
      <c r="AC44" s="1419"/>
    </row>
    <row r="45" spans="1:29" s="1420" customFormat="1" ht="17.5" customHeight="1" x14ac:dyDescent="0.25">
      <c r="A45" s="1417"/>
      <c r="B45" s="801"/>
      <c r="C45" s="1418"/>
      <c r="D45" s="142" t="s">
        <v>110</v>
      </c>
      <c r="E45" s="1389"/>
      <c r="F45" s="393"/>
      <c r="G45" s="393"/>
      <c r="H45" s="400"/>
      <c r="I45" s="394"/>
      <c r="J45" s="406" t="s">
        <v>35</v>
      </c>
      <c r="K45" s="395" t="s">
        <v>35</v>
      </c>
      <c r="L45" s="396" t="s">
        <v>35</v>
      </c>
      <c r="M45" s="397"/>
      <c r="N45" s="401">
        <v>0</v>
      </c>
      <c r="O45" s="394"/>
      <c r="P45" s="401">
        <v>0</v>
      </c>
      <c r="Q45" s="402"/>
      <c r="R45" s="398" t="str">
        <f t="shared" si="1"/>
        <v>0K</v>
      </c>
      <c r="S45" s="399"/>
      <c r="T45" s="403">
        <f t="shared" si="0"/>
        <v>0</v>
      </c>
      <c r="U45" s="397"/>
      <c r="V45" s="401"/>
      <c r="W45" s="397"/>
      <c r="X45" s="403">
        <f t="shared" si="2"/>
        <v>0</v>
      </c>
      <c r="Y45" s="397"/>
      <c r="Z45" s="404"/>
      <c r="AA45" s="405"/>
      <c r="AB45" s="404"/>
      <c r="AC45" s="1419"/>
    </row>
    <row r="46" spans="1:29" s="1420" customFormat="1" ht="17.5" customHeight="1" x14ac:dyDescent="0.25">
      <c r="A46" s="1417"/>
      <c r="B46" s="801"/>
      <c r="C46" s="1418"/>
      <c r="D46" s="142" t="s">
        <v>111</v>
      </c>
      <c r="E46" s="1389"/>
      <c r="F46" s="393"/>
      <c r="G46" s="393"/>
      <c r="H46" s="400"/>
      <c r="I46" s="394"/>
      <c r="J46" s="406" t="s">
        <v>35</v>
      </c>
      <c r="K46" s="395"/>
      <c r="L46" s="396" t="s">
        <v>35</v>
      </c>
      <c r="M46" s="397"/>
      <c r="N46" s="401">
        <v>0</v>
      </c>
      <c r="O46" s="394"/>
      <c r="P46" s="401">
        <v>0</v>
      </c>
      <c r="Q46" s="402"/>
      <c r="R46" s="398" t="str">
        <f t="shared" si="1"/>
        <v>0K</v>
      </c>
      <c r="S46" s="399"/>
      <c r="T46" s="403">
        <f t="shared" si="0"/>
        <v>0</v>
      </c>
      <c r="U46" s="397"/>
      <c r="V46" s="401"/>
      <c r="W46" s="397"/>
      <c r="X46" s="403">
        <f t="shared" si="2"/>
        <v>0</v>
      </c>
      <c r="Y46" s="397"/>
      <c r="Z46" s="404"/>
      <c r="AA46" s="405"/>
      <c r="AB46" s="404"/>
      <c r="AC46" s="1419"/>
    </row>
    <row r="47" spans="1:29" s="1420" customFormat="1" ht="17.5" customHeight="1" x14ac:dyDescent="0.25">
      <c r="A47" s="1417"/>
      <c r="B47" s="801"/>
      <c r="C47" s="1418"/>
      <c r="D47" s="142" t="s">
        <v>112</v>
      </c>
      <c r="E47" s="1389"/>
      <c r="F47" s="393"/>
      <c r="G47" s="393"/>
      <c r="H47" s="400"/>
      <c r="I47" s="394"/>
      <c r="J47" s="406" t="s">
        <v>35</v>
      </c>
      <c r="K47" s="395" t="s">
        <v>35</v>
      </c>
      <c r="L47" s="396" t="s">
        <v>35</v>
      </c>
      <c r="M47" s="397"/>
      <c r="N47" s="401">
        <v>0</v>
      </c>
      <c r="O47" s="394"/>
      <c r="P47" s="401">
        <v>0</v>
      </c>
      <c r="Q47" s="402"/>
      <c r="R47" s="398" t="str">
        <f t="shared" si="1"/>
        <v>0K</v>
      </c>
      <c r="S47" s="399"/>
      <c r="T47" s="403">
        <f t="shared" si="0"/>
        <v>0</v>
      </c>
      <c r="U47" s="397"/>
      <c r="V47" s="401"/>
      <c r="W47" s="397"/>
      <c r="X47" s="403">
        <f t="shared" si="2"/>
        <v>0</v>
      </c>
      <c r="Y47" s="397"/>
      <c r="Z47" s="404"/>
      <c r="AA47" s="405"/>
      <c r="AB47" s="404"/>
      <c r="AC47" s="1419"/>
    </row>
    <row r="48" spans="1:29" s="1420" customFormat="1" ht="17.5" customHeight="1" x14ac:dyDescent="0.25">
      <c r="A48" s="1417"/>
      <c r="B48" s="801"/>
      <c r="C48" s="1418"/>
      <c r="D48" s="142" t="s">
        <v>113</v>
      </c>
      <c r="E48" s="1389"/>
      <c r="F48" s="393"/>
      <c r="G48" s="393"/>
      <c r="H48" s="400"/>
      <c r="I48" s="394"/>
      <c r="J48" s="406" t="s">
        <v>35</v>
      </c>
      <c r="K48" s="395" t="s">
        <v>35</v>
      </c>
      <c r="L48" s="396" t="s">
        <v>35</v>
      </c>
      <c r="M48" s="397"/>
      <c r="N48" s="401">
        <v>0</v>
      </c>
      <c r="O48" s="394"/>
      <c r="P48" s="401">
        <v>0</v>
      </c>
      <c r="Q48" s="402"/>
      <c r="R48" s="398" t="str">
        <f t="shared" ref="R48:R56" si="3">IF(P48&lt;=0.05*N48,"0K","NON AMMISSIBILE")</f>
        <v>0K</v>
      </c>
      <c r="S48" s="399"/>
      <c r="T48" s="403">
        <f t="shared" ref="T48:T56" si="4">P48+N48</f>
        <v>0</v>
      </c>
      <c r="U48" s="397"/>
      <c r="V48" s="401"/>
      <c r="W48" s="397"/>
      <c r="X48" s="403">
        <f t="shared" ref="X48:X56" si="5">T48+V48</f>
        <v>0</v>
      </c>
      <c r="Y48" s="397"/>
      <c r="Z48" s="404"/>
      <c r="AA48" s="405"/>
      <c r="AB48" s="404"/>
      <c r="AC48" s="1419"/>
    </row>
    <row r="49" spans="1:29" s="1420" customFormat="1" ht="17.5" customHeight="1" x14ac:dyDescent="0.25">
      <c r="A49" s="1417"/>
      <c r="B49" s="801"/>
      <c r="C49" s="1418"/>
      <c r="D49" s="142" t="s">
        <v>114</v>
      </c>
      <c r="E49" s="1389"/>
      <c r="F49" s="393"/>
      <c r="G49" s="393"/>
      <c r="H49" s="400"/>
      <c r="I49" s="394"/>
      <c r="J49" s="406" t="s">
        <v>35</v>
      </c>
      <c r="K49" s="395" t="s">
        <v>35</v>
      </c>
      <c r="L49" s="396" t="s">
        <v>35</v>
      </c>
      <c r="M49" s="397"/>
      <c r="N49" s="401">
        <v>0</v>
      </c>
      <c r="O49" s="394"/>
      <c r="P49" s="401">
        <v>0</v>
      </c>
      <c r="Q49" s="402"/>
      <c r="R49" s="398" t="str">
        <f t="shared" si="3"/>
        <v>0K</v>
      </c>
      <c r="S49" s="399"/>
      <c r="T49" s="403">
        <f t="shared" si="4"/>
        <v>0</v>
      </c>
      <c r="U49" s="397"/>
      <c r="V49" s="401"/>
      <c r="W49" s="397"/>
      <c r="X49" s="403">
        <f t="shared" si="5"/>
        <v>0</v>
      </c>
      <c r="Y49" s="397"/>
      <c r="Z49" s="404"/>
      <c r="AA49" s="405"/>
      <c r="AB49" s="404"/>
      <c r="AC49" s="1419"/>
    </row>
    <row r="50" spans="1:29" s="1420" customFormat="1" ht="17.5" customHeight="1" x14ac:dyDescent="0.25">
      <c r="A50" s="1417"/>
      <c r="B50" s="801"/>
      <c r="C50" s="1418"/>
      <c r="D50" s="142" t="s">
        <v>115</v>
      </c>
      <c r="E50" s="1389"/>
      <c r="F50" s="393"/>
      <c r="G50" s="393"/>
      <c r="H50" s="400"/>
      <c r="I50" s="394"/>
      <c r="J50" s="406" t="s">
        <v>35</v>
      </c>
      <c r="K50" s="395" t="s">
        <v>35</v>
      </c>
      <c r="L50" s="396" t="s">
        <v>35</v>
      </c>
      <c r="M50" s="397"/>
      <c r="N50" s="401">
        <v>0</v>
      </c>
      <c r="O50" s="394"/>
      <c r="P50" s="401">
        <v>0</v>
      </c>
      <c r="Q50" s="402"/>
      <c r="R50" s="398" t="str">
        <f t="shared" si="3"/>
        <v>0K</v>
      </c>
      <c r="S50" s="399"/>
      <c r="T50" s="403">
        <f t="shared" si="4"/>
        <v>0</v>
      </c>
      <c r="U50" s="397"/>
      <c r="V50" s="401"/>
      <c r="W50" s="397"/>
      <c r="X50" s="403">
        <f t="shared" si="5"/>
        <v>0</v>
      </c>
      <c r="Y50" s="397"/>
      <c r="Z50" s="404"/>
      <c r="AA50" s="405"/>
      <c r="AB50" s="404"/>
      <c r="AC50" s="1419"/>
    </row>
    <row r="51" spans="1:29" s="1420" customFormat="1" ht="17.5" customHeight="1" x14ac:dyDescent="0.25">
      <c r="A51" s="1417"/>
      <c r="B51" s="801"/>
      <c r="C51" s="1418"/>
      <c r="D51" s="142" t="s">
        <v>116</v>
      </c>
      <c r="E51" s="1389"/>
      <c r="F51" s="393"/>
      <c r="G51" s="393"/>
      <c r="H51" s="400"/>
      <c r="I51" s="394"/>
      <c r="J51" s="406" t="s">
        <v>35</v>
      </c>
      <c r="K51" s="395" t="s">
        <v>35</v>
      </c>
      <c r="L51" s="396" t="s">
        <v>35</v>
      </c>
      <c r="M51" s="397"/>
      <c r="N51" s="401">
        <v>0</v>
      </c>
      <c r="O51" s="394"/>
      <c r="P51" s="401">
        <v>0</v>
      </c>
      <c r="Q51" s="402"/>
      <c r="R51" s="398" t="str">
        <f t="shared" si="3"/>
        <v>0K</v>
      </c>
      <c r="S51" s="399"/>
      <c r="T51" s="403">
        <f t="shared" si="4"/>
        <v>0</v>
      </c>
      <c r="U51" s="397"/>
      <c r="V51" s="401"/>
      <c r="W51" s="397"/>
      <c r="X51" s="403">
        <f t="shared" si="5"/>
        <v>0</v>
      </c>
      <c r="Y51" s="397"/>
      <c r="Z51" s="404"/>
      <c r="AA51" s="405"/>
      <c r="AB51" s="404"/>
      <c r="AC51" s="1419"/>
    </row>
    <row r="52" spans="1:29" s="1420" customFormat="1" ht="17.5" customHeight="1" x14ac:dyDescent="0.25">
      <c r="A52" s="1417"/>
      <c r="B52" s="801"/>
      <c r="C52" s="1418"/>
      <c r="D52" s="142" t="s">
        <v>117</v>
      </c>
      <c r="E52" s="1389"/>
      <c r="F52" s="393"/>
      <c r="G52" s="393"/>
      <c r="H52" s="400"/>
      <c r="I52" s="394"/>
      <c r="J52" s="406" t="s">
        <v>35</v>
      </c>
      <c r="K52" s="395" t="s">
        <v>35</v>
      </c>
      <c r="L52" s="396" t="s">
        <v>35</v>
      </c>
      <c r="M52" s="397"/>
      <c r="N52" s="401">
        <v>0</v>
      </c>
      <c r="O52" s="394"/>
      <c r="P52" s="401">
        <v>0</v>
      </c>
      <c r="Q52" s="402"/>
      <c r="R52" s="398" t="str">
        <f t="shared" si="3"/>
        <v>0K</v>
      </c>
      <c r="S52" s="399"/>
      <c r="T52" s="403">
        <f t="shared" si="4"/>
        <v>0</v>
      </c>
      <c r="U52" s="397"/>
      <c r="V52" s="401"/>
      <c r="W52" s="397"/>
      <c r="X52" s="403">
        <f t="shared" si="5"/>
        <v>0</v>
      </c>
      <c r="Y52" s="397"/>
      <c r="Z52" s="404"/>
      <c r="AA52" s="405"/>
      <c r="AB52" s="404"/>
      <c r="AC52" s="1419"/>
    </row>
    <row r="53" spans="1:29" s="1420" customFormat="1" ht="17.5" customHeight="1" x14ac:dyDescent="0.25">
      <c r="A53" s="1417"/>
      <c r="B53" s="801"/>
      <c r="C53" s="1418"/>
      <c r="D53" s="142" t="s">
        <v>118</v>
      </c>
      <c r="E53" s="1389"/>
      <c r="F53" s="393"/>
      <c r="G53" s="393"/>
      <c r="H53" s="400"/>
      <c r="I53" s="394"/>
      <c r="J53" s="406" t="s">
        <v>35</v>
      </c>
      <c r="K53" s="395" t="s">
        <v>35</v>
      </c>
      <c r="L53" s="396" t="s">
        <v>35</v>
      </c>
      <c r="M53" s="397"/>
      <c r="N53" s="401">
        <v>0</v>
      </c>
      <c r="O53" s="394"/>
      <c r="P53" s="401">
        <v>0</v>
      </c>
      <c r="Q53" s="402"/>
      <c r="R53" s="398" t="str">
        <f t="shared" si="3"/>
        <v>0K</v>
      </c>
      <c r="S53" s="399"/>
      <c r="T53" s="403">
        <f t="shared" si="4"/>
        <v>0</v>
      </c>
      <c r="U53" s="397"/>
      <c r="V53" s="401"/>
      <c r="W53" s="397"/>
      <c r="X53" s="403">
        <f t="shared" si="5"/>
        <v>0</v>
      </c>
      <c r="Y53" s="397"/>
      <c r="Z53" s="404"/>
      <c r="AA53" s="405"/>
      <c r="AB53" s="404"/>
      <c r="AC53" s="1419"/>
    </row>
    <row r="54" spans="1:29" s="1420" customFormat="1" ht="17.5" customHeight="1" x14ac:dyDescent="0.25">
      <c r="A54" s="1417"/>
      <c r="B54" s="801"/>
      <c r="C54" s="1418"/>
      <c r="D54" s="142" t="s">
        <v>119</v>
      </c>
      <c r="E54" s="1389"/>
      <c r="F54" s="393"/>
      <c r="G54" s="393"/>
      <c r="H54" s="400"/>
      <c r="I54" s="394"/>
      <c r="J54" s="406" t="s">
        <v>35</v>
      </c>
      <c r="K54" s="395" t="s">
        <v>35</v>
      </c>
      <c r="L54" s="396" t="s">
        <v>35</v>
      </c>
      <c r="M54" s="397"/>
      <c r="N54" s="401">
        <v>0</v>
      </c>
      <c r="O54" s="394"/>
      <c r="P54" s="401">
        <v>0</v>
      </c>
      <c r="Q54" s="402"/>
      <c r="R54" s="398" t="str">
        <f t="shared" si="3"/>
        <v>0K</v>
      </c>
      <c r="S54" s="399"/>
      <c r="T54" s="403">
        <f t="shared" si="4"/>
        <v>0</v>
      </c>
      <c r="U54" s="397"/>
      <c r="V54" s="401"/>
      <c r="W54" s="397"/>
      <c r="X54" s="403">
        <f t="shared" si="5"/>
        <v>0</v>
      </c>
      <c r="Y54" s="397"/>
      <c r="Z54" s="404"/>
      <c r="AA54" s="405"/>
      <c r="AB54" s="404"/>
      <c r="AC54" s="1419"/>
    </row>
    <row r="55" spans="1:29" s="1420" customFormat="1" ht="17.5" customHeight="1" x14ac:dyDescent="0.25">
      <c r="A55" s="1417"/>
      <c r="B55" s="801"/>
      <c r="C55" s="1418"/>
      <c r="D55" s="142" t="s">
        <v>120</v>
      </c>
      <c r="E55" s="1389"/>
      <c r="F55" s="393"/>
      <c r="G55" s="393"/>
      <c r="H55" s="400"/>
      <c r="I55" s="394"/>
      <c r="J55" s="406" t="s">
        <v>35</v>
      </c>
      <c r="K55" s="395" t="s">
        <v>35</v>
      </c>
      <c r="L55" s="396" t="s">
        <v>35</v>
      </c>
      <c r="M55" s="397"/>
      <c r="N55" s="401">
        <v>0</v>
      </c>
      <c r="O55" s="394"/>
      <c r="P55" s="401">
        <v>0</v>
      </c>
      <c r="Q55" s="402"/>
      <c r="R55" s="398" t="str">
        <f t="shared" si="3"/>
        <v>0K</v>
      </c>
      <c r="S55" s="399"/>
      <c r="T55" s="403">
        <f t="shared" si="4"/>
        <v>0</v>
      </c>
      <c r="U55" s="397"/>
      <c r="V55" s="401"/>
      <c r="W55" s="397"/>
      <c r="X55" s="403">
        <f t="shared" si="5"/>
        <v>0</v>
      </c>
      <c r="Y55" s="397"/>
      <c r="Z55" s="404"/>
      <c r="AA55" s="405"/>
      <c r="AB55" s="404"/>
      <c r="AC55" s="1419"/>
    </row>
    <row r="56" spans="1:29" s="1420" customFormat="1" ht="17.5" customHeight="1" x14ac:dyDescent="0.25">
      <c r="A56" s="1417"/>
      <c r="B56" s="801"/>
      <c r="C56" s="1418"/>
      <c r="D56" s="142" t="s">
        <v>121</v>
      </c>
      <c r="E56" s="1389"/>
      <c r="F56" s="393"/>
      <c r="G56" s="393"/>
      <c r="H56" s="400"/>
      <c r="I56" s="394"/>
      <c r="J56" s="406" t="s">
        <v>35</v>
      </c>
      <c r="K56" s="395" t="s">
        <v>35</v>
      </c>
      <c r="L56" s="396" t="s">
        <v>35</v>
      </c>
      <c r="M56" s="397"/>
      <c r="N56" s="401">
        <v>0</v>
      </c>
      <c r="O56" s="394"/>
      <c r="P56" s="401">
        <v>0</v>
      </c>
      <c r="Q56" s="402"/>
      <c r="R56" s="398" t="str">
        <f t="shared" si="3"/>
        <v>0K</v>
      </c>
      <c r="S56" s="399"/>
      <c r="T56" s="403">
        <f t="shared" si="4"/>
        <v>0</v>
      </c>
      <c r="U56" s="397"/>
      <c r="V56" s="401"/>
      <c r="W56" s="397"/>
      <c r="X56" s="403">
        <f t="shared" si="5"/>
        <v>0</v>
      </c>
      <c r="Y56" s="397"/>
      <c r="Z56" s="404"/>
      <c r="AA56" s="405"/>
      <c r="AB56" s="404"/>
      <c r="AC56" s="1419"/>
    </row>
    <row r="57" spans="1:29" s="1420" customFormat="1" ht="17.5" customHeight="1" x14ac:dyDescent="0.25">
      <c r="A57" s="1417"/>
      <c r="B57" s="801"/>
      <c r="C57" s="1418"/>
      <c r="D57" s="142" t="s">
        <v>122</v>
      </c>
      <c r="E57" s="1389"/>
      <c r="F57" s="393"/>
      <c r="G57" s="393"/>
      <c r="H57" s="400"/>
      <c r="I57" s="394"/>
      <c r="J57" s="406" t="s">
        <v>35</v>
      </c>
      <c r="K57" s="395" t="s">
        <v>35</v>
      </c>
      <c r="L57" s="396" t="s">
        <v>35</v>
      </c>
      <c r="M57" s="397"/>
      <c r="N57" s="401">
        <v>0</v>
      </c>
      <c r="O57" s="394"/>
      <c r="P57" s="401">
        <v>0</v>
      </c>
      <c r="Q57" s="402"/>
      <c r="R57" s="398" t="str">
        <f t="shared" si="1"/>
        <v>0K</v>
      </c>
      <c r="S57" s="399"/>
      <c r="T57" s="403">
        <f t="shared" si="0"/>
        <v>0</v>
      </c>
      <c r="U57" s="397"/>
      <c r="V57" s="401"/>
      <c r="W57" s="397"/>
      <c r="X57" s="403">
        <f t="shared" si="2"/>
        <v>0</v>
      </c>
      <c r="Y57" s="397"/>
      <c r="Z57" s="404"/>
      <c r="AA57" s="405"/>
      <c r="AB57" s="404"/>
      <c r="AC57" s="1419"/>
    </row>
    <row r="58" spans="1:29" s="1420" customFormat="1" ht="17.5" customHeight="1" x14ac:dyDescent="0.25">
      <c r="A58" s="1417"/>
      <c r="B58" s="801"/>
      <c r="C58" s="1418"/>
      <c r="D58" s="142" t="s">
        <v>123</v>
      </c>
      <c r="E58" s="1389"/>
      <c r="F58" s="393"/>
      <c r="G58" s="393"/>
      <c r="H58" s="400"/>
      <c r="I58" s="394"/>
      <c r="J58" s="406"/>
      <c r="K58" s="395" t="s">
        <v>35</v>
      </c>
      <c r="L58" s="396" t="s">
        <v>35</v>
      </c>
      <c r="M58" s="397"/>
      <c r="N58" s="401">
        <v>0</v>
      </c>
      <c r="O58" s="394"/>
      <c r="P58" s="401">
        <v>0</v>
      </c>
      <c r="Q58" s="402"/>
      <c r="R58" s="398" t="str">
        <f t="shared" si="1"/>
        <v>0K</v>
      </c>
      <c r="S58" s="399"/>
      <c r="T58" s="403">
        <f t="shared" si="0"/>
        <v>0</v>
      </c>
      <c r="U58" s="397"/>
      <c r="V58" s="401"/>
      <c r="W58" s="397"/>
      <c r="X58" s="403">
        <f t="shared" si="2"/>
        <v>0</v>
      </c>
      <c r="Y58" s="397"/>
      <c r="Z58" s="404"/>
      <c r="AA58" s="405"/>
      <c r="AB58" s="404"/>
      <c r="AC58" s="1419"/>
    </row>
    <row r="59" spans="1:29" s="1420" customFormat="1" ht="17.5" customHeight="1" x14ac:dyDescent="0.25">
      <c r="A59" s="1417"/>
      <c r="B59" s="801"/>
      <c r="C59" s="1418"/>
      <c r="D59" s="142" t="s">
        <v>124</v>
      </c>
      <c r="E59" s="1389"/>
      <c r="F59" s="393"/>
      <c r="G59" s="393"/>
      <c r="H59" s="400"/>
      <c r="I59" s="394"/>
      <c r="J59" s="406" t="s">
        <v>35</v>
      </c>
      <c r="K59" s="395" t="s">
        <v>35</v>
      </c>
      <c r="L59" s="396" t="s">
        <v>35</v>
      </c>
      <c r="M59" s="397"/>
      <c r="N59" s="401">
        <v>0</v>
      </c>
      <c r="O59" s="394"/>
      <c r="P59" s="401">
        <v>0</v>
      </c>
      <c r="Q59" s="402"/>
      <c r="R59" s="398" t="str">
        <f t="shared" si="1"/>
        <v>0K</v>
      </c>
      <c r="S59" s="399"/>
      <c r="T59" s="403">
        <f t="shared" si="0"/>
        <v>0</v>
      </c>
      <c r="U59" s="397"/>
      <c r="V59" s="401"/>
      <c r="W59" s="397"/>
      <c r="X59" s="403">
        <f t="shared" si="2"/>
        <v>0</v>
      </c>
      <c r="Y59" s="397"/>
      <c r="Z59" s="404"/>
      <c r="AA59" s="405"/>
      <c r="AB59" s="404"/>
      <c r="AC59" s="1419"/>
    </row>
    <row r="60" spans="1:29" s="1420" customFormat="1" ht="17.5" customHeight="1" x14ac:dyDescent="0.25">
      <c r="A60" s="1417"/>
      <c r="B60" s="801"/>
      <c r="C60" s="1418"/>
      <c r="D60" s="142" t="s">
        <v>642</v>
      </c>
      <c r="E60" s="1389"/>
      <c r="F60" s="393"/>
      <c r="G60" s="393"/>
      <c r="H60" s="400"/>
      <c r="I60" s="394"/>
      <c r="J60" s="406" t="s">
        <v>35</v>
      </c>
      <c r="K60" s="395" t="s">
        <v>35</v>
      </c>
      <c r="L60" s="396" t="s">
        <v>35</v>
      </c>
      <c r="M60" s="397"/>
      <c r="N60" s="401">
        <v>0</v>
      </c>
      <c r="O60" s="394"/>
      <c r="P60" s="401">
        <v>0</v>
      </c>
      <c r="Q60" s="402"/>
      <c r="R60" s="398" t="str">
        <f t="shared" si="1"/>
        <v>0K</v>
      </c>
      <c r="S60" s="399"/>
      <c r="T60" s="403">
        <f t="shared" si="0"/>
        <v>0</v>
      </c>
      <c r="U60" s="397"/>
      <c r="V60" s="401"/>
      <c r="W60" s="397"/>
      <c r="X60" s="403">
        <f t="shared" si="2"/>
        <v>0</v>
      </c>
      <c r="Y60" s="397"/>
      <c r="Z60" s="404"/>
      <c r="AA60" s="405"/>
      <c r="AB60" s="404"/>
      <c r="AC60" s="1419"/>
    </row>
    <row r="61" spans="1:29" s="1420" customFormat="1" ht="17.5" customHeight="1" x14ac:dyDescent="0.25">
      <c r="A61" s="1417"/>
      <c r="B61" s="801"/>
      <c r="C61" s="1418"/>
      <c r="D61" s="142" t="s">
        <v>643</v>
      </c>
      <c r="E61" s="1389"/>
      <c r="F61" s="393"/>
      <c r="G61" s="393"/>
      <c r="H61" s="400"/>
      <c r="I61" s="394"/>
      <c r="J61" s="406" t="s">
        <v>35</v>
      </c>
      <c r="K61" s="395" t="s">
        <v>35</v>
      </c>
      <c r="L61" s="396" t="s">
        <v>35</v>
      </c>
      <c r="M61" s="397"/>
      <c r="N61" s="401">
        <v>0</v>
      </c>
      <c r="O61" s="394"/>
      <c r="P61" s="401">
        <v>0</v>
      </c>
      <c r="Q61" s="402"/>
      <c r="R61" s="398" t="str">
        <f t="shared" si="1"/>
        <v>0K</v>
      </c>
      <c r="S61" s="399"/>
      <c r="T61" s="403">
        <f t="shared" si="0"/>
        <v>0</v>
      </c>
      <c r="U61" s="397"/>
      <c r="V61" s="401"/>
      <c r="W61" s="397"/>
      <c r="X61" s="403">
        <f t="shared" si="2"/>
        <v>0</v>
      </c>
      <c r="Y61" s="397"/>
      <c r="Z61" s="404"/>
      <c r="AA61" s="405"/>
      <c r="AB61" s="404"/>
      <c r="AC61" s="1419"/>
    </row>
    <row r="62" spans="1:29" s="1420" customFormat="1" ht="17.5" customHeight="1" x14ac:dyDescent="0.25">
      <c r="A62" s="1417"/>
      <c r="B62" s="801"/>
      <c r="C62" s="1418"/>
      <c r="D62" s="142" t="s">
        <v>644</v>
      </c>
      <c r="E62" s="1389"/>
      <c r="F62" s="393"/>
      <c r="G62" s="393"/>
      <c r="H62" s="400"/>
      <c r="I62" s="394"/>
      <c r="J62" s="406" t="s">
        <v>35</v>
      </c>
      <c r="K62" s="395" t="s">
        <v>35</v>
      </c>
      <c r="L62" s="396" t="s">
        <v>35</v>
      </c>
      <c r="M62" s="397"/>
      <c r="N62" s="401">
        <v>0</v>
      </c>
      <c r="O62" s="394"/>
      <c r="P62" s="401">
        <v>0</v>
      </c>
      <c r="Q62" s="402"/>
      <c r="R62" s="398" t="str">
        <f t="shared" si="1"/>
        <v>0K</v>
      </c>
      <c r="S62" s="399"/>
      <c r="T62" s="403">
        <f t="shared" si="0"/>
        <v>0</v>
      </c>
      <c r="U62" s="397"/>
      <c r="V62" s="401"/>
      <c r="W62" s="397"/>
      <c r="X62" s="403">
        <f t="shared" si="2"/>
        <v>0</v>
      </c>
      <c r="Y62" s="397"/>
      <c r="Z62" s="404"/>
      <c r="AA62" s="405"/>
      <c r="AB62" s="404"/>
      <c r="AC62" s="1419"/>
    </row>
    <row r="63" spans="1:29" s="1420" customFormat="1" ht="17.5" customHeight="1" x14ac:dyDescent="0.25">
      <c r="A63" s="1417"/>
      <c r="B63" s="801"/>
      <c r="C63" s="1418"/>
      <c r="D63" s="142" t="s">
        <v>645</v>
      </c>
      <c r="E63" s="1389"/>
      <c r="F63" s="393"/>
      <c r="G63" s="393"/>
      <c r="H63" s="400"/>
      <c r="I63" s="394"/>
      <c r="J63" s="406" t="s">
        <v>35</v>
      </c>
      <c r="K63" s="395" t="s">
        <v>35</v>
      </c>
      <c r="L63" s="396" t="s">
        <v>35</v>
      </c>
      <c r="M63" s="397"/>
      <c r="N63" s="401">
        <v>0</v>
      </c>
      <c r="O63" s="394"/>
      <c r="P63" s="401">
        <v>0</v>
      </c>
      <c r="Q63" s="402"/>
      <c r="R63" s="398" t="str">
        <f t="shared" si="1"/>
        <v>0K</v>
      </c>
      <c r="S63" s="399"/>
      <c r="T63" s="403">
        <f t="shared" si="0"/>
        <v>0</v>
      </c>
      <c r="U63" s="397"/>
      <c r="V63" s="401"/>
      <c r="W63" s="397"/>
      <c r="X63" s="403">
        <f t="shared" si="2"/>
        <v>0</v>
      </c>
      <c r="Y63" s="397"/>
      <c r="Z63" s="404"/>
      <c r="AA63" s="405"/>
      <c r="AB63" s="404"/>
      <c r="AC63" s="1419"/>
    </row>
    <row r="64" spans="1:29" s="1420" customFormat="1" ht="17.5" customHeight="1" x14ac:dyDescent="0.25">
      <c r="A64" s="1417"/>
      <c r="B64" s="801"/>
      <c r="C64" s="1418"/>
      <c r="D64" s="142" t="s">
        <v>646</v>
      </c>
      <c r="E64" s="1389"/>
      <c r="F64" s="393"/>
      <c r="G64" s="393"/>
      <c r="H64" s="400"/>
      <c r="I64" s="394"/>
      <c r="J64" s="406" t="s">
        <v>35</v>
      </c>
      <c r="K64" s="395" t="s">
        <v>35</v>
      </c>
      <c r="L64" s="396" t="s">
        <v>35</v>
      </c>
      <c r="M64" s="397"/>
      <c r="N64" s="401">
        <v>0</v>
      </c>
      <c r="O64" s="394"/>
      <c r="P64" s="401">
        <v>0</v>
      </c>
      <c r="Q64" s="402"/>
      <c r="R64" s="398" t="str">
        <f t="shared" si="1"/>
        <v>0K</v>
      </c>
      <c r="S64" s="399"/>
      <c r="T64" s="403">
        <f t="shared" si="0"/>
        <v>0</v>
      </c>
      <c r="U64" s="397"/>
      <c r="V64" s="401"/>
      <c r="W64" s="397"/>
      <c r="X64" s="403">
        <f t="shared" si="2"/>
        <v>0</v>
      </c>
      <c r="Y64" s="397"/>
      <c r="Z64" s="404"/>
      <c r="AA64" s="405"/>
      <c r="AB64" s="404"/>
      <c r="AC64" s="1419"/>
    </row>
    <row r="65" spans="1:29" s="1420" customFormat="1" ht="17.5" customHeight="1" x14ac:dyDescent="0.25">
      <c r="A65" s="1417"/>
      <c r="B65" s="801"/>
      <c r="C65" s="1418"/>
      <c r="D65" s="142" t="s">
        <v>647</v>
      </c>
      <c r="E65" s="1389"/>
      <c r="F65" s="393"/>
      <c r="G65" s="393"/>
      <c r="H65" s="400"/>
      <c r="I65" s="394"/>
      <c r="J65" s="406" t="s">
        <v>35</v>
      </c>
      <c r="K65" s="395" t="s">
        <v>35</v>
      </c>
      <c r="L65" s="396" t="s">
        <v>35</v>
      </c>
      <c r="M65" s="397"/>
      <c r="N65" s="401">
        <v>0</v>
      </c>
      <c r="O65" s="394"/>
      <c r="P65" s="401">
        <v>0</v>
      </c>
      <c r="Q65" s="402"/>
      <c r="R65" s="398" t="str">
        <f t="shared" si="1"/>
        <v>0K</v>
      </c>
      <c r="S65" s="399"/>
      <c r="T65" s="403">
        <f t="shared" si="0"/>
        <v>0</v>
      </c>
      <c r="U65" s="397"/>
      <c r="V65" s="401"/>
      <c r="W65" s="397"/>
      <c r="X65" s="403">
        <f t="shared" si="2"/>
        <v>0</v>
      </c>
      <c r="Y65" s="397"/>
      <c r="Z65" s="404"/>
      <c r="AA65" s="405"/>
      <c r="AB65" s="404"/>
      <c r="AC65" s="1419"/>
    </row>
    <row r="66" spans="1:29" s="1420" customFormat="1" ht="17.5" customHeight="1" x14ac:dyDescent="0.25">
      <c r="A66" s="1417"/>
      <c r="B66" s="801"/>
      <c r="C66" s="1418"/>
      <c r="D66" s="142" t="s">
        <v>648</v>
      </c>
      <c r="E66" s="1389"/>
      <c r="F66" s="393"/>
      <c r="G66" s="393"/>
      <c r="H66" s="400"/>
      <c r="I66" s="394"/>
      <c r="J66" s="406" t="s">
        <v>35</v>
      </c>
      <c r="K66" s="395" t="s">
        <v>35</v>
      </c>
      <c r="L66" s="396" t="s">
        <v>35</v>
      </c>
      <c r="M66" s="397"/>
      <c r="N66" s="401">
        <v>0</v>
      </c>
      <c r="O66" s="394"/>
      <c r="P66" s="401">
        <v>0</v>
      </c>
      <c r="Q66" s="402"/>
      <c r="R66" s="398" t="str">
        <f t="shared" si="1"/>
        <v>0K</v>
      </c>
      <c r="S66" s="399"/>
      <c r="T66" s="403">
        <f t="shared" si="0"/>
        <v>0</v>
      </c>
      <c r="U66" s="397"/>
      <c r="V66" s="401"/>
      <c r="W66" s="397"/>
      <c r="X66" s="403">
        <f t="shared" si="2"/>
        <v>0</v>
      </c>
      <c r="Y66" s="397"/>
      <c r="Z66" s="404"/>
      <c r="AA66" s="405"/>
      <c r="AB66" s="404"/>
      <c r="AC66" s="1419"/>
    </row>
    <row r="67" spans="1:29" s="1420" customFormat="1" ht="17.5" customHeight="1" x14ac:dyDescent="0.25">
      <c r="A67" s="1417"/>
      <c r="B67" s="801"/>
      <c r="C67" s="1418"/>
      <c r="D67" s="142" t="s">
        <v>649</v>
      </c>
      <c r="E67" s="1389"/>
      <c r="F67" s="393"/>
      <c r="G67" s="393"/>
      <c r="H67" s="400"/>
      <c r="I67" s="394"/>
      <c r="J67" s="406" t="s">
        <v>35</v>
      </c>
      <c r="K67" s="395" t="s">
        <v>35</v>
      </c>
      <c r="L67" s="396" t="s">
        <v>35</v>
      </c>
      <c r="M67" s="397"/>
      <c r="N67" s="401">
        <v>0</v>
      </c>
      <c r="O67" s="394"/>
      <c r="P67" s="401">
        <v>0</v>
      </c>
      <c r="Q67" s="402"/>
      <c r="R67" s="398" t="str">
        <f t="shared" si="1"/>
        <v>0K</v>
      </c>
      <c r="S67" s="399"/>
      <c r="T67" s="403">
        <f t="shared" si="0"/>
        <v>0</v>
      </c>
      <c r="U67" s="397"/>
      <c r="V67" s="401"/>
      <c r="W67" s="397"/>
      <c r="X67" s="403">
        <f t="shared" si="2"/>
        <v>0</v>
      </c>
      <c r="Y67" s="397"/>
      <c r="Z67" s="404"/>
      <c r="AA67" s="405"/>
      <c r="AB67" s="404"/>
      <c r="AC67" s="1419"/>
    </row>
    <row r="68" spans="1:29" s="1420" customFormat="1" ht="18" customHeight="1" x14ac:dyDescent="0.25">
      <c r="A68" s="1417"/>
      <c r="B68" s="801"/>
      <c r="C68" s="1418"/>
      <c r="D68" s="142" t="s">
        <v>650</v>
      </c>
      <c r="E68" s="1389"/>
      <c r="F68" s="393"/>
      <c r="G68" s="393"/>
      <c r="H68" s="400"/>
      <c r="I68" s="394"/>
      <c r="J68" s="406" t="s">
        <v>35</v>
      </c>
      <c r="K68" s="395" t="s">
        <v>35</v>
      </c>
      <c r="L68" s="396" t="s">
        <v>35</v>
      </c>
      <c r="M68" s="397"/>
      <c r="N68" s="401">
        <v>0</v>
      </c>
      <c r="O68" s="394"/>
      <c r="P68" s="401">
        <v>0</v>
      </c>
      <c r="Q68" s="402"/>
      <c r="R68" s="398" t="str">
        <f t="shared" si="1"/>
        <v>0K</v>
      </c>
      <c r="S68" s="399"/>
      <c r="T68" s="403">
        <f t="shared" si="0"/>
        <v>0</v>
      </c>
      <c r="U68" s="397"/>
      <c r="V68" s="401"/>
      <c r="W68" s="397"/>
      <c r="X68" s="403">
        <f t="shared" si="2"/>
        <v>0</v>
      </c>
      <c r="Y68" s="397"/>
      <c r="Z68" s="404"/>
      <c r="AA68" s="405"/>
      <c r="AB68" s="404"/>
      <c r="AC68" s="1419"/>
    </row>
    <row r="69" spans="1:29" s="1420" customFormat="1" ht="17.5" customHeight="1" thickBot="1" x14ac:dyDescent="0.4">
      <c r="A69" s="1417"/>
      <c r="B69" s="801"/>
      <c r="C69" s="1418"/>
      <c r="D69" s="1389"/>
      <c r="E69" s="1389"/>
      <c r="F69" s="1421"/>
      <c r="G69" s="1422"/>
      <c r="H69" s="1423"/>
      <c r="I69" s="1424"/>
      <c r="J69" s="1425"/>
      <c r="K69" s="1425"/>
      <c r="L69" s="1425"/>
      <c r="M69" s="1426"/>
      <c r="N69" s="1427"/>
      <c r="O69" s="1424"/>
      <c r="P69" s="1427"/>
      <c r="Q69" s="1427"/>
      <c r="R69" s="1426"/>
      <c r="S69" s="1428"/>
      <c r="T69" s="1429"/>
      <c r="U69" s="1426"/>
      <c r="V69" s="1429"/>
      <c r="W69" s="1426"/>
      <c r="X69" s="1430"/>
      <c r="Y69" s="1426"/>
      <c r="Z69" s="1431"/>
      <c r="AA69" s="1431"/>
      <c r="AB69" s="1431"/>
      <c r="AC69" s="1419"/>
    </row>
    <row r="70" spans="1:29" s="1420" customFormat="1" ht="25" customHeight="1" thickBot="1" x14ac:dyDescent="0.3">
      <c r="A70" s="1417"/>
      <c r="B70" s="801"/>
      <c r="C70" s="1418"/>
      <c r="D70" s="1389"/>
      <c r="E70" s="1389"/>
      <c r="F70" s="783" t="s">
        <v>56</v>
      </c>
      <c r="G70" s="784"/>
      <c r="H70" s="784"/>
      <c r="I70" s="784"/>
      <c r="J70" s="784"/>
      <c r="K70" s="785"/>
      <c r="L70" s="344">
        <f>SUM(L40:L68)</f>
        <v>0</v>
      </c>
      <c r="M70" s="1426"/>
      <c r="N70" s="335">
        <f>SUM(N40:N68)</f>
        <v>0</v>
      </c>
      <c r="O70" s="1424"/>
      <c r="P70" s="335">
        <f>SUM(P40:P68)</f>
        <v>0</v>
      </c>
      <c r="Q70" s="335">
        <f>SUM(Q40:Q68)</f>
        <v>0</v>
      </c>
      <c r="R70" s="1426"/>
      <c r="S70" s="1428"/>
      <c r="T70" s="335">
        <f>SUM(T40:T68)</f>
        <v>0</v>
      </c>
      <c r="U70" s="1426"/>
      <c r="V70" s="335">
        <f>SUM(V40:V68)</f>
        <v>0</v>
      </c>
      <c r="W70" s="1426"/>
      <c r="X70" s="335">
        <f>SUM(X40:X68)</f>
        <v>0</v>
      </c>
      <c r="Y70" s="1426"/>
      <c r="Z70" s="1431"/>
      <c r="AA70" s="1431"/>
      <c r="AB70" s="1431"/>
      <c r="AC70" s="1419"/>
    </row>
    <row r="71" spans="1:29" s="1441" customFormat="1" ht="22" customHeight="1" thickBot="1" x14ac:dyDescent="0.4">
      <c r="A71" s="1432"/>
      <c r="B71" s="801"/>
      <c r="C71" s="1433"/>
      <c r="D71" s="1434"/>
      <c r="E71" s="1434"/>
      <c r="F71" s="1435"/>
      <c r="G71" s="1436"/>
      <c r="H71" s="1436" t="s">
        <v>35</v>
      </c>
      <c r="I71" s="1436"/>
      <c r="J71" s="1436"/>
      <c r="K71" s="1436"/>
      <c r="L71" s="1436"/>
      <c r="M71" s="1437"/>
      <c r="N71" s="1436" t="s">
        <v>35</v>
      </c>
      <c r="O71" s="1436"/>
      <c r="P71" s="1438" t="s">
        <v>35</v>
      </c>
      <c r="Q71" s="1438"/>
      <c r="R71" s="1437"/>
      <c r="S71" s="1439"/>
      <c r="T71" s="1437"/>
      <c r="U71" s="1437"/>
      <c r="V71" s="1437"/>
      <c r="W71" s="1437"/>
      <c r="X71" s="1439"/>
      <c r="Y71" s="1437"/>
      <c r="Z71" s="1439"/>
      <c r="AA71" s="1439"/>
      <c r="AB71" s="1439"/>
      <c r="AC71" s="1440"/>
    </row>
    <row r="72" spans="1:29" s="108" customFormat="1" ht="14.5" customHeight="1" x14ac:dyDescent="0.35">
      <c r="A72" s="1303"/>
      <c r="B72" s="801"/>
      <c r="C72" s="1356"/>
      <c r="D72" s="1442"/>
      <c r="E72" s="1442"/>
      <c r="F72" s="761" t="s">
        <v>6</v>
      </c>
      <c r="G72" s="762"/>
      <c r="H72" s="762"/>
      <c r="I72" s="762"/>
      <c r="J72" s="762"/>
      <c r="K72" s="762"/>
      <c r="L72" s="762"/>
      <c r="M72" s="762"/>
      <c r="N72" s="762"/>
      <c r="O72" s="762"/>
      <c r="P72" s="762"/>
      <c r="Q72" s="762"/>
      <c r="R72" s="762"/>
      <c r="S72" s="762"/>
      <c r="T72" s="762"/>
      <c r="U72" s="762"/>
      <c r="V72" s="762"/>
      <c r="W72" s="762"/>
      <c r="X72" s="763"/>
      <c r="Y72" s="365"/>
      <c r="Z72" s="365"/>
      <c r="AA72" s="365"/>
      <c r="AB72" s="1338"/>
      <c r="AC72" s="637"/>
    </row>
    <row r="73" spans="1:29" s="108" customFormat="1" ht="15" customHeight="1" x14ac:dyDescent="0.35">
      <c r="A73" s="1303"/>
      <c r="B73" s="801"/>
      <c r="C73" s="1356"/>
      <c r="D73" s="1442"/>
      <c r="E73" s="1442"/>
      <c r="F73" s="764"/>
      <c r="G73" s="765"/>
      <c r="H73" s="765"/>
      <c r="I73" s="765"/>
      <c r="J73" s="765"/>
      <c r="K73" s="765"/>
      <c r="L73" s="765"/>
      <c r="M73" s="765"/>
      <c r="N73" s="765"/>
      <c r="O73" s="765"/>
      <c r="P73" s="765"/>
      <c r="Q73" s="765"/>
      <c r="R73" s="765"/>
      <c r="S73" s="765"/>
      <c r="T73" s="765"/>
      <c r="U73" s="765"/>
      <c r="V73" s="765"/>
      <c r="W73" s="765"/>
      <c r="X73" s="766"/>
      <c r="Y73" s="115"/>
      <c r="Z73" s="1338"/>
      <c r="AA73" s="1338"/>
      <c r="AB73" s="1338"/>
      <c r="AC73" s="637"/>
    </row>
    <row r="74" spans="1:29" s="108" customFormat="1" ht="15" thickBot="1" x14ac:dyDescent="0.4">
      <c r="A74" s="1303"/>
      <c r="B74" s="802"/>
      <c r="C74" s="1356"/>
      <c r="D74" s="1351"/>
      <c r="E74" s="1351"/>
      <c r="F74" s="767"/>
      <c r="G74" s="768"/>
      <c r="H74" s="768"/>
      <c r="I74" s="768"/>
      <c r="J74" s="768"/>
      <c r="K74" s="768"/>
      <c r="L74" s="768"/>
      <c r="M74" s="768"/>
      <c r="N74" s="768"/>
      <c r="O74" s="768"/>
      <c r="P74" s="768"/>
      <c r="Q74" s="768"/>
      <c r="R74" s="768"/>
      <c r="S74" s="768"/>
      <c r="T74" s="768"/>
      <c r="U74" s="768"/>
      <c r="V74" s="768"/>
      <c r="W74" s="768"/>
      <c r="X74" s="769"/>
      <c r="Y74" s="115"/>
      <c r="Z74" s="1338"/>
      <c r="AA74" s="1338"/>
      <c r="AB74" s="1338"/>
      <c r="AC74" s="637"/>
    </row>
    <row r="75" spans="1:29" s="108" customFormat="1" ht="15" thickBot="1" x14ac:dyDescent="0.4">
      <c r="A75" s="1443"/>
      <c r="B75" s="464"/>
      <c r="C75" s="1369"/>
      <c r="D75" s="1367"/>
      <c r="E75" s="1367"/>
      <c r="F75" s="1444"/>
      <c r="G75" s="1445"/>
      <c r="H75" s="1446"/>
      <c r="I75" s="1446"/>
      <c r="J75" s="1447"/>
      <c r="K75" s="1447"/>
      <c r="L75" s="1447"/>
      <c r="M75" s="1448"/>
      <c r="N75" s="1446"/>
      <c r="O75" s="1445"/>
      <c r="P75" s="1446"/>
      <c r="Q75" s="1446"/>
      <c r="R75" s="1448"/>
      <c r="S75" s="1446"/>
      <c r="T75" s="1448"/>
      <c r="U75" s="1448"/>
      <c r="V75" s="1448"/>
      <c r="W75" s="1448"/>
      <c r="X75" s="1446"/>
      <c r="Y75" s="1448"/>
      <c r="Z75" s="1446"/>
      <c r="AA75" s="1446"/>
      <c r="AB75" s="1446"/>
      <c r="AC75" s="658"/>
    </row>
    <row r="76" spans="1:29" s="108" customFormat="1" x14ac:dyDescent="0.35">
      <c r="C76" s="1356"/>
      <c r="D76" s="1351"/>
      <c r="E76" s="1351"/>
      <c r="F76" s="1335"/>
      <c r="G76" s="1336"/>
      <c r="H76" s="1338"/>
      <c r="I76" s="1338"/>
      <c r="J76" s="1337"/>
      <c r="K76" s="1337"/>
      <c r="L76" s="1337"/>
      <c r="M76" s="115"/>
      <c r="N76" s="1338"/>
      <c r="O76" s="1336"/>
      <c r="P76" s="1338"/>
      <c r="Q76" s="1338"/>
      <c r="R76" s="115"/>
      <c r="S76" s="1338"/>
      <c r="T76" s="115"/>
      <c r="U76" s="115"/>
      <c r="V76" s="115"/>
      <c r="W76" s="115"/>
      <c r="X76" s="1338"/>
      <c r="Y76" s="115"/>
      <c r="Z76" s="1338"/>
      <c r="AA76" s="1338"/>
      <c r="AB76" s="1338"/>
    </row>
    <row r="77" spans="1:29" s="108" customFormat="1" ht="15" thickBot="1" x14ac:dyDescent="0.4">
      <c r="C77" s="1356"/>
      <c r="D77" s="1351"/>
      <c r="E77" s="1351"/>
      <c r="F77" s="1335"/>
      <c r="G77" s="1336"/>
      <c r="H77" s="1338"/>
      <c r="I77" s="1338"/>
      <c r="J77" s="1337"/>
      <c r="K77" s="1337"/>
      <c r="L77" s="1337"/>
      <c r="M77" s="115"/>
      <c r="N77" s="1338"/>
      <c r="O77" s="1336"/>
      <c r="P77" s="1338"/>
      <c r="Q77" s="1338"/>
      <c r="R77" s="115"/>
      <c r="S77" s="1338"/>
      <c r="T77" s="115"/>
      <c r="U77" s="115"/>
      <c r="V77" s="115"/>
      <c r="W77" s="115"/>
      <c r="X77" s="1338"/>
      <c r="Y77" s="115"/>
      <c r="Z77" s="1338"/>
      <c r="AA77" s="1338"/>
      <c r="AB77" s="1338"/>
    </row>
    <row r="78" spans="1:29" s="108" customFormat="1" ht="16.5" customHeight="1" x14ac:dyDescent="0.35">
      <c r="A78" s="1379"/>
      <c r="B78" s="1380"/>
      <c r="C78" s="1381"/>
      <c r="D78" s="1382"/>
      <c r="E78" s="1382"/>
      <c r="F78" s="1449"/>
      <c r="G78" s="1450"/>
      <c r="H78" s="1451"/>
      <c r="I78" s="1451"/>
      <c r="J78" s="1451"/>
      <c r="K78" s="1451"/>
      <c r="L78" s="1451"/>
      <c r="M78" s="1452"/>
      <c r="N78" s="1451"/>
      <c r="O78" s="1450"/>
      <c r="P78" s="1451"/>
      <c r="Q78" s="1451"/>
      <c r="R78" s="1453"/>
      <c r="S78" s="1451"/>
      <c r="T78" s="1453"/>
      <c r="U78" s="1453"/>
      <c r="V78" s="1453"/>
      <c r="W78" s="1453"/>
      <c r="X78" s="1456"/>
      <c r="Y78" s="1453"/>
      <c r="Z78" s="1451"/>
      <c r="AA78" s="1451"/>
      <c r="AB78" s="1451"/>
      <c r="AC78" s="1386"/>
    </row>
    <row r="79" spans="1:29" s="108" customFormat="1" x14ac:dyDescent="0.35">
      <c r="A79" s="1334"/>
      <c r="B79" s="1334"/>
      <c r="C79" s="1457"/>
      <c r="D79" s="1458"/>
      <c r="E79" s="1458"/>
      <c r="F79" s="1459"/>
      <c r="G79" s="1460"/>
      <c r="H79" s="1332"/>
      <c r="I79" s="1332"/>
      <c r="J79" s="1332"/>
      <c r="K79" s="1332"/>
      <c r="L79" s="1332"/>
      <c r="M79" s="1461"/>
      <c r="N79" s="1332"/>
      <c r="O79" s="1460"/>
      <c r="P79" s="1332"/>
      <c r="Q79" s="1332"/>
      <c r="R79" s="1462"/>
      <c r="S79" s="1332"/>
      <c r="T79" s="1462"/>
      <c r="U79" s="1462"/>
      <c r="V79" s="1462"/>
      <c r="W79" s="1462"/>
      <c r="X79" s="1324"/>
      <c r="Y79" s="1462"/>
      <c r="Z79" s="1332"/>
      <c r="AA79" s="1332"/>
      <c r="AB79" s="1332"/>
      <c r="AC79" s="1339"/>
    </row>
    <row r="80" spans="1:29" s="108" customFormat="1" ht="15" thickBot="1" x14ac:dyDescent="0.4">
      <c r="A80" s="1303"/>
      <c r="C80" s="1356"/>
      <c r="D80" s="1351"/>
      <c r="E80" s="1351"/>
      <c r="F80" s="1351"/>
      <c r="G80" s="631"/>
      <c r="J80" s="1352"/>
      <c r="K80" s="1352"/>
      <c r="L80" s="1352"/>
      <c r="M80" s="1356"/>
      <c r="O80" s="631"/>
      <c r="R80" s="1356"/>
      <c r="T80" s="1356"/>
      <c r="U80" s="1356"/>
      <c r="V80" s="1356"/>
      <c r="W80" s="1356"/>
      <c r="X80" s="464"/>
      <c r="Y80" s="1356"/>
      <c r="AC80" s="637"/>
    </row>
    <row r="81" spans="1:29" s="108" customFormat="1" ht="18" customHeight="1" thickBot="1" x14ac:dyDescent="0.4">
      <c r="A81" s="1303"/>
      <c r="B81" s="788" t="s">
        <v>57</v>
      </c>
      <c r="C81" s="1388"/>
      <c r="D81" s="791" t="s">
        <v>9</v>
      </c>
      <c r="E81" s="1389"/>
      <c r="F81" s="812" t="s">
        <v>10</v>
      </c>
      <c r="G81" s="813"/>
      <c r="H81" s="814"/>
      <c r="I81" s="1461"/>
      <c r="J81" s="752" t="s">
        <v>11</v>
      </c>
      <c r="K81" s="753"/>
      <c r="L81" s="754"/>
      <c r="M81" s="1391"/>
      <c r="N81" s="723" t="s">
        <v>104</v>
      </c>
      <c r="O81" s="623"/>
      <c r="P81" s="741" t="s">
        <v>13</v>
      </c>
      <c r="Q81" s="742"/>
      <c r="R81" s="743"/>
      <c r="S81" s="1461"/>
      <c r="T81" s="731" t="s">
        <v>14</v>
      </c>
      <c r="U81" s="1463"/>
      <c r="V81" s="731" t="s">
        <v>15</v>
      </c>
      <c r="W81" s="1391"/>
      <c r="X81" s="731" t="s">
        <v>16</v>
      </c>
      <c r="Y81" s="1391"/>
      <c r="Z81" s="723" t="s">
        <v>17</v>
      </c>
      <c r="AA81" s="1393"/>
      <c r="AB81" s="723" t="s">
        <v>18</v>
      </c>
      <c r="AC81" s="637"/>
    </row>
    <row r="82" spans="1:29" s="108" customFormat="1" ht="18" customHeight="1" thickBot="1" x14ac:dyDescent="0.4">
      <c r="A82" s="1303"/>
      <c r="B82" s="789"/>
      <c r="C82" s="1388"/>
      <c r="D82" s="792"/>
      <c r="E82" s="1389"/>
      <c r="F82" s="815"/>
      <c r="G82" s="816"/>
      <c r="H82" s="817"/>
      <c r="I82" s="1461"/>
      <c r="J82" s="734" t="s">
        <v>19</v>
      </c>
      <c r="K82" s="734" t="s">
        <v>20</v>
      </c>
      <c r="L82" s="736" t="s">
        <v>21</v>
      </c>
      <c r="M82" s="1391"/>
      <c r="N82" s="724"/>
      <c r="O82" s="623"/>
      <c r="P82" s="772"/>
      <c r="Q82" s="773"/>
      <c r="R82" s="774"/>
      <c r="S82" s="1461"/>
      <c r="T82" s="732"/>
      <c r="U82" s="1463"/>
      <c r="V82" s="732"/>
      <c r="W82" s="1391"/>
      <c r="X82" s="732"/>
      <c r="Y82" s="1391"/>
      <c r="Z82" s="724"/>
      <c r="AA82" s="1393"/>
      <c r="AB82" s="724"/>
      <c r="AC82" s="637"/>
    </row>
    <row r="83" spans="1:29" s="108" customFormat="1" ht="15.65" customHeight="1" thickBot="1" x14ac:dyDescent="0.4">
      <c r="A83" s="1303"/>
      <c r="B83" s="789"/>
      <c r="C83" s="1392"/>
      <c r="D83" s="793"/>
      <c r="E83" s="1389"/>
      <c r="F83" s="786" t="s">
        <v>22</v>
      </c>
      <c r="G83" s="739" t="s">
        <v>23</v>
      </c>
      <c r="H83" s="770" t="s">
        <v>24</v>
      </c>
      <c r="I83" s="1461"/>
      <c r="J83" s="735"/>
      <c r="K83" s="735"/>
      <c r="L83" s="737"/>
      <c r="M83" s="1463"/>
      <c r="N83" s="724"/>
      <c r="O83" s="623"/>
      <c r="P83" s="775" t="s">
        <v>25</v>
      </c>
      <c r="Q83" s="724" t="s">
        <v>26</v>
      </c>
      <c r="R83" s="724" t="s">
        <v>27</v>
      </c>
      <c r="S83" s="1461"/>
      <c r="T83" s="733"/>
      <c r="U83" s="1463"/>
      <c r="V83" s="733"/>
      <c r="W83" s="1463"/>
      <c r="X83" s="733"/>
      <c r="Y83" s="1463"/>
      <c r="Z83" s="771"/>
      <c r="AA83" s="1393"/>
      <c r="AB83" s="771"/>
      <c r="AC83" s="637"/>
    </row>
    <row r="84" spans="1:29" s="108" customFormat="1" ht="32.15" customHeight="1" x14ac:dyDescent="0.35">
      <c r="A84" s="1303"/>
      <c r="B84" s="789"/>
      <c r="C84" s="1398"/>
      <c r="D84" s="139" t="s">
        <v>28</v>
      </c>
      <c r="E84" s="1399"/>
      <c r="F84" s="786"/>
      <c r="G84" s="739"/>
      <c r="H84" s="770"/>
      <c r="I84" s="1461"/>
      <c r="J84" s="735"/>
      <c r="K84" s="735"/>
      <c r="L84" s="737"/>
      <c r="M84" s="1398"/>
      <c r="N84" s="724"/>
      <c r="O84" s="1464"/>
      <c r="P84" s="775"/>
      <c r="Q84" s="724"/>
      <c r="R84" s="724"/>
      <c r="S84" s="1461"/>
      <c r="T84" s="729" t="s">
        <v>29</v>
      </c>
      <c r="U84" s="1324"/>
      <c r="V84" s="729" t="s">
        <v>29</v>
      </c>
      <c r="W84" s="1398"/>
      <c r="X84" s="729" t="s">
        <v>29</v>
      </c>
      <c r="Y84" s="1398"/>
      <c r="Z84" s="324" t="s">
        <v>30</v>
      </c>
      <c r="AA84" s="1398"/>
      <c r="AB84" s="324" t="s">
        <v>30</v>
      </c>
      <c r="AC84" s="637"/>
    </row>
    <row r="85" spans="1:29" s="108" customFormat="1" ht="18" thickBot="1" x14ac:dyDescent="0.4">
      <c r="A85" s="1303"/>
      <c r="B85" s="789"/>
      <c r="C85" s="1403"/>
      <c r="D85" s="1399"/>
      <c r="E85" s="1399"/>
      <c r="F85" s="787"/>
      <c r="G85" s="740"/>
      <c r="H85" s="364" t="s">
        <v>31</v>
      </c>
      <c r="I85" s="1461"/>
      <c r="J85" s="325" t="s">
        <v>58</v>
      </c>
      <c r="K85" s="326" t="s">
        <v>33</v>
      </c>
      <c r="L85" s="738"/>
      <c r="M85" s="1324"/>
      <c r="N85" s="725"/>
      <c r="O85" s="1464"/>
      <c r="P85" s="776"/>
      <c r="Q85" s="725"/>
      <c r="R85" s="725"/>
      <c r="S85" s="1464"/>
      <c r="T85" s="730"/>
      <c r="U85" s="1324"/>
      <c r="V85" s="730"/>
      <c r="W85" s="1324"/>
      <c r="X85" s="730"/>
      <c r="Y85" s="1324"/>
      <c r="Z85" s="327" t="s">
        <v>34</v>
      </c>
      <c r="AA85" s="1404"/>
      <c r="AB85" s="327" t="s">
        <v>34</v>
      </c>
      <c r="AC85" s="637"/>
    </row>
    <row r="86" spans="1:29" s="108" customFormat="1" ht="15.5" x14ac:dyDescent="0.35">
      <c r="A86" s="1303"/>
      <c r="B86" s="789"/>
      <c r="C86" s="1408"/>
      <c r="D86" s="1409"/>
      <c r="E86" s="1409"/>
      <c r="F86" s="1410"/>
      <c r="G86" s="1411"/>
      <c r="H86" s="1411"/>
      <c r="I86" s="1412"/>
      <c r="J86" s="1412"/>
      <c r="K86" s="1412"/>
      <c r="L86" s="1412"/>
      <c r="M86" s="1413"/>
      <c r="N86" s="1411"/>
      <c r="O86" s="1411"/>
      <c r="P86" s="1414" t="s">
        <v>35</v>
      </c>
      <c r="Q86" s="1414" t="s">
        <v>35</v>
      </c>
      <c r="R86" s="1413"/>
      <c r="S86" s="1412"/>
      <c r="T86" s="1413"/>
      <c r="U86" s="1413"/>
      <c r="V86" s="1413"/>
      <c r="W86" s="1413"/>
      <c r="X86" s="1412"/>
      <c r="Y86" s="1413"/>
      <c r="Z86" s="1412"/>
      <c r="AA86" s="1412"/>
      <c r="AB86" s="1412"/>
      <c r="AC86" s="637"/>
    </row>
    <row r="87" spans="1:29" s="108" customFormat="1" ht="17.5" x14ac:dyDescent="0.35">
      <c r="A87" s="1303"/>
      <c r="B87" s="789"/>
      <c r="C87" s="1418"/>
      <c r="D87" s="144" t="s">
        <v>125</v>
      </c>
      <c r="E87" s="1389"/>
      <c r="F87" s="393"/>
      <c r="G87" s="393"/>
      <c r="H87" s="400"/>
      <c r="I87" s="394"/>
      <c r="J87" s="406"/>
      <c r="K87" s="395"/>
      <c r="L87" s="396" t="s">
        <v>35</v>
      </c>
      <c r="M87" s="397"/>
      <c r="N87" s="401">
        <v>0</v>
      </c>
      <c r="O87" s="394"/>
      <c r="P87" s="401">
        <v>0</v>
      </c>
      <c r="Q87" s="402"/>
      <c r="R87" s="398" t="str">
        <f>IF(P87&lt;=0.05*N87,"0K","NON AMMISSIBILE")</f>
        <v>0K</v>
      </c>
      <c r="S87" s="399"/>
      <c r="T87" s="403">
        <f t="shared" ref="T87:T106" si="6">P87+N87</f>
        <v>0</v>
      </c>
      <c r="U87" s="397"/>
      <c r="V87" s="401">
        <v>0</v>
      </c>
      <c r="W87" s="397"/>
      <c r="X87" s="403">
        <f>T87+V87</f>
        <v>0</v>
      </c>
      <c r="Y87" s="397"/>
      <c r="Z87" s="404"/>
      <c r="AA87" s="405"/>
      <c r="AB87" s="404"/>
      <c r="AC87" s="637"/>
    </row>
    <row r="88" spans="1:29" s="108" customFormat="1" ht="17.5" x14ac:dyDescent="0.35">
      <c r="A88" s="1303"/>
      <c r="B88" s="789"/>
      <c r="C88" s="1418"/>
      <c r="D88" s="144" t="s">
        <v>126</v>
      </c>
      <c r="E88" s="1389"/>
      <c r="F88" s="393"/>
      <c r="G88" s="393"/>
      <c r="H88" s="400"/>
      <c r="I88" s="394"/>
      <c r="J88" s="406"/>
      <c r="K88" s="395" t="s">
        <v>35</v>
      </c>
      <c r="L88" s="396" t="s">
        <v>35</v>
      </c>
      <c r="M88" s="397"/>
      <c r="N88" s="401">
        <v>0</v>
      </c>
      <c r="O88" s="394"/>
      <c r="P88" s="401">
        <v>0</v>
      </c>
      <c r="Q88" s="402"/>
      <c r="R88" s="398" t="str">
        <f t="shared" ref="R88:R106" si="7">IF(P88&lt;=0.05*N88,"0K","NON AMMISSIBILE")</f>
        <v>0K</v>
      </c>
      <c r="S88" s="399"/>
      <c r="T88" s="403">
        <f t="shared" si="6"/>
        <v>0</v>
      </c>
      <c r="U88" s="397"/>
      <c r="V88" s="401">
        <v>0</v>
      </c>
      <c r="W88" s="397"/>
      <c r="X88" s="403">
        <f t="shared" ref="X88:X106" si="8">T88+V88</f>
        <v>0</v>
      </c>
      <c r="Y88" s="397"/>
      <c r="Z88" s="404"/>
      <c r="AA88" s="405"/>
      <c r="AB88" s="404"/>
      <c r="AC88" s="637"/>
    </row>
    <row r="89" spans="1:29" s="108" customFormat="1" ht="17.5" x14ac:dyDescent="0.35">
      <c r="A89" s="1303"/>
      <c r="B89" s="789"/>
      <c r="C89" s="1418"/>
      <c r="D89" s="144" t="s">
        <v>127</v>
      </c>
      <c r="E89" s="1389"/>
      <c r="F89" s="393"/>
      <c r="G89" s="393"/>
      <c r="H89" s="400"/>
      <c r="I89" s="394"/>
      <c r="J89" s="406" t="s">
        <v>35</v>
      </c>
      <c r="K89" s="395" t="s">
        <v>35</v>
      </c>
      <c r="L89" s="396" t="s">
        <v>35</v>
      </c>
      <c r="M89" s="397"/>
      <c r="N89" s="401">
        <v>0</v>
      </c>
      <c r="O89" s="394"/>
      <c r="P89" s="401">
        <v>0</v>
      </c>
      <c r="Q89" s="402"/>
      <c r="R89" s="398" t="str">
        <f t="shared" si="7"/>
        <v>0K</v>
      </c>
      <c r="S89" s="399"/>
      <c r="T89" s="403">
        <f t="shared" si="6"/>
        <v>0</v>
      </c>
      <c r="U89" s="397"/>
      <c r="V89" s="401">
        <v>0</v>
      </c>
      <c r="W89" s="397"/>
      <c r="X89" s="403">
        <f t="shared" si="8"/>
        <v>0</v>
      </c>
      <c r="Y89" s="397"/>
      <c r="Z89" s="404"/>
      <c r="AA89" s="405"/>
      <c r="AB89" s="404"/>
      <c r="AC89" s="637"/>
    </row>
    <row r="90" spans="1:29" s="108" customFormat="1" ht="17.5" x14ac:dyDescent="0.35">
      <c r="A90" s="1303"/>
      <c r="B90" s="789"/>
      <c r="C90" s="1418"/>
      <c r="D90" s="144" t="s">
        <v>128</v>
      </c>
      <c r="E90" s="1389"/>
      <c r="F90" s="393"/>
      <c r="G90" s="393"/>
      <c r="H90" s="400"/>
      <c r="I90" s="394"/>
      <c r="J90" s="406" t="s">
        <v>35</v>
      </c>
      <c r="K90" s="395" t="s">
        <v>35</v>
      </c>
      <c r="L90" s="396" t="s">
        <v>35</v>
      </c>
      <c r="M90" s="397"/>
      <c r="N90" s="401">
        <v>0</v>
      </c>
      <c r="O90" s="394"/>
      <c r="P90" s="401">
        <v>0</v>
      </c>
      <c r="Q90" s="402"/>
      <c r="R90" s="398" t="str">
        <f t="shared" si="7"/>
        <v>0K</v>
      </c>
      <c r="S90" s="399"/>
      <c r="T90" s="403">
        <f t="shared" si="6"/>
        <v>0</v>
      </c>
      <c r="U90" s="397"/>
      <c r="V90" s="401">
        <v>0</v>
      </c>
      <c r="W90" s="397"/>
      <c r="X90" s="403">
        <f t="shared" si="8"/>
        <v>0</v>
      </c>
      <c r="Y90" s="397"/>
      <c r="Z90" s="404"/>
      <c r="AA90" s="405"/>
      <c r="AB90" s="404"/>
      <c r="AC90" s="637"/>
    </row>
    <row r="91" spans="1:29" s="108" customFormat="1" ht="17.5" x14ac:dyDescent="0.35">
      <c r="A91" s="1303"/>
      <c r="B91" s="789"/>
      <c r="C91" s="1418"/>
      <c r="D91" s="144" t="s">
        <v>129</v>
      </c>
      <c r="E91" s="1389"/>
      <c r="F91" s="393"/>
      <c r="G91" s="393"/>
      <c r="H91" s="400"/>
      <c r="I91" s="394"/>
      <c r="J91" s="406" t="s">
        <v>35</v>
      </c>
      <c r="K91" s="395" t="s">
        <v>35</v>
      </c>
      <c r="L91" s="396" t="s">
        <v>35</v>
      </c>
      <c r="M91" s="397"/>
      <c r="N91" s="401">
        <v>0</v>
      </c>
      <c r="O91" s="394"/>
      <c r="P91" s="401">
        <v>0</v>
      </c>
      <c r="Q91" s="402"/>
      <c r="R91" s="398" t="str">
        <f t="shared" si="7"/>
        <v>0K</v>
      </c>
      <c r="S91" s="399"/>
      <c r="T91" s="403">
        <f t="shared" si="6"/>
        <v>0</v>
      </c>
      <c r="U91" s="397"/>
      <c r="V91" s="401">
        <v>0</v>
      </c>
      <c r="W91" s="397"/>
      <c r="X91" s="403">
        <f t="shared" si="8"/>
        <v>0</v>
      </c>
      <c r="Y91" s="397"/>
      <c r="Z91" s="404"/>
      <c r="AA91" s="405"/>
      <c r="AB91" s="404"/>
      <c r="AC91" s="637"/>
    </row>
    <row r="92" spans="1:29" s="108" customFormat="1" ht="17.5" x14ac:dyDescent="0.35">
      <c r="A92" s="1303"/>
      <c r="B92" s="789"/>
      <c r="C92" s="1418"/>
      <c r="D92" s="144" t="s">
        <v>130</v>
      </c>
      <c r="E92" s="1389"/>
      <c r="F92" s="393"/>
      <c r="G92" s="393"/>
      <c r="H92" s="400"/>
      <c r="I92" s="394"/>
      <c r="J92" s="406"/>
      <c r="K92" s="395" t="s">
        <v>35</v>
      </c>
      <c r="L92" s="396" t="s">
        <v>35</v>
      </c>
      <c r="M92" s="397"/>
      <c r="N92" s="401">
        <v>0</v>
      </c>
      <c r="O92" s="394"/>
      <c r="P92" s="401">
        <v>0</v>
      </c>
      <c r="Q92" s="402"/>
      <c r="R92" s="398" t="str">
        <f t="shared" si="7"/>
        <v>0K</v>
      </c>
      <c r="S92" s="399"/>
      <c r="T92" s="403">
        <f t="shared" si="6"/>
        <v>0</v>
      </c>
      <c r="U92" s="397"/>
      <c r="V92" s="401">
        <v>0</v>
      </c>
      <c r="W92" s="397"/>
      <c r="X92" s="403">
        <f t="shared" si="8"/>
        <v>0</v>
      </c>
      <c r="Y92" s="397"/>
      <c r="Z92" s="404"/>
      <c r="AA92" s="405"/>
      <c r="AB92" s="404"/>
      <c r="AC92" s="637"/>
    </row>
    <row r="93" spans="1:29" s="108" customFormat="1" ht="17.5" x14ac:dyDescent="0.35">
      <c r="A93" s="1303"/>
      <c r="B93" s="789"/>
      <c r="C93" s="1418"/>
      <c r="D93" s="144" t="s">
        <v>131</v>
      </c>
      <c r="E93" s="1389"/>
      <c r="F93" s="393"/>
      <c r="G93" s="393"/>
      <c r="H93" s="400"/>
      <c r="I93" s="394"/>
      <c r="J93" s="406" t="s">
        <v>35</v>
      </c>
      <c r="K93" s="395" t="s">
        <v>35</v>
      </c>
      <c r="L93" s="396" t="s">
        <v>35</v>
      </c>
      <c r="M93" s="397"/>
      <c r="N93" s="401">
        <v>0</v>
      </c>
      <c r="O93" s="394"/>
      <c r="P93" s="401">
        <v>0</v>
      </c>
      <c r="Q93" s="402"/>
      <c r="R93" s="398" t="str">
        <f t="shared" si="7"/>
        <v>0K</v>
      </c>
      <c r="S93" s="399"/>
      <c r="T93" s="403">
        <f t="shared" si="6"/>
        <v>0</v>
      </c>
      <c r="U93" s="397"/>
      <c r="V93" s="401">
        <v>0</v>
      </c>
      <c r="W93" s="397"/>
      <c r="X93" s="403">
        <f t="shared" si="8"/>
        <v>0</v>
      </c>
      <c r="Y93" s="397"/>
      <c r="Z93" s="404"/>
      <c r="AA93" s="405"/>
      <c r="AB93" s="404"/>
      <c r="AC93" s="637"/>
    </row>
    <row r="94" spans="1:29" s="108" customFormat="1" ht="17.5" x14ac:dyDescent="0.35">
      <c r="A94" s="1303"/>
      <c r="B94" s="789"/>
      <c r="C94" s="1418"/>
      <c r="D94" s="144" t="s">
        <v>132</v>
      </c>
      <c r="E94" s="1389"/>
      <c r="F94" s="393"/>
      <c r="G94" s="393"/>
      <c r="H94" s="400"/>
      <c r="I94" s="394"/>
      <c r="J94" s="407"/>
      <c r="K94" s="395" t="s">
        <v>35</v>
      </c>
      <c r="L94" s="396" t="s">
        <v>35</v>
      </c>
      <c r="M94" s="397"/>
      <c r="N94" s="401">
        <v>0</v>
      </c>
      <c r="O94" s="394"/>
      <c r="P94" s="401">
        <v>0</v>
      </c>
      <c r="Q94" s="402"/>
      <c r="R94" s="398" t="str">
        <f t="shared" si="7"/>
        <v>0K</v>
      </c>
      <c r="S94" s="399"/>
      <c r="T94" s="403">
        <f t="shared" si="6"/>
        <v>0</v>
      </c>
      <c r="U94" s="397"/>
      <c r="V94" s="401">
        <v>0</v>
      </c>
      <c r="W94" s="397"/>
      <c r="X94" s="403">
        <f t="shared" si="8"/>
        <v>0</v>
      </c>
      <c r="Y94" s="397"/>
      <c r="Z94" s="404"/>
      <c r="AA94" s="405"/>
      <c r="AB94" s="404"/>
      <c r="AC94" s="637"/>
    </row>
    <row r="95" spans="1:29" s="108" customFormat="1" ht="17.5" x14ac:dyDescent="0.35">
      <c r="A95" s="1303"/>
      <c r="B95" s="789"/>
      <c r="C95" s="1418"/>
      <c r="D95" s="144" t="s">
        <v>133</v>
      </c>
      <c r="E95" s="1389"/>
      <c r="F95" s="393"/>
      <c r="G95" s="393"/>
      <c r="H95" s="400"/>
      <c r="I95" s="394"/>
      <c r="J95" s="406" t="s">
        <v>35</v>
      </c>
      <c r="K95" s="395" t="s">
        <v>35</v>
      </c>
      <c r="L95" s="396" t="s">
        <v>35</v>
      </c>
      <c r="M95" s="397"/>
      <c r="N95" s="401">
        <v>0</v>
      </c>
      <c r="O95" s="394"/>
      <c r="P95" s="401">
        <v>0</v>
      </c>
      <c r="Q95" s="402"/>
      <c r="R95" s="398" t="str">
        <f t="shared" si="7"/>
        <v>0K</v>
      </c>
      <c r="S95" s="399"/>
      <c r="T95" s="403">
        <f t="shared" si="6"/>
        <v>0</v>
      </c>
      <c r="U95" s="397"/>
      <c r="V95" s="401">
        <v>0</v>
      </c>
      <c r="W95" s="397"/>
      <c r="X95" s="403">
        <f t="shared" si="8"/>
        <v>0</v>
      </c>
      <c r="Y95" s="397"/>
      <c r="Z95" s="404"/>
      <c r="AA95" s="405"/>
      <c r="AB95" s="404"/>
      <c r="AC95" s="637"/>
    </row>
    <row r="96" spans="1:29" s="108" customFormat="1" ht="17.5" x14ac:dyDescent="0.35">
      <c r="A96" s="1303"/>
      <c r="B96" s="789"/>
      <c r="C96" s="1418"/>
      <c r="D96" s="144" t="s">
        <v>134</v>
      </c>
      <c r="E96" s="1389"/>
      <c r="F96" s="393"/>
      <c r="G96" s="393"/>
      <c r="H96" s="400"/>
      <c r="I96" s="394"/>
      <c r="J96" s="406" t="s">
        <v>35</v>
      </c>
      <c r="K96" s="395" t="s">
        <v>35</v>
      </c>
      <c r="L96" s="396" t="s">
        <v>35</v>
      </c>
      <c r="M96" s="397"/>
      <c r="N96" s="401">
        <v>0</v>
      </c>
      <c r="O96" s="394"/>
      <c r="P96" s="401">
        <v>0</v>
      </c>
      <c r="Q96" s="402"/>
      <c r="R96" s="398" t="str">
        <f t="shared" si="7"/>
        <v>0K</v>
      </c>
      <c r="S96" s="399"/>
      <c r="T96" s="403">
        <f t="shared" si="6"/>
        <v>0</v>
      </c>
      <c r="U96" s="397"/>
      <c r="V96" s="401">
        <v>0</v>
      </c>
      <c r="W96" s="397"/>
      <c r="X96" s="403">
        <f t="shared" si="8"/>
        <v>0</v>
      </c>
      <c r="Y96" s="397"/>
      <c r="Z96" s="404"/>
      <c r="AA96" s="405"/>
      <c r="AB96" s="404"/>
      <c r="AC96" s="637"/>
    </row>
    <row r="97" spans="1:29" s="108" customFormat="1" ht="17.5" x14ac:dyDescent="0.35">
      <c r="A97" s="1303"/>
      <c r="B97" s="789"/>
      <c r="C97" s="1418"/>
      <c r="D97" s="144" t="s">
        <v>135</v>
      </c>
      <c r="E97" s="1389"/>
      <c r="F97" s="393"/>
      <c r="G97" s="393"/>
      <c r="H97" s="400"/>
      <c r="I97" s="394"/>
      <c r="J97" s="406" t="s">
        <v>35</v>
      </c>
      <c r="K97" s="395" t="s">
        <v>35</v>
      </c>
      <c r="L97" s="396" t="s">
        <v>35</v>
      </c>
      <c r="M97" s="397"/>
      <c r="N97" s="401">
        <v>0</v>
      </c>
      <c r="O97" s="394"/>
      <c r="P97" s="401">
        <v>0</v>
      </c>
      <c r="Q97" s="402"/>
      <c r="R97" s="398" t="str">
        <f t="shared" si="7"/>
        <v>0K</v>
      </c>
      <c r="S97" s="399"/>
      <c r="T97" s="403">
        <f t="shared" si="6"/>
        <v>0</v>
      </c>
      <c r="U97" s="397"/>
      <c r="V97" s="401">
        <v>0</v>
      </c>
      <c r="W97" s="397"/>
      <c r="X97" s="403">
        <f t="shared" si="8"/>
        <v>0</v>
      </c>
      <c r="Y97" s="397"/>
      <c r="Z97" s="404"/>
      <c r="AA97" s="405"/>
      <c r="AB97" s="404"/>
      <c r="AC97" s="637"/>
    </row>
    <row r="98" spans="1:29" s="108" customFormat="1" ht="17.5" x14ac:dyDescent="0.35">
      <c r="A98" s="1303"/>
      <c r="B98" s="789"/>
      <c r="C98" s="1418"/>
      <c r="D98" s="144" t="s">
        <v>136</v>
      </c>
      <c r="E98" s="1389"/>
      <c r="F98" s="393"/>
      <c r="G98" s="393"/>
      <c r="H98" s="400"/>
      <c r="I98" s="394"/>
      <c r="J98" s="406" t="s">
        <v>35</v>
      </c>
      <c r="K98" s="395" t="s">
        <v>35</v>
      </c>
      <c r="L98" s="396" t="s">
        <v>35</v>
      </c>
      <c r="M98" s="397"/>
      <c r="N98" s="401">
        <v>0</v>
      </c>
      <c r="O98" s="394"/>
      <c r="P98" s="401">
        <v>0</v>
      </c>
      <c r="Q98" s="402"/>
      <c r="R98" s="398" t="str">
        <f t="shared" si="7"/>
        <v>0K</v>
      </c>
      <c r="S98" s="399"/>
      <c r="T98" s="403">
        <f t="shared" si="6"/>
        <v>0</v>
      </c>
      <c r="U98" s="397"/>
      <c r="V98" s="401">
        <v>0</v>
      </c>
      <c r="W98" s="397"/>
      <c r="X98" s="403">
        <f t="shared" si="8"/>
        <v>0</v>
      </c>
      <c r="Y98" s="397"/>
      <c r="Z98" s="404"/>
      <c r="AA98" s="405"/>
      <c r="AB98" s="404"/>
      <c r="AC98" s="637"/>
    </row>
    <row r="99" spans="1:29" s="108" customFormat="1" ht="17.5" x14ac:dyDescent="0.35">
      <c r="A99" s="1303"/>
      <c r="B99" s="789"/>
      <c r="C99" s="1418"/>
      <c r="D99" s="144" t="s">
        <v>137</v>
      </c>
      <c r="E99" s="1389"/>
      <c r="F99" s="393"/>
      <c r="G99" s="393"/>
      <c r="H99" s="400"/>
      <c r="I99" s="394"/>
      <c r="J99" s="406" t="s">
        <v>35</v>
      </c>
      <c r="K99" s="395" t="s">
        <v>35</v>
      </c>
      <c r="L99" s="396" t="s">
        <v>35</v>
      </c>
      <c r="M99" s="397"/>
      <c r="N99" s="401">
        <v>0</v>
      </c>
      <c r="O99" s="394"/>
      <c r="P99" s="401">
        <v>0</v>
      </c>
      <c r="Q99" s="402"/>
      <c r="R99" s="398" t="str">
        <f t="shared" si="7"/>
        <v>0K</v>
      </c>
      <c r="S99" s="399"/>
      <c r="T99" s="403">
        <f t="shared" si="6"/>
        <v>0</v>
      </c>
      <c r="U99" s="397"/>
      <c r="V99" s="401">
        <v>0</v>
      </c>
      <c r="W99" s="397"/>
      <c r="X99" s="403">
        <f t="shared" si="8"/>
        <v>0</v>
      </c>
      <c r="Y99" s="397"/>
      <c r="Z99" s="404"/>
      <c r="AA99" s="405"/>
      <c r="AB99" s="404"/>
      <c r="AC99" s="637"/>
    </row>
    <row r="100" spans="1:29" s="108" customFormat="1" ht="17.5" x14ac:dyDescent="0.35">
      <c r="A100" s="1303"/>
      <c r="B100" s="789"/>
      <c r="C100" s="1418"/>
      <c r="D100" s="144" t="s">
        <v>138</v>
      </c>
      <c r="E100" s="1389"/>
      <c r="F100" s="393" t="s">
        <v>35</v>
      </c>
      <c r="G100" s="393"/>
      <c r="H100" s="400"/>
      <c r="I100" s="394"/>
      <c r="J100" s="406" t="s">
        <v>35</v>
      </c>
      <c r="K100" s="395" t="s">
        <v>35</v>
      </c>
      <c r="L100" s="396" t="s">
        <v>35</v>
      </c>
      <c r="M100" s="397"/>
      <c r="N100" s="401">
        <v>0</v>
      </c>
      <c r="O100" s="394"/>
      <c r="P100" s="401">
        <v>0</v>
      </c>
      <c r="Q100" s="402"/>
      <c r="R100" s="398" t="str">
        <f t="shared" si="7"/>
        <v>0K</v>
      </c>
      <c r="S100" s="399"/>
      <c r="T100" s="403">
        <f t="shared" si="6"/>
        <v>0</v>
      </c>
      <c r="U100" s="397"/>
      <c r="V100" s="401">
        <v>0</v>
      </c>
      <c r="W100" s="397"/>
      <c r="X100" s="403">
        <f t="shared" si="8"/>
        <v>0</v>
      </c>
      <c r="Y100" s="397"/>
      <c r="Z100" s="404"/>
      <c r="AA100" s="405"/>
      <c r="AB100" s="404"/>
      <c r="AC100" s="637"/>
    </row>
    <row r="101" spans="1:29" s="108" customFormat="1" ht="17.5" x14ac:dyDescent="0.35">
      <c r="A101" s="1303"/>
      <c r="B101" s="789"/>
      <c r="C101" s="1418"/>
      <c r="D101" s="144" t="s">
        <v>139</v>
      </c>
      <c r="E101" s="1389"/>
      <c r="F101" s="393"/>
      <c r="G101" s="393"/>
      <c r="H101" s="400"/>
      <c r="I101" s="394"/>
      <c r="J101" s="406" t="s">
        <v>35</v>
      </c>
      <c r="K101" s="395" t="s">
        <v>35</v>
      </c>
      <c r="L101" s="396" t="s">
        <v>35</v>
      </c>
      <c r="M101" s="397"/>
      <c r="N101" s="401">
        <v>0</v>
      </c>
      <c r="O101" s="394"/>
      <c r="P101" s="401">
        <v>0</v>
      </c>
      <c r="Q101" s="402"/>
      <c r="R101" s="398" t="str">
        <f t="shared" si="7"/>
        <v>0K</v>
      </c>
      <c r="S101" s="399"/>
      <c r="T101" s="403">
        <f t="shared" si="6"/>
        <v>0</v>
      </c>
      <c r="U101" s="397"/>
      <c r="V101" s="401">
        <v>0</v>
      </c>
      <c r="W101" s="397"/>
      <c r="X101" s="403">
        <f t="shared" si="8"/>
        <v>0</v>
      </c>
      <c r="Y101" s="397"/>
      <c r="Z101" s="404"/>
      <c r="AA101" s="405"/>
      <c r="AB101" s="404"/>
      <c r="AC101" s="637"/>
    </row>
    <row r="102" spans="1:29" s="108" customFormat="1" ht="17.5" x14ac:dyDescent="0.35">
      <c r="A102" s="1303"/>
      <c r="B102" s="789"/>
      <c r="C102" s="1418"/>
      <c r="D102" s="144" t="s">
        <v>140</v>
      </c>
      <c r="E102" s="1389"/>
      <c r="F102" s="393"/>
      <c r="G102" s="393"/>
      <c r="H102" s="400"/>
      <c r="I102" s="394"/>
      <c r="J102" s="406" t="s">
        <v>35</v>
      </c>
      <c r="K102" s="395" t="s">
        <v>35</v>
      </c>
      <c r="L102" s="396" t="s">
        <v>35</v>
      </c>
      <c r="M102" s="397"/>
      <c r="N102" s="401">
        <v>0</v>
      </c>
      <c r="O102" s="394"/>
      <c r="P102" s="401">
        <v>0</v>
      </c>
      <c r="Q102" s="402"/>
      <c r="R102" s="398" t="str">
        <f t="shared" si="7"/>
        <v>0K</v>
      </c>
      <c r="S102" s="399"/>
      <c r="T102" s="403">
        <f t="shared" si="6"/>
        <v>0</v>
      </c>
      <c r="U102" s="397"/>
      <c r="V102" s="401">
        <v>0</v>
      </c>
      <c r="W102" s="397"/>
      <c r="X102" s="403">
        <f t="shared" si="8"/>
        <v>0</v>
      </c>
      <c r="Y102" s="397"/>
      <c r="Z102" s="404"/>
      <c r="AA102" s="405"/>
      <c r="AB102" s="404"/>
      <c r="AC102" s="637"/>
    </row>
    <row r="103" spans="1:29" s="108" customFormat="1" ht="17.5" x14ac:dyDescent="0.35">
      <c r="A103" s="1303"/>
      <c r="B103" s="789"/>
      <c r="C103" s="1418"/>
      <c r="D103" s="144" t="s">
        <v>141</v>
      </c>
      <c r="E103" s="1389"/>
      <c r="F103" s="393"/>
      <c r="G103" s="393"/>
      <c r="H103" s="400"/>
      <c r="I103" s="394"/>
      <c r="J103" s="406" t="s">
        <v>35</v>
      </c>
      <c r="K103" s="395" t="s">
        <v>35</v>
      </c>
      <c r="L103" s="396" t="s">
        <v>35</v>
      </c>
      <c r="M103" s="397"/>
      <c r="N103" s="401">
        <v>0</v>
      </c>
      <c r="O103" s="394"/>
      <c r="P103" s="401">
        <v>0</v>
      </c>
      <c r="Q103" s="402"/>
      <c r="R103" s="398" t="str">
        <f t="shared" si="7"/>
        <v>0K</v>
      </c>
      <c r="S103" s="399"/>
      <c r="T103" s="403">
        <f t="shared" si="6"/>
        <v>0</v>
      </c>
      <c r="U103" s="397"/>
      <c r="V103" s="401">
        <v>0</v>
      </c>
      <c r="W103" s="397"/>
      <c r="X103" s="403">
        <f t="shared" si="8"/>
        <v>0</v>
      </c>
      <c r="Y103" s="397"/>
      <c r="Z103" s="404"/>
      <c r="AA103" s="405"/>
      <c r="AB103" s="404"/>
      <c r="AC103" s="637"/>
    </row>
    <row r="104" spans="1:29" s="108" customFormat="1" ht="17.5" x14ac:dyDescent="0.35">
      <c r="A104" s="1303"/>
      <c r="B104" s="789"/>
      <c r="C104" s="1418"/>
      <c r="D104" s="144" t="s">
        <v>142</v>
      </c>
      <c r="E104" s="1389"/>
      <c r="F104" s="393"/>
      <c r="G104" s="393"/>
      <c r="H104" s="400"/>
      <c r="I104" s="394"/>
      <c r="J104" s="406" t="s">
        <v>35</v>
      </c>
      <c r="K104" s="395" t="s">
        <v>35</v>
      </c>
      <c r="L104" s="396" t="s">
        <v>35</v>
      </c>
      <c r="M104" s="397"/>
      <c r="N104" s="401">
        <v>0</v>
      </c>
      <c r="O104" s="394"/>
      <c r="P104" s="401">
        <v>0</v>
      </c>
      <c r="Q104" s="402"/>
      <c r="R104" s="398" t="str">
        <f t="shared" si="7"/>
        <v>0K</v>
      </c>
      <c r="S104" s="399"/>
      <c r="T104" s="403">
        <f t="shared" si="6"/>
        <v>0</v>
      </c>
      <c r="U104" s="397"/>
      <c r="V104" s="401">
        <v>0</v>
      </c>
      <c r="W104" s="397"/>
      <c r="X104" s="403">
        <f t="shared" si="8"/>
        <v>0</v>
      </c>
      <c r="Y104" s="397"/>
      <c r="Z104" s="404"/>
      <c r="AA104" s="405"/>
      <c r="AB104" s="404"/>
      <c r="AC104" s="637"/>
    </row>
    <row r="105" spans="1:29" s="108" customFormat="1" ht="17.5" x14ac:dyDescent="0.35">
      <c r="A105" s="1303"/>
      <c r="B105" s="789"/>
      <c r="C105" s="1418"/>
      <c r="D105" s="144" t="s">
        <v>143</v>
      </c>
      <c r="E105" s="1389"/>
      <c r="F105" s="393"/>
      <c r="G105" s="393"/>
      <c r="H105" s="400"/>
      <c r="I105" s="394"/>
      <c r="J105" s="406" t="s">
        <v>35</v>
      </c>
      <c r="K105" s="395" t="s">
        <v>35</v>
      </c>
      <c r="L105" s="396" t="s">
        <v>35</v>
      </c>
      <c r="M105" s="397"/>
      <c r="N105" s="401">
        <v>0</v>
      </c>
      <c r="O105" s="394"/>
      <c r="P105" s="401">
        <v>0</v>
      </c>
      <c r="Q105" s="402"/>
      <c r="R105" s="398" t="str">
        <f t="shared" si="7"/>
        <v>0K</v>
      </c>
      <c r="S105" s="399"/>
      <c r="T105" s="403">
        <f t="shared" si="6"/>
        <v>0</v>
      </c>
      <c r="U105" s="397"/>
      <c r="V105" s="401">
        <v>0</v>
      </c>
      <c r="W105" s="397"/>
      <c r="X105" s="403">
        <f t="shared" si="8"/>
        <v>0</v>
      </c>
      <c r="Y105" s="397"/>
      <c r="Z105" s="404"/>
      <c r="AA105" s="405"/>
      <c r="AB105" s="404"/>
      <c r="AC105" s="637"/>
    </row>
    <row r="106" spans="1:29" s="108" customFormat="1" ht="17.5" x14ac:dyDescent="0.35">
      <c r="A106" s="1303"/>
      <c r="B106" s="789"/>
      <c r="C106" s="1418"/>
      <c r="D106" s="144" t="s">
        <v>144</v>
      </c>
      <c r="E106" s="1389"/>
      <c r="F106" s="393"/>
      <c r="G106" s="393"/>
      <c r="H106" s="400"/>
      <c r="I106" s="394"/>
      <c r="J106" s="406" t="s">
        <v>35</v>
      </c>
      <c r="K106" s="395" t="s">
        <v>35</v>
      </c>
      <c r="L106" s="396" t="s">
        <v>35</v>
      </c>
      <c r="M106" s="397"/>
      <c r="N106" s="401">
        <v>0</v>
      </c>
      <c r="O106" s="394"/>
      <c r="P106" s="401">
        <v>0</v>
      </c>
      <c r="Q106" s="402"/>
      <c r="R106" s="398" t="str">
        <f t="shared" si="7"/>
        <v>0K</v>
      </c>
      <c r="S106" s="399"/>
      <c r="T106" s="403">
        <f t="shared" si="6"/>
        <v>0</v>
      </c>
      <c r="U106" s="397"/>
      <c r="V106" s="401">
        <v>0</v>
      </c>
      <c r="W106" s="397"/>
      <c r="X106" s="403">
        <f t="shared" si="8"/>
        <v>0</v>
      </c>
      <c r="Y106" s="397"/>
      <c r="Z106" s="404"/>
      <c r="AA106" s="405"/>
      <c r="AB106" s="404"/>
      <c r="AC106" s="637"/>
    </row>
    <row r="107" spans="1:29" s="108" customFormat="1" ht="18" thickBot="1" x14ac:dyDescent="0.4">
      <c r="A107" s="1303"/>
      <c r="B107" s="789"/>
      <c r="C107" s="1418"/>
      <c r="D107" s="1389"/>
      <c r="E107" s="1389"/>
      <c r="F107" s="1421"/>
      <c r="G107" s="1422"/>
      <c r="H107" s="1423"/>
      <c r="I107" s="1424"/>
      <c r="J107" s="1425"/>
      <c r="K107" s="1425"/>
      <c r="L107" s="1425"/>
      <c r="M107" s="1426"/>
      <c r="N107" s="1427"/>
      <c r="O107" s="1424"/>
      <c r="P107" s="1427"/>
      <c r="Q107" s="1427"/>
      <c r="R107" s="1426"/>
      <c r="S107" s="1428"/>
      <c r="T107" s="1429"/>
      <c r="U107" s="1426"/>
      <c r="V107" s="1429"/>
      <c r="W107" s="1426"/>
      <c r="X107" s="1430"/>
      <c r="Y107" s="1426"/>
      <c r="Z107" s="1431"/>
      <c r="AA107" s="1431"/>
      <c r="AB107" s="1431"/>
      <c r="AC107" s="637"/>
    </row>
    <row r="108" spans="1:29" s="108" customFormat="1" ht="18" thickBot="1" x14ac:dyDescent="0.4">
      <c r="A108" s="1303"/>
      <c r="B108" s="789"/>
      <c r="C108" s="1418"/>
      <c r="D108" s="1389"/>
      <c r="E108" s="1389"/>
      <c r="F108" s="783" t="s">
        <v>56</v>
      </c>
      <c r="G108" s="784"/>
      <c r="H108" s="784"/>
      <c r="I108" s="784"/>
      <c r="J108" s="784"/>
      <c r="K108" s="785"/>
      <c r="L108" s="344">
        <f>SUM(L87:L106)</f>
        <v>0</v>
      </c>
      <c r="M108" s="1426"/>
      <c r="N108" s="335">
        <f>SUM(N87:N106)</f>
        <v>0</v>
      </c>
      <c r="O108" s="1424"/>
      <c r="P108" s="335">
        <f>SUM(P87:P106)</f>
        <v>0</v>
      </c>
      <c r="Q108" s="335">
        <f>SUM(Q87:Q106)</f>
        <v>0</v>
      </c>
      <c r="R108" s="1426"/>
      <c r="S108" s="1428"/>
      <c r="T108" s="335">
        <f>SUM(T87:T106)</f>
        <v>0</v>
      </c>
      <c r="U108" s="1426"/>
      <c r="V108" s="335">
        <f>SUM(V87:V106)</f>
        <v>0</v>
      </c>
      <c r="W108" s="1426"/>
      <c r="X108" s="335">
        <f>SUM(X87:X106)</f>
        <v>0</v>
      </c>
      <c r="Y108" s="1426"/>
      <c r="Z108" s="1431"/>
      <c r="AA108" s="1431"/>
      <c r="AB108" s="1431"/>
      <c r="AC108" s="637"/>
    </row>
    <row r="109" spans="1:29" s="108" customFormat="1" ht="15.5" x14ac:dyDescent="0.35">
      <c r="A109" s="1303"/>
      <c r="B109" s="789"/>
      <c r="C109" s="1433"/>
      <c r="D109" s="1434"/>
      <c r="E109" s="1434"/>
      <c r="F109" s="1435"/>
      <c r="G109" s="1436"/>
      <c r="H109" s="1436" t="s">
        <v>35</v>
      </c>
      <c r="I109" s="1436"/>
      <c r="J109" s="1436"/>
      <c r="K109" s="1436"/>
      <c r="L109" s="1436"/>
      <c r="M109" s="1437"/>
      <c r="N109" s="1436" t="s">
        <v>35</v>
      </c>
      <c r="O109" s="1436"/>
      <c r="P109" s="1438" t="s">
        <v>35</v>
      </c>
      <c r="Q109" s="1438"/>
      <c r="R109" s="1437"/>
      <c r="S109" s="1439"/>
      <c r="T109" s="1437"/>
      <c r="U109" s="1437"/>
      <c r="V109" s="1437"/>
      <c r="W109" s="1437"/>
      <c r="X109" s="1439"/>
      <c r="Y109" s="1437"/>
      <c r="Z109" s="1439"/>
      <c r="AA109" s="1439"/>
      <c r="AB109" s="1439"/>
      <c r="AC109" s="637"/>
    </row>
    <row r="110" spans="1:29" s="108" customFormat="1" ht="16" thickBot="1" x14ac:dyDescent="0.4">
      <c r="A110" s="1303"/>
      <c r="B110" s="789"/>
      <c r="C110" s="1433"/>
      <c r="D110" s="1434"/>
      <c r="E110" s="1434"/>
      <c r="Y110" s="1437"/>
      <c r="Z110" s="1439"/>
      <c r="AA110" s="1439"/>
      <c r="AB110" s="1439"/>
      <c r="AC110" s="637"/>
    </row>
    <row r="111" spans="1:29" s="108" customFormat="1" ht="15.5" x14ac:dyDescent="0.35">
      <c r="A111" s="1303"/>
      <c r="B111" s="789"/>
      <c r="C111" s="1356"/>
      <c r="D111" s="1442"/>
      <c r="E111" s="1442"/>
      <c r="F111" s="761" t="s">
        <v>6</v>
      </c>
      <c r="G111" s="762"/>
      <c r="H111" s="762"/>
      <c r="I111" s="762"/>
      <c r="J111" s="762"/>
      <c r="K111" s="762"/>
      <c r="L111" s="762"/>
      <c r="M111" s="762"/>
      <c r="N111" s="762"/>
      <c r="O111" s="762"/>
      <c r="P111" s="762"/>
      <c r="Q111" s="762"/>
      <c r="R111" s="762"/>
      <c r="S111" s="762"/>
      <c r="T111" s="762"/>
      <c r="U111" s="762"/>
      <c r="V111" s="762"/>
      <c r="W111" s="762"/>
      <c r="X111" s="763"/>
      <c r="Y111" s="115"/>
      <c r="Z111" s="1338"/>
      <c r="AA111" s="1338"/>
      <c r="AB111" s="1338"/>
      <c r="AC111" s="637"/>
    </row>
    <row r="112" spans="1:29" s="108" customFormat="1" ht="15.5" x14ac:dyDescent="0.35">
      <c r="A112" s="1303"/>
      <c r="B112" s="789"/>
      <c r="C112" s="1356"/>
      <c r="D112" s="1442"/>
      <c r="E112" s="1442"/>
      <c r="F112" s="764"/>
      <c r="G112" s="765"/>
      <c r="H112" s="765"/>
      <c r="I112" s="765"/>
      <c r="J112" s="765"/>
      <c r="K112" s="765"/>
      <c r="L112" s="765"/>
      <c r="M112" s="765"/>
      <c r="N112" s="765"/>
      <c r="O112" s="765"/>
      <c r="P112" s="765"/>
      <c r="Q112" s="765"/>
      <c r="R112" s="765"/>
      <c r="S112" s="765"/>
      <c r="T112" s="765"/>
      <c r="U112" s="765"/>
      <c r="V112" s="765"/>
      <c r="W112" s="765"/>
      <c r="X112" s="766"/>
      <c r="Y112" s="115"/>
      <c r="Z112" s="1338"/>
      <c r="AA112" s="1338"/>
      <c r="AB112" s="1338"/>
      <c r="AC112" s="637"/>
    </row>
    <row r="113" spans="1:29" s="108" customFormat="1" ht="15" thickBot="1" x14ac:dyDescent="0.4">
      <c r="A113" s="1303"/>
      <c r="B113" s="790"/>
      <c r="C113" s="1356"/>
      <c r="D113" s="1351"/>
      <c r="E113" s="1351"/>
      <c r="F113" s="767"/>
      <c r="G113" s="768"/>
      <c r="H113" s="768"/>
      <c r="I113" s="768"/>
      <c r="J113" s="768"/>
      <c r="K113" s="768"/>
      <c r="L113" s="768"/>
      <c r="M113" s="768"/>
      <c r="N113" s="768"/>
      <c r="O113" s="768"/>
      <c r="P113" s="768"/>
      <c r="Q113" s="768"/>
      <c r="R113" s="768"/>
      <c r="S113" s="768"/>
      <c r="T113" s="768"/>
      <c r="U113" s="768"/>
      <c r="V113" s="768"/>
      <c r="W113" s="768"/>
      <c r="X113" s="769"/>
      <c r="Y113" s="115"/>
      <c r="Z113" s="1338"/>
      <c r="AA113" s="1338"/>
      <c r="AB113" s="1338"/>
      <c r="AC113" s="637"/>
    </row>
    <row r="114" spans="1:29" s="108" customFormat="1" x14ac:dyDescent="0.35">
      <c r="A114" s="1303"/>
      <c r="C114" s="1356"/>
      <c r="D114" s="1351"/>
      <c r="E114" s="1351"/>
      <c r="F114" s="1351"/>
      <c r="G114" s="631"/>
      <c r="J114" s="1352"/>
      <c r="K114" s="1352"/>
      <c r="L114" s="1352"/>
      <c r="M114" s="1356"/>
      <c r="O114" s="631"/>
      <c r="R114" s="1356"/>
      <c r="T114" s="1356"/>
      <c r="U114" s="1356"/>
      <c r="V114" s="1356"/>
      <c r="W114" s="1356"/>
      <c r="Y114" s="1356"/>
      <c r="AC114" s="637"/>
    </row>
    <row r="115" spans="1:29" s="108" customFormat="1" x14ac:dyDescent="0.35">
      <c r="A115" s="1303"/>
      <c r="C115" s="1356"/>
      <c r="D115" s="1351"/>
      <c r="E115" s="1351"/>
      <c r="F115" s="1351"/>
      <c r="G115" s="631"/>
      <c r="J115" s="1352"/>
      <c r="K115" s="1352"/>
      <c r="L115" s="1352"/>
      <c r="M115" s="1356"/>
      <c r="O115" s="631"/>
      <c r="R115" s="1356"/>
      <c r="T115" s="1356"/>
      <c r="U115" s="1356"/>
      <c r="V115" s="1356"/>
      <c r="W115" s="1356"/>
      <c r="Y115" s="1356"/>
      <c r="AC115" s="637"/>
    </row>
    <row r="116" spans="1:29" s="108" customFormat="1" ht="15" thickBot="1" x14ac:dyDescent="0.4">
      <c r="A116" s="1443"/>
      <c r="B116" s="464"/>
      <c r="C116" s="1369"/>
      <c r="D116" s="1367"/>
      <c r="E116" s="1367"/>
      <c r="F116" s="1367"/>
      <c r="G116" s="656"/>
      <c r="H116" s="464"/>
      <c r="I116" s="464"/>
      <c r="J116" s="1368"/>
      <c r="K116" s="1368"/>
      <c r="L116" s="1368"/>
      <c r="M116" s="1369"/>
      <c r="N116" s="464"/>
      <c r="O116" s="656"/>
      <c r="P116" s="464"/>
      <c r="Q116" s="464"/>
      <c r="R116" s="1369"/>
      <c r="S116" s="464"/>
      <c r="T116" s="1369"/>
      <c r="U116" s="1369"/>
      <c r="V116" s="1369"/>
      <c r="W116" s="1369"/>
      <c r="X116" s="464"/>
      <c r="Y116" s="1369"/>
      <c r="Z116" s="464"/>
      <c r="AA116" s="464"/>
      <c r="AB116" s="464"/>
      <c r="AC116" s="658"/>
    </row>
    <row r="117" spans="1:29" s="108" customFormat="1" ht="15" thickBot="1" x14ac:dyDescent="0.4">
      <c r="A117" s="1379"/>
      <c r="B117" s="1380"/>
      <c r="C117" s="1381"/>
      <c r="D117" s="1382"/>
      <c r="E117" s="1382"/>
      <c r="F117" s="1449"/>
      <c r="G117" s="1450"/>
      <c r="H117" s="1451"/>
      <c r="I117" s="1451"/>
      <c r="J117" s="1451"/>
      <c r="K117" s="1451"/>
      <c r="L117" s="1451"/>
      <c r="M117" s="1452"/>
      <c r="N117" s="1451"/>
      <c r="O117" s="1450"/>
      <c r="P117" s="1451"/>
      <c r="Q117" s="1451"/>
      <c r="R117" s="1453"/>
      <c r="S117" s="1451"/>
      <c r="T117" s="1453"/>
      <c r="U117" s="1453"/>
      <c r="V117" s="1453"/>
      <c r="W117" s="1453"/>
      <c r="X117" s="1454"/>
      <c r="Y117" s="1453"/>
      <c r="Z117" s="1451"/>
      <c r="AA117" s="1451"/>
      <c r="AB117" s="1451"/>
      <c r="AC117" s="1386"/>
    </row>
    <row r="118" spans="1:29" s="108" customFormat="1" ht="18" thickBot="1" x14ac:dyDescent="0.4">
      <c r="A118" s="1387"/>
      <c r="B118" s="777" t="s">
        <v>79</v>
      </c>
      <c r="C118" s="1388"/>
      <c r="D118" s="780" t="s">
        <v>9</v>
      </c>
      <c r="E118" s="1389"/>
      <c r="F118" s="812" t="s">
        <v>10</v>
      </c>
      <c r="G118" s="813"/>
      <c r="H118" s="814"/>
      <c r="I118" s="1390"/>
      <c r="J118" s="752" t="s">
        <v>11</v>
      </c>
      <c r="K118" s="753"/>
      <c r="L118" s="754"/>
      <c r="M118" s="1391"/>
      <c r="N118" s="723" t="s">
        <v>104</v>
      </c>
      <c r="O118" s="1331"/>
      <c r="P118" s="741" t="s">
        <v>13</v>
      </c>
      <c r="Q118" s="742"/>
      <c r="R118" s="743"/>
      <c r="S118" s="1390"/>
      <c r="T118" s="731" t="s">
        <v>14</v>
      </c>
      <c r="U118" s="1392"/>
      <c r="V118" s="731" t="s">
        <v>15</v>
      </c>
      <c r="W118" s="1391"/>
      <c r="X118" s="731" t="s">
        <v>16</v>
      </c>
      <c r="Y118" s="1391"/>
      <c r="Z118" s="723" t="s">
        <v>17</v>
      </c>
      <c r="AA118" s="1393"/>
      <c r="AB118" s="723" t="s">
        <v>18</v>
      </c>
      <c r="AC118" s="1394"/>
    </row>
    <row r="119" spans="1:29" s="108" customFormat="1" ht="18" thickBot="1" x14ac:dyDescent="0.4">
      <c r="A119" s="1396"/>
      <c r="B119" s="778"/>
      <c r="C119" s="1388"/>
      <c r="D119" s="781"/>
      <c r="E119" s="1389"/>
      <c r="F119" s="815"/>
      <c r="G119" s="816"/>
      <c r="H119" s="817"/>
      <c r="I119" s="1390"/>
      <c r="J119" s="734" t="s">
        <v>19</v>
      </c>
      <c r="K119" s="734" t="s">
        <v>20</v>
      </c>
      <c r="L119" s="736" t="s">
        <v>21</v>
      </c>
      <c r="M119" s="1391"/>
      <c r="N119" s="724"/>
      <c r="O119" s="1331"/>
      <c r="P119" s="772"/>
      <c r="Q119" s="773"/>
      <c r="R119" s="774"/>
      <c r="S119" s="1390"/>
      <c r="T119" s="732"/>
      <c r="U119" s="1392"/>
      <c r="V119" s="732"/>
      <c r="W119" s="1391"/>
      <c r="X119" s="732"/>
      <c r="Y119" s="1391"/>
      <c r="Z119" s="724"/>
      <c r="AA119" s="1393"/>
      <c r="AB119" s="724"/>
      <c r="AC119" s="1397"/>
    </row>
    <row r="120" spans="1:29" s="108" customFormat="1" ht="15.5" thickBot="1" x14ac:dyDescent="0.4">
      <c r="A120" s="1387"/>
      <c r="B120" s="778"/>
      <c r="C120" s="1392"/>
      <c r="D120" s="782"/>
      <c r="E120" s="1389"/>
      <c r="F120" s="786" t="s">
        <v>22</v>
      </c>
      <c r="G120" s="739" t="s">
        <v>23</v>
      </c>
      <c r="H120" s="770" t="s">
        <v>24</v>
      </c>
      <c r="I120" s="1390"/>
      <c r="J120" s="735"/>
      <c r="K120" s="735"/>
      <c r="L120" s="737"/>
      <c r="M120" s="1392"/>
      <c r="N120" s="724"/>
      <c r="O120" s="1331"/>
      <c r="P120" s="775" t="s">
        <v>25</v>
      </c>
      <c r="Q120" s="724" t="s">
        <v>26</v>
      </c>
      <c r="R120" s="724" t="s">
        <v>27</v>
      </c>
      <c r="S120" s="1390"/>
      <c r="T120" s="733"/>
      <c r="U120" s="1392"/>
      <c r="V120" s="733"/>
      <c r="W120" s="1392"/>
      <c r="X120" s="733"/>
      <c r="Y120" s="1392"/>
      <c r="Z120" s="771"/>
      <c r="AA120" s="1393"/>
      <c r="AB120" s="771"/>
      <c r="AC120" s="1394"/>
    </row>
    <row r="121" spans="1:29" s="108" customFormat="1" ht="32.5" customHeight="1" x14ac:dyDescent="0.35">
      <c r="A121" s="1387"/>
      <c r="B121" s="778"/>
      <c r="C121" s="1398"/>
      <c r="D121" s="139" t="s">
        <v>28</v>
      </c>
      <c r="E121" s="1399"/>
      <c r="F121" s="786"/>
      <c r="G121" s="739"/>
      <c r="H121" s="770"/>
      <c r="I121" s="1390"/>
      <c r="J121" s="735"/>
      <c r="K121" s="735"/>
      <c r="L121" s="737"/>
      <c r="M121" s="1398"/>
      <c r="N121" s="724"/>
      <c r="O121" s="1400"/>
      <c r="P121" s="775"/>
      <c r="Q121" s="724"/>
      <c r="R121" s="724"/>
      <c r="S121" s="1390"/>
      <c r="T121" s="729" t="s">
        <v>29</v>
      </c>
      <c r="U121" s="1401"/>
      <c r="V121" s="729" t="s">
        <v>29</v>
      </c>
      <c r="W121" s="1398"/>
      <c r="X121" s="729" t="s">
        <v>29</v>
      </c>
      <c r="Y121" s="1398"/>
      <c r="Z121" s="324" t="s">
        <v>30</v>
      </c>
      <c r="AA121" s="1398"/>
      <c r="AB121" s="324" t="s">
        <v>30</v>
      </c>
      <c r="AC121" s="1394"/>
    </row>
    <row r="122" spans="1:29" s="108" customFormat="1" ht="18" thickBot="1" x14ac:dyDescent="0.4">
      <c r="A122" s="1402"/>
      <c r="B122" s="778"/>
      <c r="C122" s="1403"/>
      <c r="D122" s="1399"/>
      <c r="E122" s="1399"/>
      <c r="F122" s="787"/>
      <c r="G122" s="740"/>
      <c r="H122" s="364" t="s">
        <v>31</v>
      </c>
      <c r="I122" s="1390"/>
      <c r="J122" s="325" t="s">
        <v>80</v>
      </c>
      <c r="K122" s="326" t="s">
        <v>33</v>
      </c>
      <c r="L122" s="738"/>
      <c r="M122" s="1401"/>
      <c r="N122" s="725"/>
      <c r="O122" s="1400"/>
      <c r="P122" s="776"/>
      <c r="Q122" s="725"/>
      <c r="R122" s="725"/>
      <c r="S122" s="1400"/>
      <c r="T122" s="730"/>
      <c r="U122" s="1401"/>
      <c r="V122" s="730"/>
      <c r="W122" s="1401"/>
      <c r="X122" s="730"/>
      <c r="Y122" s="1401"/>
      <c r="Z122" s="327" t="s">
        <v>34</v>
      </c>
      <c r="AA122" s="1404"/>
      <c r="AB122" s="327" t="s">
        <v>34</v>
      </c>
      <c r="AC122" s="1405"/>
    </row>
    <row r="123" spans="1:29" s="108" customFormat="1" ht="15.5" x14ac:dyDescent="0.35">
      <c r="A123" s="1407"/>
      <c r="B123" s="778"/>
      <c r="C123" s="1408"/>
      <c r="D123" s="1409"/>
      <c r="E123" s="1409"/>
      <c r="F123" s="1410"/>
      <c r="G123" s="1411"/>
      <c r="H123" s="1411"/>
      <c r="I123" s="1412"/>
      <c r="J123" s="1412"/>
      <c r="K123" s="1412"/>
      <c r="L123" s="1412"/>
      <c r="M123" s="1413"/>
      <c r="N123" s="1411"/>
      <c r="O123" s="1411"/>
      <c r="P123" s="1414" t="s">
        <v>35</v>
      </c>
      <c r="Q123" s="1414" t="s">
        <v>35</v>
      </c>
      <c r="R123" s="1413"/>
      <c r="S123" s="1412"/>
      <c r="T123" s="1413"/>
      <c r="U123" s="1413"/>
      <c r="V123" s="1413"/>
      <c r="W123" s="1413"/>
      <c r="X123" s="1412"/>
      <c r="Y123" s="1413"/>
      <c r="Z123" s="1412"/>
      <c r="AA123" s="1412"/>
      <c r="AB123" s="1412"/>
      <c r="AC123" s="1415"/>
    </row>
    <row r="124" spans="1:29" s="108" customFormat="1" ht="17.5" x14ac:dyDescent="0.35">
      <c r="A124" s="1417"/>
      <c r="B124" s="778"/>
      <c r="C124" s="1418"/>
      <c r="D124" s="408" t="s">
        <v>145</v>
      </c>
      <c r="E124" s="1389"/>
      <c r="F124" s="393"/>
      <c r="G124" s="393"/>
      <c r="H124" s="400"/>
      <c r="I124" s="394"/>
      <c r="J124" s="406"/>
      <c r="K124" s="395"/>
      <c r="L124" s="396" t="s">
        <v>35</v>
      </c>
      <c r="M124" s="397"/>
      <c r="N124" s="401"/>
      <c r="O124" s="394"/>
      <c r="P124" s="401"/>
      <c r="Q124" s="402"/>
      <c r="R124" s="398" t="str">
        <f>IF(P124&lt;=0.05*N124,"0K","NON AMMISSIBILE")</f>
        <v>0K</v>
      </c>
      <c r="S124" s="399"/>
      <c r="T124" s="403">
        <f t="shared" ref="T124:T143" si="9">P124+N124</f>
        <v>0</v>
      </c>
      <c r="U124" s="397"/>
      <c r="V124" s="401">
        <v>0</v>
      </c>
      <c r="W124" s="397"/>
      <c r="X124" s="403">
        <f>T124+V124</f>
        <v>0</v>
      </c>
      <c r="Y124" s="397"/>
      <c r="Z124" s="404"/>
      <c r="AA124" s="405"/>
      <c r="AB124" s="404"/>
      <c r="AC124" s="1419"/>
    </row>
    <row r="125" spans="1:29" s="108" customFormat="1" ht="17.5" x14ac:dyDescent="0.35">
      <c r="A125" s="1417"/>
      <c r="B125" s="778"/>
      <c r="C125" s="1418"/>
      <c r="D125" s="408" t="s">
        <v>146</v>
      </c>
      <c r="E125" s="1389"/>
      <c r="F125" s="393"/>
      <c r="G125" s="393"/>
      <c r="H125" s="400"/>
      <c r="I125" s="394"/>
      <c r="J125" s="406" t="s">
        <v>35</v>
      </c>
      <c r="K125" s="395" t="s">
        <v>35</v>
      </c>
      <c r="L125" s="396" t="s">
        <v>35</v>
      </c>
      <c r="M125" s="397"/>
      <c r="N125" s="401">
        <v>0</v>
      </c>
      <c r="O125" s="394"/>
      <c r="P125" s="401">
        <v>0</v>
      </c>
      <c r="Q125" s="402"/>
      <c r="R125" s="398" t="str">
        <f t="shared" ref="R125:R143" si="10">IF(P125&lt;=0.05*N125,"0K","NON AMMISSIBILE")</f>
        <v>0K</v>
      </c>
      <c r="S125" s="399"/>
      <c r="T125" s="403">
        <f t="shared" si="9"/>
        <v>0</v>
      </c>
      <c r="U125" s="397"/>
      <c r="V125" s="401">
        <v>0</v>
      </c>
      <c r="W125" s="397"/>
      <c r="X125" s="403">
        <f t="shared" ref="X125:X143" si="11">T125+V125</f>
        <v>0</v>
      </c>
      <c r="Y125" s="397"/>
      <c r="Z125" s="404"/>
      <c r="AA125" s="405"/>
      <c r="AB125" s="404"/>
      <c r="AC125" s="1419"/>
    </row>
    <row r="126" spans="1:29" s="108" customFormat="1" ht="17.5" x14ac:dyDescent="0.35">
      <c r="A126" s="1417"/>
      <c r="B126" s="778"/>
      <c r="C126" s="1418"/>
      <c r="D126" s="408" t="s">
        <v>147</v>
      </c>
      <c r="E126" s="1389"/>
      <c r="F126" s="393"/>
      <c r="G126" s="393"/>
      <c r="H126" s="400"/>
      <c r="I126" s="394"/>
      <c r="J126" s="406" t="s">
        <v>35</v>
      </c>
      <c r="K126" s="395" t="s">
        <v>35</v>
      </c>
      <c r="L126" s="396" t="s">
        <v>35</v>
      </c>
      <c r="M126" s="397"/>
      <c r="N126" s="401">
        <v>0</v>
      </c>
      <c r="O126" s="394"/>
      <c r="P126" s="401">
        <v>0</v>
      </c>
      <c r="Q126" s="402"/>
      <c r="R126" s="398" t="str">
        <f t="shared" si="10"/>
        <v>0K</v>
      </c>
      <c r="S126" s="399"/>
      <c r="T126" s="403">
        <f t="shared" si="9"/>
        <v>0</v>
      </c>
      <c r="U126" s="397"/>
      <c r="V126" s="401">
        <v>0</v>
      </c>
      <c r="W126" s="397"/>
      <c r="X126" s="403">
        <f t="shared" si="11"/>
        <v>0</v>
      </c>
      <c r="Y126" s="397"/>
      <c r="Z126" s="404"/>
      <c r="AA126" s="405"/>
      <c r="AB126" s="404"/>
      <c r="AC126" s="1419"/>
    </row>
    <row r="127" spans="1:29" s="108" customFormat="1" ht="17.5" x14ac:dyDescent="0.35">
      <c r="A127" s="1417"/>
      <c r="B127" s="778"/>
      <c r="C127" s="1418"/>
      <c r="D127" s="408" t="s">
        <v>148</v>
      </c>
      <c r="E127" s="1389"/>
      <c r="F127" s="393"/>
      <c r="G127" s="393"/>
      <c r="H127" s="400"/>
      <c r="I127" s="394"/>
      <c r="J127" s="406" t="s">
        <v>35</v>
      </c>
      <c r="K127" s="395" t="s">
        <v>35</v>
      </c>
      <c r="L127" s="396" t="s">
        <v>35</v>
      </c>
      <c r="M127" s="397"/>
      <c r="N127" s="401">
        <v>0</v>
      </c>
      <c r="O127" s="394"/>
      <c r="P127" s="401">
        <v>0</v>
      </c>
      <c r="Q127" s="402"/>
      <c r="R127" s="398" t="str">
        <f t="shared" si="10"/>
        <v>0K</v>
      </c>
      <c r="S127" s="399"/>
      <c r="T127" s="403">
        <f t="shared" si="9"/>
        <v>0</v>
      </c>
      <c r="U127" s="397"/>
      <c r="V127" s="401">
        <v>0</v>
      </c>
      <c r="W127" s="397"/>
      <c r="X127" s="403">
        <f t="shared" si="11"/>
        <v>0</v>
      </c>
      <c r="Y127" s="397"/>
      <c r="Z127" s="404"/>
      <c r="AA127" s="405"/>
      <c r="AB127" s="404"/>
      <c r="AC127" s="1419"/>
    </row>
    <row r="128" spans="1:29" s="108" customFormat="1" ht="17.5" x14ac:dyDescent="0.35">
      <c r="A128" s="1417"/>
      <c r="B128" s="778"/>
      <c r="C128" s="1418"/>
      <c r="D128" s="408" t="s">
        <v>149</v>
      </c>
      <c r="E128" s="1389"/>
      <c r="F128" s="393"/>
      <c r="G128" s="393"/>
      <c r="H128" s="400"/>
      <c r="I128" s="394"/>
      <c r="J128" s="406" t="s">
        <v>35</v>
      </c>
      <c r="K128" s="395" t="s">
        <v>35</v>
      </c>
      <c r="L128" s="396" t="s">
        <v>35</v>
      </c>
      <c r="M128" s="397"/>
      <c r="N128" s="401">
        <v>0</v>
      </c>
      <c r="O128" s="394"/>
      <c r="P128" s="401">
        <v>0</v>
      </c>
      <c r="Q128" s="402"/>
      <c r="R128" s="398" t="str">
        <f t="shared" si="10"/>
        <v>0K</v>
      </c>
      <c r="S128" s="399"/>
      <c r="T128" s="403">
        <f t="shared" si="9"/>
        <v>0</v>
      </c>
      <c r="U128" s="397"/>
      <c r="V128" s="401">
        <v>0</v>
      </c>
      <c r="W128" s="397"/>
      <c r="X128" s="403">
        <f t="shared" si="11"/>
        <v>0</v>
      </c>
      <c r="Y128" s="397"/>
      <c r="Z128" s="404"/>
      <c r="AA128" s="405"/>
      <c r="AB128" s="404"/>
      <c r="AC128" s="1419"/>
    </row>
    <row r="129" spans="1:29" s="108" customFormat="1" ht="17.5" x14ac:dyDescent="0.35">
      <c r="A129" s="1417"/>
      <c r="B129" s="778"/>
      <c r="C129" s="1418"/>
      <c r="D129" s="408" t="s">
        <v>150</v>
      </c>
      <c r="E129" s="1389"/>
      <c r="F129" s="393"/>
      <c r="G129" s="393"/>
      <c r="H129" s="400"/>
      <c r="I129" s="394"/>
      <c r="J129" s="406"/>
      <c r="K129" s="395" t="s">
        <v>35</v>
      </c>
      <c r="L129" s="396" t="s">
        <v>35</v>
      </c>
      <c r="M129" s="397"/>
      <c r="N129" s="401">
        <v>0</v>
      </c>
      <c r="O129" s="394"/>
      <c r="P129" s="401">
        <v>0</v>
      </c>
      <c r="Q129" s="402"/>
      <c r="R129" s="398" t="str">
        <f t="shared" si="10"/>
        <v>0K</v>
      </c>
      <c r="S129" s="399"/>
      <c r="T129" s="403">
        <f t="shared" si="9"/>
        <v>0</v>
      </c>
      <c r="U129" s="397"/>
      <c r="V129" s="401">
        <v>0</v>
      </c>
      <c r="W129" s="397"/>
      <c r="X129" s="403">
        <f t="shared" si="11"/>
        <v>0</v>
      </c>
      <c r="Y129" s="397"/>
      <c r="Z129" s="404"/>
      <c r="AA129" s="405"/>
      <c r="AB129" s="404"/>
      <c r="AC129" s="1419"/>
    </row>
    <row r="130" spans="1:29" s="108" customFormat="1" ht="17.5" x14ac:dyDescent="0.35">
      <c r="A130" s="1417"/>
      <c r="B130" s="778"/>
      <c r="C130" s="1418"/>
      <c r="D130" s="408" t="s">
        <v>151</v>
      </c>
      <c r="E130" s="1389"/>
      <c r="F130" s="393"/>
      <c r="G130" s="393"/>
      <c r="H130" s="400"/>
      <c r="I130" s="394"/>
      <c r="J130" s="406" t="s">
        <v>35</v>
      </c>
      <c r="K130" s="395" t="s">
        <v>35</v>
      </c>
      <c r="L130" s="396" t="s">
        <v>35</v>
      </c>
      <c r="M130" s="397"/>
      <c r="N130" s="401">
        <v>0</v>
      </c>
      <c r="O130" s="394"/>
      <c r="P130" s="401">
        <v>0</v>
      </c>
      <c r="Q130" s="402"/>
      <c r="R130" s="398" t="str">
        <f t="shared" si="10"/>
        <v>0K</v>
      </c>
      <c r="S130" s="399"/>
      <c r="T130" s="403">
        <f t="shared" si="9"/>
        <v>0</v>
      </c>
      <c r="U130" s="397"/>
      <c r="V130" s="401">
        <v>0</v>
      </c>
      <c r="W130" s="397"/>
      <c r="X130" s="403">
        <f t="shared" si="11"/>
        <v>0</v>
      </c>
      <c r="Y130" s="397"/>
      <c r="Z130" s="404"/>
      <c r="AA130" s="405"/>
      <c r="AB130" s="404"/>
      <c r="AC130" s="1419"/>
    </row>
    <row r="131" spans="1:29" s="108" customFormat="1" ht="17.5" x14ac:dyDescent="0.35">
      <c r="A131" s="1417"/>
      <c r="B131" s="778"/>
      <c r="C131" s="1418"/>
      <c r="D131" s="408" t="s">
        <v>152</v>
      </c>
      <c r="E131" s="1389"/>
      <c r="F131" s="393"/>
      <c r="G131" s="393"/>
      <c r="H131" s="400"/>
      <c r="I131" s="394"/>
      <c r="J131" s="407"/>
      <c r="K131" s="395" t="s">
        <v>35</v>
      </c>
      <c r="L131" s="396" t="s">
        <v>35</v>
      </c>
      <c r="M131" s="397"/>
      <c r="N131" s="401">
        <v>0</v>
      </c>
      <c r="O131" s="394"/>
      <c r="P131" s="401">
        <v>0</v>
      </c>
      <c r="Q131" s="402"/>
      <c r="R131" s="398" t="str">
        <f t="shared" si="10"/>
        <v>0K</v>
      </c>
      <c r="S131" s="399"/>
      <c r="T131" s="403">
        <f t="shared" si="9"/>
        <v>0</v>
      </c>
      <c r="U131" s="397"/>
      <c r="V131" s="401">
        <v>0</v>
      </c>
      <c r="W131" s="397"/>
      <c r="X131" s="403">
        <f t="shared" si="11"/>
        <v>0</v>
      </c>
      <c r="Y131" s="397"/>
      <c r="Z131" s="404"/>
      <c r="AA131" s="405"/>
      <c r="AB131" s="404"/>
      <c r="AC131" s="1419"/>
    </row>
    <row r="132" spans="1:29" s="108" customFormat="1" ht="17.5" x14ac:dyDescent="0.35">
      <c r="A132" s="1417"/>
      <c r="B132" s="778"/>
      <c r="C132" s="1418"/>
      <c r="D132" s="408" t="s">
        <v>153</v>
      </c>
      <c r="E132" s="1389"/>
      <c r="F132" s="393"/>
      <c r="G132" s="393"/>
      <c r="H132" s="400"/>
      <c r="I132" s="394"/>
      <c r="J132" s="406" t="s">
        <v>35</v>
      </c>
      <c r="K132" s="395" t="s">
        <v>35</v>
      </c>
      <c r="L132" s="396" t="s">
        <v>35</v>
      </c>
      <c r="M132" s="397"/>
      <c r="N132" s="401">
        <v>0</v>
      </c>
      <c r="O132" s="394"/>
      <c r="P132" s="401">
        <v>0</v>
      </c>
      <c r="Q132" s="402"/>
      <c r="R132" s="398" t="str">
        <f t="shared" si="10"/>
        <v>0K</v>
      </c>
      <c r="S132" s="399"/>
      <c r="T132" s="403">
        <f t="shared" si="9"/>
        <v>0</v>
      </c>
      <c r="U132" s="397"/>
      <c r="V132" s="401">
        <v>0</v>
      </c>
      <c r="W132" s="397"/>
      <c r="X132" s="403">
        <f t="shared" si="11"/>
        <v>0</v>
      </c>
      <c r="Y132" s="397"/>
      <c r="Z132" s="404"/>
      <c r="AA132" s="405"/>
      <c r="AB132" s="404"/>
      <c r="AC132" s="1419"/>
    </row>
    <row r="133" spans="1:29" s="108" customFormat="1" ht="17.5" x14ac:dyDescent="0.35">
      <c r="A133" s="1417"/>
      <c r="B133" s="778"/>
      <c r="C133" s="1418"/>
      <c r="D133" s="408" t="s">
        <v>154</v>
      </c>
      <c r="E133" s="1389"/>
      <c r="F133" s="393"/>
      <c r="G133" s="393"/>
      <c r="H133" s="400"/>
      <c r="I133" s="394"/>
      <c r="J133" s="406" t="s">
        <v>35</v>
      </c>
      <c r="K133" s="395" t="s">
        <v>35</v>
      </c>
      <c r="L133" s="396" t="s">
        <v>35</v>
      </c>
      <c r="M133" s="397"/>
      <c r="N133" s="401">
        <v>0</v>
      </c>
      <c r="O133" s="394"/>
      <c r="P133" s="401">
        <v>0</v>
      </c>
      <c r="Q133" s="402"/>
      <c r="R133" s="398" t="str">
        <f t="shared" si="10"/>
        <v>0K</v>
      </c>
      <c r="S133" s="399"/>
      <c r="T133" s="403">
        <f t="shared" si="9"/>
        <v>0</v>
      </c>
      <c r="U133" s="397"/>
      <c r="V133" s="401">
        <v>0</v>
      </c>
      <c r="W133" s="397"/>
      <c r="X133" s="403">
        <f t="shared" si="11"/>
        <v>0</v>
      </c>
      <c r="Y133" s="397"/>
      <c r="Z133" s="404"/>
      <c r="AA133" s="405"/>
      <c r="AB133" s="404"/>
      <c r="AC133" s="1419"/>
    </row>
    <row r="134" spans="1:29" s="108" customFormat="1" ht="17.5" x14ac:dyDescent="0.35">
      <c r="A134" s="1417"/>
      <c r="B134" s="778"/>
      <c r="C134" s="1418"/>
      <c r="D134" s="408" t="s">
        <v>155</v>
      </c>
      <c r="E134" s="1389"/>
      <c r="F134" s="393"/>
      <c r="G134" s="393"/>
      <c r="H134" s="400"/>
      <c r="I134" s="394"/>
      <c r="J134" s="406" t="s">
        <v>35</v>
      </c>
      <c r="K134" s="395" t="s">
        <v>35</v>
      </c>
      <c r="L134" s="396" t="s">
        <v>35</v>
      </c>
      <c r="M134" s="397"/>
      <c r="N134" s="401">
        <v>0</v>
      </c>
      <c r="O134" s="394"/>
      <c r="P134" s="401">
        <v>0</v>
      </c>
      <c r="Q134" s="402"/>
      <c r="R134" s="398" t="str">
        <f t="shared" si="10"/>
        <v>0K</v>
      </c>
      <c r="S134" s="399"/>
      <c r="T134" s="403">
        <f t="shared" si="9"/>
        <v>0</v>
      </c>
      <c r="U134" s="397"/>
      <c r="V134" s="401">
        <v>0</v>
      </c>
      <c r="W134" s="397"/>
      <c r="X134" s="403">
        <f t="shared" si="11"/>
        <v>0</v>
      </c>
      <c r="Y134" s="397"/>
      <c r="Z134" s="404"/>
      <c r="AA134" s="405"/>
      <c r="AB134" s="404"/>
      <c r="AC134" s="1419"/>
    </row>
    <row r="135" spans="1:29" s="108" customFormat="1" ht="17.5" x14ac:dyDescent="0.35">
      <c r="A135" s="1417"/>
      <c r="B135" s="778"/>
      <c r="C135" s="1418"/>
      <c r="D135" s="408" t="s">
        <v>156</v>
      </c>
      <c r="E135" s="1389"/>
      <c r="F135" s="393"/>
      <c r="G135" s="393"/>
      <c r="H135" s="400"/>
      <c r="I135" s="394"/>
      <c r="J135" s="406" t="s">
        <v>35</v>
      </c>
      <c r="K135" s="395" t="s">
        <v>35</v>
      </c>
      <c r="L135" s="396" t="s">
        <v>35</v>
      </c>
      <c r="M135" s="397"/>
      <c r="N135" s="401">
        <v>0</v>
      </c>
      <c r="O135" s="394"/>
      <c r="P135" s="401">
        <v>0</v>
      </c>
      <c r="Q135" s="402"/>
      <c r="R135" s="398" t="str">
        <f t="shared" si="10"/>
        <v>0K</v>
      </c>
      <c r="S135" s="399"/>
      <c r="T135" s="403">
        <f t="shared" si="9"/>
        <v>0</v>
      </c>
      <c r="U135" s="397"/>
      <c r="V135" s="401">
        <v>0</v>
      </c>
      <c r="W135" s="397"/>
      <c r="X135" s="403">
        <f t="shared" si="11"/>
        <v>0</v>
      </c>
      <c r="Y135" s="397"/>
      <c r="Z135" s="404"/>
      <c r="AA135" s="405"/>
      <c r="AB135" s="404"/>
      <c r="AC135" s="1419"/>
    </row>
    <row r="136" spans="1:29" s="108" customFormat="1" ht="17.5" x14ac:dyDescent="0.35">
      <c r="A136" s="1417"/>
      <c r="B136" s="778"/>
      <c r="C136" s="1418"/>
      <c r="D136" s="408" t="s">
        <v>157</v>
      </c>
      <c r="E136" s="1389"/>
      <c r="F136" s="393"/>
      <c r="G136" s="393"/>
      <c r="H136" s="400"/>
      <c r="I136" s="394"/>
      <c r="J136" s="406" t="s">
        <v>35</v>
      </c>
      <c r="K136" s="395" t="s">
        <v>35</v>
      </c>
      <c r="L136" s="396" t="s">
        <v>35</v>
      </c>
      <c r="M136" s="397"/>
      <c r="N136" s="401">
        <v>0</v>
      </c>
      <c r="O136" s="394"/>
      <c r="P136" s="401">
        <v>0</v>
      </c>
      <c r="Q136" s="402"/>
      <c r="R136" s="398" t="str">
        <f t="shared" si="10"/>
        <v>0K</v>
      </c>
      <c r="S136" s="399"/>
      <c r="T136" s="403">
        <f t="shared" si="9"/>
        <v>0</v>
      </c>
      <c r="U136" s="397"/>
      <c r="V136" s="401">
        <v>0</v>
      </c>
      <c r="W136" s="397"/>
      <c r="X136" s="403">
        <f t="shared" si="11"/>
        <v>0</v>
      </c>
      <c r="Y136" s="397"/>
      <c r="Z136" s="404"/>
      <c r="AA136" s="405"/>
      <c r="AB136" s="404"/>
      <c r="AC136" s="1419"/>
    </row>
    <row r="137" spans="1:29" s="108" customFormat="1" ht="17.5" x14ac:dyDescent="0.35">
      <c r="A137" s="1417"/>
      <c r="B137" s="778"/>
      <c r="C137" s="1418"/>
      <c r="D137" s="408" t="s">
        <v>158</v>
      </c>
      <c r="E137" s="1389"/>
      <c r="F137" s="393"/>
      <c r="G137" s="393"/>
      <c r="H137" s="400"/>
      <c r="I137" s="394"/>
      <c r="J137" s="406" t="s">
        <v>35</v>
      </c>
      <c r="K137" s="395" t="s">
        <v>35</v>
      </c>
      <c r="L137" s="396" t="s">
        <v>35</v>
      </c>
      <c r="M137" s="397"/>
      <c r="N137" s="401">
        <v>0</v>
      </c>
      <c r="O137" s="394"/>
      <c r="P137" s="401">
        <v>0</v>
      </c>
      <c r="Q137" s="402"/>
      <c r="R137" s="398" t="str">
        <f t="shared" si="10"/>
        <v>0K</v>
      </c>
      <c r="S137" s="399"/>
      <c r="T137" s="403">
        <f t="shared" si="9"/>
        <v>0</v>
      </c>
      <c r="U137" s="397"/>
      <c r="V137" s="401">
        <v>0</v>
      </c>
      <c r="W137" s="397"/>
      <c r="X137" s="403">
        <f t="shared" si="11"/>
        <v>0</v>
      </c>
      <c r="Y137" s="397"/>
      <c r="Z137" s="404"/>
      <c r="AA137" s="405"/>
      <c r="AB137" s="404"/>
      <c r="AC137" s="1419"/>
    </row>
    <row r="138" spans="1:29" s="108" customFormat="1" ht="17.5" x14ac:dyDescent="0.35">
      <c r="A138" s="1417"/>
      <c r="B138" s="778"/>
      <c r="C138" s="1418"/>
      <c r="D138" s="408" t="s">
        <v>159</v>
      </c>
      <c r="E138" s="1389"/>
      <c r="F138" s="393"/>
      <c r="G138" s="393"/>
      <c r="H138" s="400"/>
      <c r="I138" s="394"/>
      <c r="J138" s="406" t="s">
        <v>35</v>
      </c>
      <c r="K138" s="395" t="s">
        <v>35</v>
      </c>
      <c r="L138" s="396" t="s">
        <v>35</v>
      </c>
      <c r="M138" s="397"/>
      <c r="N138" s="401">
        <v>0</v>
      </c>
      <c r="O138" s="394"/>
      <c r="P138" s="401">
        <v>0</v>
      </c>
      <c r="Q138" s="402"/>
      <c r="R138" s="398" t="str">
        <f t="shared" si="10"/>
        <v>0K</v>
      </c>
      <c r="S138" s="399"/>
      <c r="T138" s="403">
        <f t="shared" si="9"/>
        <v>0</v>
      </c>
      <c r="U138" s="397"/>
      <c r="V138" s="401">
        <v>0</v>
      </c>
      <c r="W138" s="397"/>
      <c r="X138" s="403">
        <f t="shared" si="11"/>
        <v>0</v>
      </c>
      <c r="Y138" s="397"/>
      <c r="Z138" s="404"/>
      <c r="AA138" s="405"/>
      <c r="AB138" s="404"/>
      <c r="AC138" s="1419"/>
    </row>
    <row r="139" spans="1:29" s="108" customFormat="1" ht="17.5" x14ac:dyDescent="0.35">
      <c r="A139" s="1417"/>
      <c r="B139" s="778"/>
      <c r="C139" s="1418"/>
      <c r="D139" s="408" t="s">
        <v>160</v>
      </c>
      <c r="E139" s="1389"/>
      <c r="F139" s="393"/>
      <c r="G139" s="393"/>
      <c r="H139" s="400"/>
      <c r="I139" s="394"/>
      <c r="J139" s="406" t="s">
        <v>35</v>
      </c>
      <c r="K139" s="395" t="s">
        <v>35</v>
      </c>
      <c r="L139" s="396" t="s">
        <v>35</v>
      </c>
      <c r="M139" s="397"/>
      <c r="N139" s="401">
        <v>0</v>
      </c>
      <c r="O139" s="394"/>
      <c r="P139" s="401">
        <v>0</v>
      </c>
      <c r="Q139" s="402"/>
      <c r="R139" s="398" t="str">
        <f t="shared" si="10"/>
        <v>0K</v>
      </c>
      <c r="S139" s="399"/>
      <c r="T139" s="403">
        <f t="shared" si="9"/>
        <v>0</v>
      </c>
      <c r="U139" s="397"/>
      <c r="V139" s="401">
        <v>0</v>
      </c>
      <c r="W139" s="397"/>
      <c r="X139" s="403">
        <f t="shared" si="11"/>
        <v>0</v>
      </c>
      <c r="Y139" s="397"/>
      <c r="Z139" s="404"/>
      <c r="AA139" s="405"/>
      <c r="AB139" s="404"/>
      <c r="AC139" s="1419"/>
    </row>
    <row r="140" spans="1:29" s="108" customFormat="1" ht="17.5" x14ac:dyDescent="0.35">
      <c r="A140" s="1417"/>
      <c r="B140" s="778"/>
      <c r="C140" s="1418"/>
      <c r="D140" s="408" t="s">
        <v>161</v>
      </c>
      <c r="E140" s="1389"/>
      <c r="F140" s="393"/>
      <c r="G140" s="393"/>
      <c r="H140" s="400"/>
      <c r="I140" s="394"/>
      <c r="J140" s="406" t="s">
        <v>35</v>
      </c>
      <c r="K140" s="395" t="s">
        <v>35</v>
      </c>
      <c r="L140" s="396" t="s">
        <v>35</v>
      </c>
      <c r="M140" s="397"/>
      <c r="N140" s="401">
        <v>0</v>
      </c>
      <c r="O140" s="394"/>
      <c r="P140" s="401">
        <v>0</v>
      </c>
      <c r="Q140" s="402"/>
      <c r="R140" s="398" t="str">
        <f t="shared" si="10"/>
        <v>0K</v>
      </c>
      <c r="S140" s="399"/>
      <c r="T140" s="403">
        <f t="shared" si="9"/>
        <v>0</v>
      </c>
      <c r="U140" s="397"/>
      <c r="V140" s="401">
        <v>0</v>
      </c>
      <c r="W140" s="397"/>
      <c r="X140" s="403">
        <f t="shared" si="11"/>
        <v>0</v>
      </c>
      <c r="Y140" s="397"/>
      <c r="Z140" s="404"/>
      <c r="AA140" s="405"/>
      <c r="AB140" s="404"/>
      <c r="AC140" s="1419"/>
    </row>
    <row r="141" spans="1:29" s="108" customFormat="1" ht="17.5" x14ac:dyDescent="0.35">
      <c r="A141" s="1417"/>
      <c r="B141" s="778"/>
      <c r="C141" s="1418"/>
      <c r="D141" s="408" t="s">
        <v>162</v>
      </c>
      <c r="E141" s="1389"/>
      <c r="F141" s="393"/>
      <c r="G141" s="393"/>
      <c r="H141" s="400"/>
      <c r="I141" s="394"/>
      <c r="J141" s="406" t="s">
        <v>35</v>
      </c>
      <c r="K141" s="395" t="s">
        <v>35</v>
      </c>
      <c r="L141" s="396" t="s">
        <v>35</v>
      </c>
      <c r="M141" s="397"/>
      <c r="N141" s="401">
        <v>0</v>
      </c>
      <c r="O141" s="394"/>
      <c r="P141" s="401">
        <v>0</v>
      </c>
      <c r="Q141" s="402"/>
      <c r="R141" s="398" t="str">
        <f t="shared" si="10"/>
        <v>0K</v>
      </c>
      <c r="S141" s="399"/>
      <c r="T141" s="403">
        <f t="shared" si="9"/>
        <v>0</v>
      </c>
      <c r="U141" s="397"/>
      <c r="V141" s="401">
        <v>0</v>
      </c>
      <c r="W141" s="397"/>
      <c r="X141" s="403">
        <f t="shared" si="11"/>
        <v>0</v>
      </c>
      <c r="Y141" s="397"/>
      <c r="Z141" s="404"/>
      <c r="AA141" s="405"/>
      <c r="AB141" s="404"/>
      <c r="AC141" s="1419"/>
    </row>
    <row r="142" spans="1:29" s="108" customFormat="1" ht="17.5" x14ac:dyDescent="0.35">
      <c r="A142" s="1417"/>
      <c r="B142" s="778"/>
      <c r="C142" s="1418"/>
      <c r="D142" s="408" t="s">
        <v>163</v>
      </c>
      <c r="E142" s="1389"/>
      <c r="F142" s="393"/>
      <c r="G142" s="393"/>
      <c r="H142" s="400"/>
      <c r="I142" s="394"/>
      <c r="J142" s="406" t="s">
        <v>35</v>
      </c>
      <c r="K142" s="395" t="s">
        <v>35</v>
      </c>
      <c r="L142" s="396" t="s">
        <v>35</v>
      </c>
      <c r="M142" s="397"/>
      <c r="N142" s="401">
        <v>0</v>
      </c>
      <c r="O142" s="394"/>
      <c r="P142" s="401">
        <v>0</v>
      </c>
      <c r="Q142" s="402"/>
      <c r="R142" s="398" t="str">
        <f t="shared" si="10"/>
        <v>0K</v>
      </c>
      <c r="S142" s="399"/>
      <c r="T142" s="403">
        <f t="shared" si="9"/>
        <v>0</v>
      </c>
      <c r="U142" s="397"/>
      <c r="V142" s="401">
        <v>0</v>
      </c>
      <c r="W142" s="397"/>
      <c r="X142" s="403">
        <f t="shared" si="11"/>
        <v>0</v>
      </c>
      <c r="Y142" s="397"/>
      <c r="Z142" s="404"/>
      <c r="AA142" s="405"/>
      <c r="AB142" s="404"/>
      <c r="AC142" s="1419"/>
    </row>
    <row r="143" spans="1:29" s="108" customFormat="1" ht="17.5" x14ac:dyDescent="0.35">
      <c r="A143" s="1417"/>
      <c r="B143" s="778"/>
      <c r="C143" s="1418"/>
      <c r="D143" s="408" t="s">
        <v>164</v>
      </c>
      <c r="E143" s="1389"/>
      <c r="F143" s="393"/>
      <c r="G143" s="393"/>
      <c r="H143" s="400"/>
      <c r="I143" s="394"/>
      <c r="J143" s="406" t="s">
        <v>35</v>
      </c>
      <c r="K143" s="395" t="s">
        <v>35</v>
      </c>
      <c r="L143" s="396" t="s">
        <v>35</v>
      </c>
      <c r="M143" s="397"/>
      <c r="N143" s="401">
        <v>0</v>
      </c>
      <c r="O143" s="394"/>
      <c r="P143" s="401">
        <v>0</v>
      </c>
      <c r="Q143" s="402"/>
      <c r="R143" s="398" t="str">
        <f t="shared" si="10"/>
        <v>0K</v>
      </c>
      <c r="S143" s="399"/>
      <c r="T143" s="403">
        <f t="shared" si="9"/>
        <v>0</v>
      </c>
      <c r="U143" s="397"/>
      <c r="V143" s="401">
        <v>0</v>
      </c>
      <c r="W143" s="397"/>
      <c r="X143" s="403">
        <f t="shared" si="11"/>
        <v>0</v>
      </c>
      <c r="Y143" s="397"/>
      <c r="Z143" s="404"/>
      <c r="AA143" s="405"/>
      <c r="AB143" s="404"/>
      <c r="AC143" s="1419"/>
    </row>
    <row r="144" spans="1:29" s="108" customFormat="1" ht="18" thickBot="1" x14ac:dyDescent="0.4">
      <c r="A144" s="1417"/>
      <c r="B144" s="778"/>
      <c r="C144" s="1418"/>
      <c r="D144" s="1389"/>
      <c r="E144" s="1389"/>
      <c r="F144" s="1421"/>
      <c r="G144" s="1422"/>
      <c r="H144" s="1423"/>
      <c r="I144" s="1424"/>
      <c r="J144" s="1425"/>
      <c r="K144" s="1425"/>
      <c r="L144" s="1425"/>
      <c r="M144" s="1426"/>
      <c r="N144" s="1427"/>
      <c r="O144" s="1424"/>
      <c r="P144" s="1427"/>
      <c r="Q144" s="1427"/>
      <c r="R144" s="1426"/>
      <c r="S144" s="1428"/>
      <c r="T144" s="1429"/>
      <c r="U144" s="1426"/>
      <c r="V144" s="1429"/>
      <c r="W144" s="1426"/>
      <c r="X144" s="1430"/>
      <c r="Y144" s="1426"/>
      <c r="Z144" s="1431"/>
      <c r="AA144" s="1431"/>
      <c r="AB144" s="1431"/>
      <c r="AC144" s="1419"/>
    </row>
    <row r="145" spans="1:29" s="108" customFormat="1" ht="18" thickBot="1" x14ac:dyDescent="0.4">
      <c r="A145" s="1417"/>
      <c r="B145" s="778"/>
      <c r="C145" s="1418"/>
      <c r="D145" s="1389"/>
      <c r="E145" s="1389"/>
      <c r="F145" s="783" t="s">
        <v>56</v>
      </c>
      <c r="G145" s="784"/>
      <c r="H145" s="784"/>
      <c r="I145" s="784"/>
      <c r="J145" s="784"/>
      <c r="K145" s="785"/>
      <c r="L145" s="344">
        <f>SUM(L124:L143)</f>
        <v>0</v>
      </c>
      <c r="M145" s="1426"/>
      <c r="N145" s="335">
        <f>SUM(N124:N143)</f>
        <v>0</v>
      </c>
      <c r="O145" s="1424"/>
      <c r="P145" s="335">
        <f>SUM(P124:P143)</f>
        <v>0</v>
      </c>
      <c r="Q145" s="335">
        <f>SUM(Q124:Q143)</f>
        <v>0</v>
      </c>
      <c r="R145" s="1426"/>
      <c r="S145" s="1428"/>
      <c r="T145" s="335">
        <f>SUM(T124:T143)</f>
        <v>0</v>
      </c>
      <c r="U145" s="1426"/>
      <c r="V145" s="335">
        <f>SUM(V124:V143)</f>
        <v>0</v>
      </c>
      <c r="W145" s="1426"/>
      <c r="X145" s="335">
        <f>SUM(X124:X143)</f>
        <v>0</v>
      </c>
      <c r="Y145" s="1426"/>
      <c r="Z145" s="1431"/>
      <c r="AA145" s="1431"/>
      <c r="AB145" s="1431"/>
      <c r="AC145" s="1419"/>
    </row>
    <row r="146" spans="1:29" s="108" customFormat="1" ht="15.5" x14ac:dyDescent="0.35">
      <c r="A146" s="1432"/>
      <c r="B146" s="778"/>
      <c r="C146" s="1433"/>
      <c r="D146" s="1434"/>
      <c r="E146" s="1434"/>
      <c r="F146" s="1435"/>
      <c r="G146" s="1436"/>
      <c r="H146" s="1436" t="s">
        <v>35</v>
      </c>
      <c r="I146" s="1436"/>
      <c r="J146" s="1436"/>
      <c r="K146" s="1436"/>
      <c r="L146" s="1436"/>
      <c r="M146" s="1437"/>
      <c r="N146" s="1436" t="s">
        <v>35</v>
      </c>
      <c r="O146" s="1436"/>
      <c r="P146" s="1438" t="s">
        <v>35</v>
      </c>
      <c r="Q146" s="1438"/>
      <c r="R146" s="1437"/>
      <c r="S146" s="1439"/>
      <c r="T146" s="1437"/>
      <c r="U146" s="1437"/>
      <c r="V146" s="1437"/>
      <c r="W146" s="1437"/>
      <c r="X146" s="1439"/>
      <c r="Y146" s="1437"/>
      <c r="Z146" s="1439"/>
      <c r="AA146" s="1439"/>
      <c r="AB146" s="1439"/>
      <c r="AC146" s="1440"/>
    </row>
    <row r="147" spans="1:29" s="108" customFormat="1" ht="16" thickBot="1" x14ac:dyDescent="0.4">
      <c r="A147" s="1432"/>
      <c r="B147" s="778"/>
      <c r="C147" s="1433"/>
      <c r="D147" s="1434"/>
      <c r="E147" s="1434"/>
      <c r="Y147" s="1437"/>
      <c r="Z147" s="1439"/>
      <c r="AA147" s="1439"/>
      <c r="AB147" s="1439"/>
      <c r="AC147" s="1440"/>
    </row>
    <row r="148" spans="1:29" s="108" customFormat="1" ht="15.5" x14ac:dyDescent="0.35">
      <c r="A148" s="1303"/>
      <c r="B148" s="778"/>
      <c r="C148" s="1356"/>
      <c r="D148" s="1442"/>
      <c r="E148" s="1442"/>
      <c r="F148" s="761" t="s">
        <v>6</v>
      </c>
      <c r="G148" s="762"/>
      <c r="H148" s="762"/>
      <c r="I148" s="762"/>
      <c r="J148" s="762"/>
      <c r="K148" s="762"/>
      <c r="L148" s="762"/>
      <c r="M148" s="762"/>
      <c r="N148" s="762"/>
      <c r="O148" s="762"/>
      <c r="P148" s="762"/>
      <c r="Q148" s="762"/>
      <c r="R148" s="762"/>
      <c r="S148" s="762"/>
      <c r="T148" s="762"/>
      <c r="U148" s="762"/>
      <c r="V148" s="762"/>
      <c r="W148" s="762"/>
      <c r="X148" s="763"/>
      <c r="Y148" s="115"/>
      <c r="Z148" s="1338"/>
      <c r="AA148" s="1338"/>
      <c r="AB148" s="1338"/>
      <c r="AC148" s="637"/>
    </row>
    <row r="149" spans="1:29" s="108" customFormat="1" ht="15.5" x14ac:dyDescent="0.35">
      <c r="A149" s="1303"/>
      <c r="B149" s="778"/>
      <c r="C149" s="1356"/>
      <c r="D149" s="1442"/>
      <c r="E149" s="1442"/>
      <c r="F149" s="764"/>
      <c r="G149" s="765"/>
      <c r="H149" s="765"/>
      <c r="I149" s="765"/>
      <c r="J149" s="765"/>
      <c r="K149" s="765"/>
      <c r="L149" s="765"/>
      <c r="M149" s="765"/>
      <c r="N149" s="765"/>
      <c r="O149" s="765"/>
      <c r="P149" s="765"/>
      <c r="Q149" s="765"/>
      <c r="R149" s="765"/>
      <c r="S149" s="765"/>
      <c r="T149" s="765"/>
      <c r="U149" s="765"/>
      <c r="V149" s="765"/>
      <c r="W149" s="765"/>
      <c r="X149" s="766"/>
      <c r="Y149" s="115"/>
      <c r="Z149" s="1338"/>
      <c r="AA149" s="1338"/>
      <c r="AB149" s="1338"/>
      <c r="AC149" s="637"/>
    </row>
    <row r="150" spans="1:29" s="108" customFormat="1" ht="15" thickBot="1" x14ac:dyDescent="0.4">
      <c r="A150" s="1303"/>
      <c r="B150" s="779"/>
      <c r="C150" s="1356"/>
      <c r="D150" s="1351"/>
      <c r="E150" s="1351"/>
      <c r="F150" s="767"/>
      <c r="G150" s="768"/>
      <c r="H150" s="768"/>
      <c r="I150" s="768"/>
      <c r="J150" s="768"/>
      <c r="K150" s="768"/>
      <c r="L150" s="768"/>
      <c r="M150" s="768"/>
      <c r="N150" s="768"/>
      <c r="O150" s="768"/>
      <c r="P150" s="768"/>
      <c r="Q150" s="768"/>
      <c r="R150" s="768"/>
      <c r="S150" s="768"/>
      <c r="T150" s="768"/>
      <c r="U150" s="768"/>
      <c r="V150" s="768"/>
      <c r="W150" s="768"/>
      <c r="X150" s="769"/>
      <c r="Y150" s="115"/>
      <c r="Z150" s="1338"/>
      <c r="AA150" s="1338"/>
      <c r="AB150" s="1338"/>
      <c r="AC150" s="637"/>
    </row>
    <row r="151" spans="1:29" s="108" customFormat="1" x14ac:dyDescent="0.35">
      <c r="A151" s="1303"/>
      <c r="C151" s="1356"/>
      <c r="D151" s="1351"/>
      <c r="E151" s="1351"/>
      <c r="F151" s="1335"/>
      <c r="G151" s="1336"/>
      <c r="H151" s="1338"/>
      <c r="I151" s="1338"/>
      <c r="J151" s="1337"/>
      <c r="K151" s="1337"/>
      <c r="L151" s="1337"/>
      <c r="M151" s="115"/>
      <c r="N151" s="1338"/>
      <c r="O151" s="1336"/>
      <c r="P151" s="1338"/>
      <c r="Q151" s="1338"/>
      <c r="R151" s="115"/>
      <c r="S151" s="1338"/>
      <c r="T151" s="115"/>
      <c r="U151" s="115"/>
      <c r="V151" s="115"/>
      <c r="W151" s="115"/>
      <c r="X151" s="1338"/>
      <c r="Y151" s="115"/>
      <c r="Z151" s="1338"/>
      <c r="AA151" s="1338"/>
      <c r="AB151" s="1338"/>
      <c r="AC151" s="637"/>
    </row>
    <row r="152" spans="1:29" s="108" customFormat="1" ht="15" thickBot="1" x14ac:dyDescent="0.4">
      <c r="A152" s="1443"/>
      <c r="B152" s="464"/>
      <c r="C152" s="1369"/>
      <c r="D152" s="1367"/>
      <c r="E152" s="1367"/>
      <c r="F152" s="1444"/>
      <c r="G152" s="1445"/>
      <c r="H152" s="1446"/>
      <c r="I152" s="1446"/>
      <c r="J152" s="1447"/>
      <c r="K152" s="1447"/>
      <c r="L152" s="1447"/>
      <c r="M152" s="1448"/>
      <c r="N152" s="1446"/>
      <c r="O152" s="1445"/>
      <c r="P152" s="1446"/>
      <c r="Q152" s="1446"/>
      <c r="R152" s="1448"/>
      <c r="S152" s="1446"/>
      <c r="T152" s="1448"/>
      <c r="U152" s="1448"/>
      <c r="V152" s="1448"/>
      <c r="W152" s="1448"/>
      <c r="X152" s="1446"/>
      <c r="Y152" s="1448"/>
      <c r="Z152" s="1446"/>
      <c r="AA152" s="1446"/>
      <c r="AB152" s="1446"/>
      <c r="AC152" s="658"/>
    </row>
    <row r="153" spans="1:29" s="108" customFormat="1" x14ac:dyDescent="0.35">
      <c r="C153" s="1356"/>
      <c r="D153" s="1351"/>
      <c r="E153" s="1351"/>
      <c r="F153" s="1335"/>
      <c r="G153" s="1336"/>
      <c r="H153" s="1338"/>
      <c r="I153" s="1338"/>
      <c r="J153" s="1337"/>
      <c r="K153" s="1337"/>
      <c r="L153" s="1337"/>
      <c r="M153" s="115"/>
      <c r="N153" s="1338"/>
      <c r="O153" s="1336"/>
      <c r="P153" s="1338"/>
      <c r="Q153" s="1338"/>
      <c r="R153" s="115"/>
      <c r="S153" s="1338"/>
      <c r="T153" s="115"/>
      <c r="U153" s="115"/>
      <c r="V153" s="115"/>
      <c r="W153" s="115"/>
      <c r="X153" s="1338"/>
      <c r="Y153" s="115"/>
      <c r="Z153" s="1338"/>
      <c r="AA153" s="1338"/>
      <c r="AB153" s="1338"/>
    </row>
  </sheetData>
  <sheetProtection algorithmName="SHA-512" hashValue="m4rTty8NaCTlUCOPZM7bw9xkEraP868MDx5MkRB2xF+qJunexgYJc1dBRTCIo2NXPlUdcX2Q06RN76Bq0A15BA==" saltValue="x99dyNBxvfznbsTzogp6kg==" spinCount="100000" sheet="1" objects="1" scenarios="1"/>
  <dataConsolidate/>
  <mergeCells count="87">
    <mergeCell ref="AB81:AB83"/>
    <mergeCell ref="J82:J84"/>
    <mergeCell ref="K82:K84"/>
    <mergeCell ref="L82:L85"/>
    <mergeCell ref="F83:F85"/>
    <mergeCell ref="G83:G85"/>
    <mergeCell ref="H83:H84"/>
    <mergeCell ref="P83:P85"/>
    <mergeCell ref="Q83:Q85"/>
    <mergeCell ref="R83:R85"/>
    <mergeCell ref="T84:T85"/>
    <mergeCell ref="V84:V85"/>
    <mergeCell ref="X84:X85"/>
    <mergeCell ref="P81:R82"/>
    <mergeCell ref="Z81:Z83"/>
    <mergeCell ref="B81:B113"/>
    <mergeCell ref="D81:D83"/>
    <mergeCell ref="F81:H82"/>
    <mergeCell ref="J81:L81"/>
    <mergeCell ref="N81:N85"/>
    <mergeCell ref="F108:K108"/>
    <mergeCell ref="P109:Q109"/>
    <mergeCell ref="F111:X113"/>
    <mergeCell ref="X81:X83"/>
    <mergeCell ref="L35:L38"/>
    <mergeCell ref="T37:T38"/>
    <mergeCell ref="V37:V38"/>
    <mergeCell ref="P34:R35"/>
    <mergeCell ref="T81:T83"/>
    <mergeCell ref="V81:V83"/>
    <mergeCell ref="C2:X2"/>
    <mergeCell ref="C4:X4"/>
    <mergeCell ref="C6:F6"/>
    <mergeCell ref="G6:J6"/>
    <mergeCell ref="K6:M6"/>
    <mergeCell ref="N6:X6"/>
    <mergeCell ref="Z118:Z120"/>
    <mergeCell ref="AB118:AB120"/>
    <mergeCell ref="H120:H121"/>
    <mergeCell ref="F72:X74"/>
    <mergeCell ref="F36:F38"/>
    <mergeCell ref="G36:G38"/>
    <mergeCell ref="H36:H37"/>
    <mergeCell ref="P36:P38"/>
    <mergeCell ref="Q36:Q38"/>
    <mergeCell ref="R36:R38"/>
    <mergeCell ref="T34:T36"/>
    <mergeCell ref="V34:V36"/>
    <mergeCell ref="X34:X36"/>
    <mergeCell ref="X37:X38"/>
    <mergeCell ref="F70:K70"/>
    <mergeCell ref="P71:Q71"/>
    <mergeCell ref="P146:Q146"/>
    <mergeCell ref="F148:X150"/>
    <mergeCell ref="P120:P122"/>
    <mergeCell ref="Q120:Q122"/>
    <mergeCell ref="P118:R119"/>
    <mergeCell ref="T118:T120"/>
    <mergeCell ref="V118:V120"/>
    <mergeCell ref="X118:X120"/>
    <mergeCell ref="R120:R122"/>
    <mergeCell ref="T121:T122"/>
    <mergeCell ref="V121:V122"/>
    <mergeCell ref="B118:B150"/>
    <mergeCell ref="D118:D120"/>
    <mergeCell ref="F118:H119"/>
    <mergeCell ref="J118:L118"/>
    <mergeCell ref="N118:N122"/>
    <mergeCell ref="F120:F122"/>
    <mergeCell ref="G120:G122"/>
    <mergeCell ref="F145:K145"/>
    <mergeCell ref="C8:F30"/>
    <mergeCell ref="J8:X30"/>
    <mergeCell ref="J119:J121"/>
    <mergeCell ref="K119:K121"/>
    <mergeCell ref="L119:L122"/>
    <mergeCell ref="X121:X122"/>
    <mergeCell ref="B32:AB32"/>
    <mergeCell ref="B34:B74"/>
    <mergeCell ref="D34:D36"/>
    <mergeCell ref="F34:H35"/>
    <mergeCell ref="J34:L34"/>
    <mergeCell ref="N34:N38"/>
    <mergeCell ref="Z34:Z36"/>
    <mergeCell ref="AB34:AB36"/>
    <mergeCell ref="J35:J37"/>
    <mergeCell ref="K35:K37"/>
  </mergeCells>
  <phoneticPr fontId="62" type="noConversion"/>
  <conditionalFormatting sqref="J40:L69">
    <cfRule type="containsText" dxfId="13" priority="16" operator="containsText" text="NO">
      <formula>NOT(ISERROR(SEARCH("NO",J40)))</formula>
    </cfRule>
  </conditionalFormatting>
  <conditionalFormatting sqref="J87:L107">
    <cfRule type="containsText" dxfId="12" priority="4" operator="containsText" text="NO">
      <formula>NOT(ISERROR(SEARCH("NO",J87)))</formula>
    </cfRule>
  </conditionalFormatting>
  <conditionalFormatting sqref="J124:L144">
    <cfRule type="containsText" dxfId="11" priority="1" operator="containsText" text="NO">
      <formula>NOT(ISERROR(SEARCH("NO",J124)))</formula>
    </cfRule>
  </conditionalFormatting>
  <conditionalFormatting sqref="K40:K69">
    <cfRule type="cellIs" dxfId="10" priority="17" operator="equal">
      <formula>"NO m."</formula>
    </cfRule>
  </conditionalFormatting>
  <conditionalFormatting sqref="K87:K107">
    <cfRule type="cellIs" dxfId="9" priority="5" operator="equal">
      <formula>"NO m."</formula>
    </cfRule>
  </conditionalFormatting>
  <conditionalFormatting sqref="K124:K144">
    <cfRule type="cellIs" dxfId="8" priority="2" operator="equal">
      <formula>"NO m."</formula>
    </cfRule>
  </conditionalFormatting>
  <dataValidations count="8">
    <dataValidation type="list" allowBlank="1" showInputMessage="1" showErrorMessage="1" sqref="J124:J143" xr:uid="{00000000-0002-0000-0100-000000000000}">
      <formula1>"idrogeno"</formula1>
    </dataValidation>
    <dataValidation type="list" allowBlank="1" showInputMessage="1" showErrorMessage="1" sqref="J40:J68" xr:uid="{00000000-0002-0000-0100-000001000000}">
      <formula1>"GNL,GNC,"</formula1>
    </dataValidation>
    <dataValidation type="list" allowBlank="1" showInputMessage="1" showErrorMessage="1" sqref="Z124:AB145 Z87:AB108 Z40:AB70" xr:uid="{00000000-0002-0000-0100-000002000000}">
      <formula1>"SI,-"</formula1>
      <formula2>0</formula2>
    </dataValidation>
    <dataValidation type="decimal" operator="greaterThanOrEqual" allowBlank="1" showInputMessage="1" showErrorMessage="1" sqref="T70 V145 V70 X70 X108 T108 N87:N108 Q69:Q70 V108 X145 T145 N124:N145 Q107:Q108 N40:N70 P40:P70 P87:P108 P124:P145 Q144:Q145" xr:uid="{00000000-0002-0000-0100-000003000000}">
      <formula1>0</formula1>
      <formula2>0</formula2>
    </dataValidation>
    <dataValidation type="list" allowBlank="1" showInputMessage="1" showErrorMessage="1" sqref="J87:J106" xr:uid="{00000000-0002-0000-0100-000004000000}">
      <formula1>"elettrico"</formula1>
    </dataValidation>
    <dataValidation type="date" operator="greaterThanOrEqual" allowBlank="1" showInputMessage="1" showErrorMessage="1" prompt="data successiva al 06/05/2021" sqref="H124:H143 H87:H106 H40:H68" xr:uid="{00000000-0002-0000-0100-000005000000}">
      <formula1>44322</formula1>
    </dataValidation>
    <dataValidation type="list" allowBlank="1" showInputMessage="1" showErrorMessage="1" sqref="F124:F143 F87:F106 F40:F68" xr:uid="{00000000-0002-0000-0100-000006000000}">
      <formula1>$G$8:$G$30</formula1>
    </dataValidation>
    <dataValidation operator="greaterThanOrEqual" allowBlank="1" showInputMessage="1" showErrorMessage="1" sqref="Q40:Q68 Q87:Q106 Q124:Q143" xr:uid="{C0561C38-4AAE-453A-BDE1-1729AF0D319C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/P.A. dal menù a tendina_x000a_" xr:uid="{00000000-0002-0000-0100-000007000000}">
          <x14:formula1>
            <xm:f>'DATI EROGAZIONI'!$A$2:$A$22</xm:f>
          </x14:formula1>
          <xm:sqref>G6:J6</xm:sqref>
        </x14:dataValidation>
        <x14:dataValidation type="list" allowBlank="1" showInputMessage="1" showErrorMessage="1" xr:uid="{00000000-0002-0000-0100-000008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H69 H107 H144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2" tint="-0.249977111117893"/>
  </sheetPr>
  <dimension ref="A1:AC46"/>
  <sheetViews>
    <sheetView topLeftCell="A28" workbookViewId="0">
      <selection activeCell="C39" sqref="C39"/>
    </sheetView>
  </sheetViews>
  <sheetFormatPr defaultColWidth="8.7265625" defaultRowHeight="14.5" x14ac:dyDescent="0.35"/>
  <cols>
    <col min="1" max="1" width="16" style="1" customWidth="1"/>
    <col min="2" max="2" width="26.1796875" style="1" customWidth="1"/>
    <col min="3" max="3" width="21.7265625" style="1" bestFit="1" customWidth="1"/>
    <col min="4" max="4" width="15.453125" style="1" customWidth="1"/>
    <col min="5" max="5" width="11.54296875" style="1" bestFit="1" customWidth="1"/>
    <col min="6" max="6" width="13.26953125" style="1" bestFit="1" customWidth="1"/>
    <col min="7" max="7" width="17.81640625" style="1" customWidth="1"/>
    <col min="8" max="8" width="17.1796875" style="1" customWidth="1"/>
    <col min="9" max="9" width="11.26953125" style="1" bestFit="1" customWidth="1"/>
    <col min="10" max="10" width="14" style="1" customWidth="1"/>
    <col min="11" max="12" width="12.1796875" style="1" bestFit="1" customWidth="1"/>
    <col min="13" max="13" width="18" style="1" customWidth="1"/>
    <col min="14" max="14" width="17.81640625" style="1" customWidth="1"/>
    <col min="15" max="15" width="13.7265625" style="1" bestFit="1" customWidth="1"/>
    <col min="16" max="16" width="11.26953125" style="1" bestFit="1" customWidth="1"/>
    <col min="17" max="17" width="13.54296875" style="1" customWidth="1"/>
    <col min="18" max="18" width="16.81640625" style="1" customWidth="1"/>
    <col min="19" max="19" width="14.26953125" style="1" customWidth="1"/>
    <col min="20" max="20" width="22.7265625" style="1" customWidth="1"/>
    <col min="21" max="16384" width="8.7265625" style="1"/>
  </cols>
  <sheetData>
    <row r="1" spans="1:29" customFormat="1" ht="15" thickBot="1" x14ac:dyDescent="0.4">
      <c r="A1" s="93"/>
      <c r="B1" s="38"/>
      <c r="C1" s="39"/>
      <c r="D1" s="40"/>
      <c r="E1" s="40"/>
      <c r="F1" s="40"/>
      <c r="G1" s="41"/>
      <c r="H1" s="42"/>
      <c r="I1" s="38"/>
      <c r="J1" s="38"/>
      <c r="K1" s="43"/>
      <c r="L1" s="43"/>
      <c r="M1" s="43"/>
      <c r="N1" s="43"/>
      <c r="O1" s="43"/>
      <c r="P1" s="39"/>
      <c r="Q1" s="38"/>
      <c r="R1" s="41"/>
      <c r="S1" s="38"/>
      <c r="T1" s="38"/>
      <c r="U1" s="38"/>
      <c r="V1" s="39"/>
      <c r="W1" s="39"/>
      <c r="X1" s="38"/>
      <c r="Y1" s="39"/>
      <c r="Z1" s="39"/>
      <c r="AA1" s="39"/>
      <c r="AB1" s="39"/>
      <c r="AC1" s="38"/>
    </row>
    <row r="2" spans="1:29" customFormat="1" ht="36.75" customHeight="1" thickBot="1" x14ac:dyDescent="0.4">
      <c r="A2" s="993" t="s">
        <v>0</v>
      </c>
      <c r="B2" s="994"/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5"/>
      <c r="Y2" s="109"/>
      <c r="Z2" s="109"/>
      <c r="AA2" s="109"/>
      <c r="AB2" s="109"/>
      <c r="AC2" s="109"/>
    </row>
    <row r="3" spans="1:29" customFormat="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pans="1:29" customFormat="1" ht="18" thickBot="1" x14ac:dyDescent="0.4">
      <c r="A4" s="860" t="s">
        <v>529</v>
      </c>
      <c r="B4" s="861"/>
      <c r="C4" s="861"/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61"/>
      <c r="P4" s="861"/>
      <c r="Q4" s="861"/>
      <c r="R4" s="898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customFormat="1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customFormat="1" ht="29.5" thickBot="1" x14ac:dyDescent="0.4">
      <c r="A6" s="804" t="s">
        <v>233</v>
      </c>
      <c r="B6" s="805"/>
      <c r="C6" s="805"/>
      <c r="D6" s="1207" t="s">
        <v>530</v>
      </c>
      <c r="E6" s="1207"/>
      <c r="F6" s="1208"/>
      <c r="G6" s="34"/>
      <c r="H6" s="1235" t="s">
        <v>463</v>
      </c>
      <c r="I6" s="1236"/>
      <c r="J6" s="1236"/>
      <c r="K6" s="1237"/>
      <c r="L6" s="34"/>
      <c r="M6" s="698" t="s">
        <v>655</v>
      </c>
      <c r="N6" s="699" t="s">
        <v>656</v>
      </c>
      <c r="O6" s="1"/>
      <c r="P6" s="1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</row>
    <row r="7" spans="1:29" customFormat="1" ht="15" customHeight="1" thickBot="1" x14ac:dyDescent="0.4">
      <c r="A7" s="810"/>
      <c r="B7" s="811"/>
      <c r="C7" s="811"/>
      <c r="D7" s="1209"/>
      <c r="E7" s="1209"/>
      <c r="F7" s="1210"/>
      <c r="G7" s="1"/>
      <c r="H7" s="1238" t="s">
        <v>464</v>
      </c>
      <c r="I7" s="1239"/>
      <c r="J7" s="1240"/>
      <c r="K7" s="274">
        <f>M44</f>
        <v>0</v>
      </c>
      <c r="L7" s="52"/>
      <c r="M7" s="1195" t="s">
        <v>657</v>
      </c>
      <c r="N7" s="1196" t="s">
        <v>658</v>
      </c>
      <c r="O7" s="1"/>
      <c r="P7" s="1"/>
    </row>
    <row r="8" spans="1:29" customFormat="1" ht="12.75" customHeight="1" thickBot="1" x14ac:dyDescent="0.7">
      <c r="A8" s="29"/>
      <c r="B8" s="29"/>
      <c r="C8" s="29"/>
      <c r="D8" s="29"/>
      <c r="E8" s="30"/>
      <c r="F8" s="30"/>
      <c r="G8" s="1"/>
      <c r="H8" s="85"/>
      <c r="I8" s="30"/>
      <c r="J8" s="30"/>
      <c r="K8" s="276"/>
      <c r="L8" s="30"/>
      <c r="M8" s="1195"/>
      <c r="N8" s="1196"/>
      <c r="O8" s="1"/>
      <c r="P8" s="1"/>
      <c r="Q8" s="30"/>
      <c r="R8" s="30"/>
      <c r="S8" s="30"/>
      <c r="T8" s="30"/>
      <c r="U8" s="30"/>
      <c r="V8" s="31"/>
      <c r="W8" s="31"/>
      <c r="X8" s="31"/>
      <c r="Y8" s="9"/>
      <c r="Z8" s="32"/>
      <c r="AA8" s="33"/>
      <c r="AB8" s="33"/>
      <c r="AC8" s="33"/>
    </row>
    <row r="9" spans="1:29" customFormat="1" ht="38.5" customHeight="1" thickBot="1" x14ac:dyDescent="0.4">
      <c r="A9" s="1200" t="s">
        <v>169</v>
      </c>
      <c r="B9" s="1201"/>
      <c r="C9" s="1201"/>
      <c r="D9" s="1202" t="str">
        <f>'EXTRA-urbano_PIANO_INV-INFR '!G89</f>
        <v/>
      </c>
      <c r="E9" s="1202"/>
      <c r="F9" s="1203"/>
      <c r="G9" s="1"/>
      <c r="H9" s="1197" t="s">
        <v>466</v>
      </c>
      <c r="I9" s="1198"/>
      <c r="J9" s="1199"/>
      <c r="K9" s="274">
        <f>S44</f>
        <v>0</v>
      </c>
      <c r="L9" s="106"/>
      <c r="M9" s="1195"/>
      <c r="N9" s="1196"/>
      <c r="O9" s="1"/>
      <c r="P9" s="1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</row>
    <row r="10" spans="1:29" customFormat="1" ht="15" thickBot="1" x14ac:dyDescent="0.4">
      <c r="G10" s="1"/>
      <c r="H10" s="87"/>
      <c r="I10" s="473"/>
      <c r="J10" s="473"/>
      <c r="K10" s="474"/>
      <c r="M10" s="700" t="s">
        <v>485</v>
      </c>
      <c r="N10" s="701" t="s">
        <v>485</v>
      </c>
      <c r="O10" s="1"/>
      <c r="P10" s="1"/>
    </row>
    <row r="11" spans="1:29" customFormat="1" ht="33.65" customHeight="1" thickBot="1" x14ac:dyDescent="0.4">
      <c r="A11" s="1257" t="s">
        <v>4</v>
      </c>
      <c r="B11" s="1258"/>
      <c r="C11" s="1258"/>
      <c r="D11" s="1193"/>
      <c r="E11" s="1193"/>
      <c r="F11" s="1194"/>
      <c r="G11" s="1"/>
      <c r="H11" s="697"/>
      <c r="I11" s="697"/>
      <c r="J11" s="697"/>
      <c r="K11" s="472"/>
      <c r="L11" s="138"/>
      <c r="M11" s="702"/>
      <c r="N11" s="703"/>
      <c r="O11" s="697"/>
      <c r="P11" s="472"/>
      <c r="Q11" s="138"/>
    </row>
    <row r="12" spans="1:29" ht="15" thickBot="1" x14ac:dyDescent="0.4"/>
    <row r="13" spans="1:29" ht="36.65" customHeight="1" thickBot="1" x14ac:dyDescent="0.4">
      <c r="A13" s="1275" t="s">
        <v>532</v>
      </c>
      <c r="B13" s="1276"/>
      <c r="C13" s="1276"/>
      <c r="D13" s="1276"/>
      <c r="E13" s="1276"/>
      <c r="F13" s="1276"/>
      <c r="G13" s="1276"/>
      <c r="H13" s="1276"/>
      <c r="I13" s="1276"/>
      <c r="J13" s="1276"/>
      <c r="K13" s="1276"/>
      <c r="L13" s="1276"/>
      <c r="M13" s="1276"/>
      <c r="N13" s="1276"/>
      <c r="O13" s="1276"/>
      <c r="P13" s="1276"/>
      <c r="Q13" s="1276"/>
      <c r="R13" s="1277"/>
      <c r="S13" s="292"/>
      <c r="T13" s="292"/>
    </row>
    <row r="14" spans="1:29" ht="15" thickBot="1" x14ac:dyDescent="0.4">
      <c r="K14" s="12"/>
    </row>
    <row r="15" spans="1:29" ht="16" customHeight="1" thickBot="1" x14ac:dyDescent="0.4">
      <c r="A15" s="1278" t="s">
        <v>468</v>
      </c>
      <c r="B15" s="1281" t="s">
        <v>469</v>
      </c>
      <c r="C15" s="1284" t="s">
        <v>470</v>
      </c>
      <c r="D15" s="1287" t="s">
        <v>471</v>
      </c>
      <c r="E15" s="1288"/>
      <c r="F15" s="1288"/>
      <c r="G15" s="1288"/>
      <c r="H15" s="1288"/>
      <c r="I15" s="1288"/>
      <c r="J15" s="1289"/>
      <c r="K15" s="1290" t="s">
        <v>472</v>
      </c>
      <c r="L15" s="1291"/>
      <c r="M15" s="1291"/>
      <c r="N15" s="1291"/>
      <c r="O15" s="1291"/>
      <c r="P15" s="1291"/>
      <c r="Q15" s="1292"/>
      <c r="R15" s="1293" t="s">
        <v>473</v>
      </c>
    </row>
    <row r="16" spans="1:29" ht="60" x14ac:dyDescent="0.35">
      <c r="A16" s="1279"/>
      <c r="B16" s="1282"/>
      <c r="C16" s="1285"/>
      <c r="D16" s="424" t="s">
        <v>474</v>
      </c>
      <c r="E16" s="425" t="s">
        <v>475</v>
      </c>
      <c r="F16" s="425" t="s">
        <v>476</v>
      </c>
      <c r="G16" s="425" t="s">
        <v>477</v>
      </c>
      <c r="H16" s="425" t="s">
        <v>471</v>
      </c>
      <c r="I16" s="425" t="s">
        <v>478</v>
      </c>
      <c r="J16" s="426" t="s">
        <v>479</v>
      </c>
      <c r="K16" s="442" t="s">
        <v>480</v>
      </c>
      <c r="L16" s="443" t="s">
        <v>481</v>
      </c>
      <c r="M16" s="443" t="s">
        <v>482</v>
      </c>
      <c r="N16" s="443" t="s">
        <v>483</v>
      </c>
      <c r="O16" s="443" t="s">
        <v>484</v>
      </c>
      <c r="P16" s="427" t="s">
        <v>478</v>
      </c>
      <c r="Q16" s="428" t="s">
        <v>479</v>
      </c>
      <c r="R16" s="1294"/>
      <c r="T16" s="1297"/>
    </row>
    <row r="17" spans="1:20" ht="15" thickBot="1" x14ac:dyDescent="0.4">
      <c r="A17" s="1280"/>
      <c r="B17" s="1283"/>
      <c r="C17" s="1286"/>
      <c r="D17" s="429" t="s">
        <v>420</v>
      </c>
      <c r="E17" s="430" t="s">
        <v>420</v>
      </c>
      <c r="F17" s="430" t="s">
        <v>420</v>
      </c>
      <c r="G17" s="430" t="s">
        <v>420</v>
      </c>
      <c r="H17" s="430" t="s">
        <v>420</v>
      </c>
      <c r="I17" s="430" t="s">
        <v>420</v>
      </c>
      <c r="J17" s="431" t="s">
        <v>420</v>
      </c>
      <c r="K17" s="429" t="s">
        <v>420</v>
      </c>
      <c r="L17" s="430" t="s">
        <v>420</v>
      </c>
      <c r="M17" s="430" t="s">
        <v>420</v>
      </c>
      <c r="N17" s="430" t="s">
        <v>420</v>
      </c>
      <c r="O17" s="430" t="s">
        <v>420</v>
      </c>
      <c r="P17" s="430" t="s">
        <v>420</v>
      </c>
      <c r="Q17" s="431" t="s">
        <v>420</v>
      </c>
      <c r="R17" s="432" t="s">
        <v>485</v>
      </c>
      <c r="T17" s="1297"/>
    </row>
    <row r="18" spans="1:20" x14ac:dyDescent="0.35">
      <c r="A18" s="256" t="s">
        <v>270</v>
      </c>
      <c r="B18" s="218"/>
      <c r="C18" s="313"/>
      <c r="D18" s="310"/>
      <c r="E18" s="225"/>
      <c r="F18" s="225"/>
      <c r="G18" s="225"/>
      <c r="H18" s="248">
        <f>G18+E18</f>
        <v>0</v>
      </c>
      <c r="I18" s="248">
        <f>H18*0.5%</f>
        <v>0</v>
      </c>
      <c r="J18" s="249">
        <f>H18-I18</f>
        <v>0</v>
      </c>
      <c r="K18" s="522"/>
      <c r="L18" s="523"/>
      <c r="M18" s="523"/>
      <c r="N18" s="523"/>
      <c r="O18" s="250">
        <f>N18+L18</f>
        <v>0</v>
      </c>
      <c r="P18" s="250">
        <f>O18*0.5%</f>
        <v>0</v>
      </c>
      <c r="Q18" s="251">
        <f>O18-P18</f>
        <v>0</v>
      </c>
      <c r="R18" s="304"/>
    </row>
    <row r="19" spans="1:20" x14ac:dyDescent="0.35">
      <c r="A19" s="226" t="s">
        <v>272</v>
      </c>
      <c r="B19" s="218"/>
      <c r="C19" s="314"/>
      <c r="D19" s="311"/>
      <c r="E19" s="213"/>
      <c r="F19" s="213"/>
      <c r="G19" s="213"/>
      <c r="H19" s="237">
        <f>G19+E19</f>
        <v>0</v>
      </c>
      <c r="I19" s="237">
        <f>H19*0.5%</f>
        <v>0</v>
      </c>
      <c r="J19" s="238">
        <f>H19-I19</f>
        <v>0</v>
      </c>
      <c r="K19" s="524"/>
      <c r="L19" s="525"/>
      <c r="M19" s="525"/>
      <c r="N19" s="525"/>
      <c r="O19" s="239">
        <f t="shared" ref="O19:O25" si="0">N19+L19</f>
        <v>0</v>
      </c>
      <c r="P19" s="239">
        <f t="shared" ref="P19:P25" si="1">O19*0.5%</f>
        <v>0</v>
      </c>
      <c r="Q19" s="240">
        <f t="shared" ref="Q19:Q25" si="2">O19-P19</f>
        <v>0</v>
      </c>
      <c r="R19" s="305"/>
    </row>
    <row r="20" spans="1:20" x14ac:dyDescent="0.35">
      <c r="A20" s="226" t="s">
        <v>270</v>
      </c>
      <c r="B20" s="218"/>
      <c r="C20" s="314"/>
      <c r="D20" s="311"/>
      <c r="E20" s="213"/>
      <c r="F20" s="213"/>
      <c r="G20" s="213"/>
      <c r="H20" s="237">
        <f t="shared" ref="H20:H25" si="3">G20+E20</f>
        <v>0</v>
      </c>
      <c r="I20" s="237">
        <f t="shared" ref="I20:I25" si="4">H20*0.5%</f>
        <v>0</v>
      </c>
      <c r="J20" s="238">
        <f t="shared" ref="J20:J25" si="5">H20-I20</f>
        <v>0</v>
      </c>
      <c r="K20" s="524"/>
      <c r="L20" s="525"/>
      <c r="M20" s="525"/>
      <c r="N20" s="525"/>
      <c r="O20" s="239">
        <f t="shared" si="0"/>
        <v>0</v>
      </c>
      <c r="P20" s="239">
        <f t="shared" si="1"/>
        <v>0</v>
      </c>
      <c r="Q20" s="240">
        <f t="shared" si="2"/>
        <v>0</v>
      </c>
      <c r="R20" s="305"/>
    </row>
    <row r="21" spans="1:20" x14ac:dyDescent="0.35">
      <c r="A21" s="226" t="s">
        <v>271</v>
      </c>
      <c r="B21" s="218"/>
      <c r="C21" s="314"/>
      <c r="D21" s="311"/>
      <c r="E21" s="213"/>
      <c r="F21" s="213"/>
      <c r="G21" s="213"/>
      <c r="H21" s="237">
        <f t="shared" si="3"/>
        <v>0</v>
      </c>
      <c r="I21" s="237">
        <f t="shared" si="4"/>
        <v>0</v>
      </c>
      <c r="J21" s="238">
        <f t="shared" si="5"/>
        <v>0</v>
      </c>
      <c r="K21" s="524"/>
      <c r="L21" s="525"/>
      <c r="M21" s="525"/>
      <c r="N21" s="525"/>
      <c r="O21" s="239">
        <f t="shared" si="0"/>
        <v>0</v>
      </c>
      <c r="P21" s="239">
        <f t="shared" si="1"/>
        <v>0</v>
      </c>
      <c r="Q21" s="240">
        <f t="shared" si="2"/>
        <v>0</v>
      </c>
      <c r="R21" s="305"/>
    </row>
    <row r="22" spans="1:20" x14ac:dyDescent="0.35">
      <c r="A22" s="226" t="s">
        <v>270</v>
      </c>
      <c r="B22" s="218"/>
      <c r="C22" s="314"/>
      <c r="D22" s="311"/>
      <c r="E22" s="213"/>
      <c r="F22" s="213"/>
      <c r="G22" s="213"/>
      <c r="H22" s="237">
        <f t="shared" si="3"/>
        <v>0</v>
      </c>
      <c r="I22" s="237">
        <f t="shared" si="4"/>
        <v>0</v>
      </c>
      <c r="J22" s="238">
        <f t="shared" si="5"/>
        <v>0</v>
      </c>
      <c r="K22" s="524"/>
      <c r="L22" s="525"/>
      <c r="M22" s="525"/>
      <c r="N22" s="525"/>
      <c r="O22" s="239">
        <f t="shared" si="0"/>
        <v>0</v>
      </c>
      <c r="P22" s="239">
        <f t="shared" si="1"/>
        <v>0</v>
      </c>
      <c r="Q22" s="240">
        <f t="shared" si="2"/>
        <v>0</v>
      </c>
      <c r="R22" s="305"/>
    </row>
    <row r="23" spans="1:20" x14ac:dyDescent="0.35">
      <c r="A23" s="226" t="s">
        <v>276</v>
      </c>
      <c r="B23" s="218"/>
      <c r="C23" s="314"/>
      <c r="D23" s="311"/>
      <c r="E23" s="213"/>
      <c r="F23" s="213"/>
      <c r="G23" s="213"/>
      <c r="H23" s="237">
        <f t="shared" si="3"/>
        <v>0</v>
      </c>
      <c r="I23" s="237">
        <f t="shared" si="4"/>
        <v>0</v>
      </c>
      <c r="J23" s="238">
        <f t="shared" si="5"/>
        <v>0</v>
      </c>
      <c r="K23" s="524"/>
      <c r="L23" s="525"/>
      <c r="M23" s="525"/>
      <c r="N23" s="525"/>
      <c r="O23" s="239">
        <f t="shared" si="0"/>
        <v>0</v>
      </c>
      <c r="P23" s="239">
        <f t="shared" si="1"/>
        <v>0</v>
      </c>
      <c r="Q23" s="240">
        <f t="shared" si="2"/>
        <v>0</v>
      </c>
      <c r="R23" s="305"/>
    </row>
    <row r="24" spans="1:20" x14ac:dyDescent="0.35">
      <c r="A24" s="226" t="s">
        <v>277</v>
      </c>
      <c r="B24" s="218"/>
      <c r="C24" s="314"/>
      <c r="D24" s="311"/>
      <c r="E24" s="213"/>
      <c r="F24" s="213"/>
      <c r="G24" s="213"/>
      <c r="H24" s="237">
        <f t="shared" si="3"/>
        <v>0</v>
      </c>
      <c r="I24" s="237">
        <f t="shared" si="4"/>
        <v>0</v>
      </c>
      <c r="J24" s="238">
        <f t="shared" si="5"/>
        <v>0</v>
      </c>
      <c r="K24" s="524"/>
      <c r="L24" s="525"/>
      <c r="M24" s="525"/>
      <c r="N24" s="525"/>
      <c r="O24" s="239">
        <f t="shared" si="0"/>
        <v>0</v>
      </c>
      <c r="P24" s="239">
        <f t="shared" si="1"/>
        <v>0</v>
      </c>
      <c r="Q24" s="240">
        <f t="shared" si="2"/>
        <v>0</v>
      </c>
      <c r="R24" s="305"/>
    </row>
    <row r="25" spans="1:20" ht="15" thickBot="1" x14ac:dyDescent="0.4">
      <c r="A25" s="367" t="s">
        <v>276</v>
      </c>
      <c r="B25" s="366"/>
      <c r="C25" s="315"/>
      <c r="D25" s="312"/>
      <c r="E25" s="277"/>
      <c r="F25" s="277"/>
      <c r="G25" s="277"/>
      <c r="H25" s="278">
        <f t="shared" si="3"/>
        <v>0</v>
      </c>
      <c r="I25" s="278">
        <f t="shared" si="4"/>
        <v>0</v>
      </c>
      <c r="J25" s="279">
        <f t="shared" si="5"/>
        <v>0</v>
      </c>
      <c r="K25" s="526"/>
      <c r="L25" s="527"/>
      <c r="M25" s="527"/>
      <c r="N25" s="527"/>
      <c r="O25" s="280">
        <f t="shared" si="0"/>
        <v>0</v>
      </c>
      <c r="P25" s="280">
        <f t="shared" si="1"/>
        <v>0</v>
      </c>
      <c r="Q25" s="281">
        <f t="shared" si="2"/>
        <v>0</v>
      </c>
      <c r="R25" s="306"/>
    </row>
    <row r="26" spans="1:20" ht="15" thickBot="1" x14ac:dyDescent="0.4">
      <c r="B26" s="530"/>
      <c r="C26" s="531" t="s">
        <v>56</v>
      </c>
      <c r="D26" s="532">
        <f>MAXA(D18:D25)</f>
        <v>0</v>
      </c>
      <c r="E26" s="532">
        <f t="shared" ref="E26:Q26" si="6">SUM(E18:E25)</f>
        <v>0</v>
      </c>
      <c r="F26" s="532">
        <f>MAXA(F18:F25)</f>
        <v>0</v>
      </c>
      <c r="G26" s="532">
        <f>SUM(G18:G25)</f>
        <v>0</v>
      </c>
      <c r="H26" s="532">
        <f>SUM(H18:H25)</f>
        <v>0</v>
      </c>
      <c r="I26" s="532">
        <f t="shared" si="6"/>
        <v>0</v>
      </c>
      <c r="J26" s="532">
        <f>SUM(J18:J25)</f>
        <v>0</v>
      </c>
      <c r="K26" s="532">
        <f>MAXA(K18:K25)</f>
        <v>0</v>
      </c>
      <c r="L26" s="532">
        <f t="shared" si="6"/>
        <v>0</v>
      </c>
      <c r="M26" s="532">
        <f>MAXA(M18:M25)</f>
        <v>0</v>
      </c>
      <c r="N26" s="532">
        <f t="shared" si="6"/>
        <v>0</v>
      </c>
      <c r="O26" s="532">
        <f t="shared" si="6"/>
        <v>0</v>
      </c>
      <c r="P26" s="532">
        <f t="shared" si="6"/>
        <v>0</v>
      </c>
      <c r="Q26" s="533">
        <f t="shared" si="6"/>
        <v>0</v>
      </c>
      <c r="R26" s="534"/>
    </row>
    <row r="28" spans="1:20" ht="15" thickBot="1" x14ac:dyDescent="0.4"/>
    <row r="29" spans="1:20" ht="15.75" customHeight="1" x14ac:dyDescent="0.45">
      <c r="A29" s="1268" t="s">
        <v>491</v>
      </c>
      <c r="B29" s="1269"/>
      <c r="C29" s="1269"/>
      <c r="D29" s="1269"/>
      <c r="E29" s="1269"/>
      <c r="F29" s="1269"/>
      <c r="G29" s="1269"/>
      <c r="H29" s="1269"/>
      <c r="I29" s="1269"/>
      <c r="J29" s="1269"/>
      <c r="K29" s="1269"/>
      <c r="L29" s="1269"/>
      <c r="M29" s="1269"/>
      <c r="N29" s="1269"/>
      <c r="O29" s="1269"/>
      <c r="P29" s="1269"/>
      <c r="Q29" s="1269"/>
      <c r="R29" s="1269"/>
      <c r="S29" s="1269"/>
      <c r="T29" s="1270"/>
    </row>
    <row r="30" spans="1:20" ht="78" customHeight="1" x14ac:dyDescent="0.35">
      <c r="A30" s="1271" t="s">
        <v>468</v>
      </c>
      <c r="B30" s="1273" t="s">
        <v>492</v>
      </c>
      <c r="C30" s="433" t="s">
        <v>493</v>
      </c>
      <c r="D30" s="434" t="s">
        <v>494</v>
      </c>
      <c r="E30" s="433" t="s">
        <v>495</v>
      </c>
      <c r="F30" s="435" t="s">
        <v>496</v>
      </c>
      <c r="G30" s="435" t="s">
        <v>497</v>
      </c>
      <c r="H30" s="434" t="s">
        <v>498</v>
      </c>
      <c r="I30" s="434" t="s">
        <v>496</v>
      </c>
      <c r="J30" s="1295" t="s">
        <v>499</v>
      </c>
      <c r="K30" s="436" t="s">
        <v>497</v>
      </c>
      <c r="L30" s="434" t="s">
        <v>500</v>
      </c>
      <c r="M30" s="436" t="s">
        <v>501</v>
      </c>
      <c r="N30" s="434" t="s">
        <v>502</v>
      </c>
      <c r="O30" s="436" t="s">
        <v>503</v>
      </c>
      <c r="P30" s="436" t="s">
        <v>504</v>
      </c>
      <c r="Q30" s="436" t="s">
        <v>505</v>
      </c>
      <c r="R30" s="436" t="s">
        <v>506</v>
      </c>
      <c r="S30" s="436" t="s">
        <v>507</v>
      </c>
      <c r="T30" s="437" t="s">
        <v>508</v>
      </c>
    </row>
    <row r="31" spans="1:20" ht="15" thickBot="1" x14ac:dyDescent="0.4">
      <c r="A31" s="1272"/>
      <c r="B31" s="1274"/>
      <c r="C31" s="438" t="s">
        <v>509</v>
      </c>
      <c r="D31" s="430" t="s">
        <v>420</v>
      </c>
      <c r="E31" s="438" t="s">
        <v>510</v>
      </c>
      <c r="F31" s="438" t="s">
        <v>511</v>
      </c>
      <c r="G31" s="438" t="s">
        <v>420</v>
      </c>
      <c r="H31" s="439" t="s">
        <v>510</v>
      </c>
      <c r="I31" s="438" t="s">
        <v>511</v>
      </c>
      <c r="J31" s="1296"/>
      <c r="K31" s="438" t="s">
        <v>420</v>
      </c>
      <c r="L31" s="438" t="s">
        <v>420</v>
      </c>
      <c r="M31" s="438" t="s">
        <v>420</v>
      </c>
      <c r="N31" s="438" t="s">
        <v>533</v>
      </c>
      <c r="O31" s="438" t="s">
        <v>422</v>
      </c>
      <c r="P31" s="438" t="s">
        <v>420</v>
      </c>
      <c r="Q31" s="440" t="s">
        <v>422</v>
      </c>
      <c r="R31" s="440" t="s">
        <v>485</v>
      </c>
      <c r="S31" s="438" t="s">
        <v>420</v>
      </c>
      <c r="T31" s="441" t="s">
        <v>485</v>
      </c>
    </row>
    <row r="32" spans="1:20" x14ac:dyDescent="0.35">
      <c r="A32" s="256" t="s">
        <v>271</v>
      </c>
      <c r="B32" s="272" t="str">
        <f>VLOOKUP(A32,'EXTRA-urbano_PIANO_INV-INFR '!$D$93:$H$107,2,FALSE)</f>
        <v>Categoria scorporabile (specificare)</v>
      </c>
      <c r="C32" s="271"/>
      <c r="D32" s="255"/>
      <c r="E32" s="256"/>
      <c r="F32" s="257"/>
      <c r="G32" s="258"/>
      <c r="H32" s="259"/>
      <c r="I32" s="260"/>
      <c r="J32" s="261"/>
      <c r="K32" s="247"/>
      <c r="L32" s="225"/>
      <c r="M32" s="248">
        <f>K32+L32</f>
        <v>0</v>
      </c>
      <c r="N32" s="262"/>
      <c r="O32" s="262"/>
      <c r="P32" s="217"/>
      <c r="Q32" s="218"/>
      <c r="R32" s="218"/>
      <c r="S32" s="225"/>
      <c r="T32" s="381"/>
    </row>
    <row r="33" spans="1:20" x14ac:dyDescent="0.35">
      <c r="A33" s="273" t="s">
        <v>272</v>
      </c>
      <c r="B33" s="272" t="str">
        <f>VLOOKUP(A33,'EXTRA-urbano_PIANO_INV-INFR '!$D$93:$H$107,2,FALSE)</f>
        <v>oneri per la sicurezza</v>
      </c>
      <c r="C33" s="234"/>
      <c r="D33" s="235"/>
      <c r="E33" s="227"/>
      <c r="F33" s="219"/>
      <c r="G33" s="232"/>
      <c r="H33" s="228"/>
      <c r="I33" s="214"/>
      <c r="J33" s="215"/>
      <c r="K33" s="212"/>
      <c r="L33" s="213"/>
      <c r="M33" s="248">
        <f t="shared" ref="M33:M43" si="7">K33+L33</f>
        <v>0</v>
      </c>
      <c r="N33" s="216"/>
      <c r="O33" s="216"/>
      <c r="P33" s="220"/>
      <c r="Q33" s="128"/>
      <c r="R33" s="128"/>
      <c r="S33" s="213"/>
      <c r="T33" s="381"/>
    </row>
    <row r="34" spans="1:20" x14ac:dyDescent="0.35">
      <c r="A34" s="273" t="s">
        <v>272</v>
      </c>
      <c r="B34" s="272" t="str">
        <f>VLOOKUP(A34,'EXTRA-urbano_PIANO_INV-INFR '!$D$93:$H$107,2,FALSE)</f>
        <v>oneri per la sicurezza</v>
      </c>
      <c r="C34" s="236"/>
      <c r="D34" s="232"/>
      <c r="E34" s="226"/>
      <c r="F34" s="214"/>
      <c r="G34" s="233"/>
      <c r="H34" s="229"/>
      <c r="I34" s="223"/>
      <c r="J34" s="224"/>
      <c r="K34" s="221"/>
      <c r="L34" s="225"/>
      <c r="M34" s="248">
        <f t="shared" si="7"/>
        <v>0</v>
      </c>
      <c r="N34" s="216"/>
      <c r="O34" s="128"/>
      <c r="P34" s="213"/>
      <c r="Q34" s="128"/>
      <c r="R34" s="128"/>
      <c r="S34" s="213"/>
      <c r="T34" s="382"/>
    </row>
    <row r="35" spans="1:20" x14ac:dyDescent="0.35">
      <c r="A35" s="273" t="s">
        <v>275</v>
      </c>
      <c r="B35" s="272" t="str">
        <f>VLOOKUP(A35,'EXTRA-urbano_PIANO_INV-INFR '!$D$93:$H$107,2,FALSE)</f>
        <v>SPECIFICARE______</v>
      </c>
      <c r="C35" s="236"/>
      <c r="D35" s="232"/>
      <c r="E35" s="226"/>
      <c r="F35" s="214"/>
      <c r="G35" s="233"/>
      <c r="H35" s="229"/>
      <c r="I35" s="223"/>
      <c r="J35" s="224"/>
      <c r="K35" s="221"/>
      <c r="L35" s="225"/>
      <c r="M35" s="248">
        <f t="shared" si="7"/>
        <v>0</v>
      </c>
      <c r="N35" s="216"/>
      <c r="O35" s="128"/>
      <c r="P35" s="213"/>
      <c r="Q35" s="128"/>
      <c r="R35" s="128"/>
      <c r="S35" s="213"/>
      <c r="T35" s="382"/>
    </row>
    <row r="36" spans="1:20" x14ac:dyDescent="0.35">
      <c r="A36" s="273"/>
      <c r="B36" s="272" t="e">
        <f>VLOOKUP(A36,'EXTRA-urbano_PIANO_INV-INFR '!$D$93:$H$107,2,FALSE)</f>
        <v>#N/A</v>
      </c>
      <c r="C36" s="236"/>
      <c r="D36" s="232"/>
      <c r="E36" s="226"/>
      <c r="F36" s="214"/>
      <c r="G36" s="233"/>
      <c r="H36" s="229"/>
      <c r="I36" s="223"/>
      <c r="J36" s="224"/>
      <c r="K36" s="221"/>
      <c r="L36" s="225"/>
      <c r="M36" s="248">
        <f t="shared" si="7"/>
        <v>0</v>
      </c>
      <c r="N36" s="216"/>
      <c r="O36" s="128"/>
      <c r="P36" s="213"/>
      <c r="Q36" s="128"/>
      <c r="R36" s="128"/>
      <c r="S36" s="213"/>
      <c r="T36" s="382"/>
    </row>
    <row r="37" spans="1:20" x14ac:dyDescent="0.35">
      <c r="A37" s="273"/>
      <c r="B37" s="272" t="e">
        <f>VLOOKUP(A37,'EXTRA-urbano_PIANO_INV-INFR '!$D$93:$H$107,2,FALSE)</f>
        <v>#N/A</v>
      </c>
      <c r="C37" s="236"/>
      <c r="D37" s="232"/>
      <c r="E37" s="226"/>
      <c r="F37" s="214"/>
      <c r="G37" s="233"/>
      <c r="H37" s="229"/>
      <c r="I37" s="223"/>
      <c r="J37" s="224"/>
      <c r="K37" s="221"/>
      <c r="L37" s="225"/>
      <c r="M37" s="248">
        <f t="shared" si="7"/>
        <v>0</v>
      </c>
      <c r="N37" s="216"/>
      <c r="O37" s="128"/>
      <c r="P37" s="213"/>
      <c r="Q37" s="128"/>
      <c r="R37" s="128"/>
      <c r="S37" s="213"/>
      <c r="T37" s="382"/>
    </row>
    <row r="38" spans="1:20" x14ac:dyDescent="0.35">
      <c r="A38" s="273"/>
      <c r="B38" s="272" t="e">
        <f>VLOOKUP(A38,'EXTRA-urbano_PIANO_INV-INFR '!$D$93:$H$107,2,FALSE)</f>
        <v>#N/A</v>
      </c>
      <c r="C38" s="236"/>
      <c r="D38" s="232"/>
      <c r="E38" s="226"/>
      <c r="F38" s="214"/>
      <c r="G38" s="233"/>
      <c r="H38" s="229"/>
      <c r="I38" s="223"/>
      <c r="J38" s="224"/>
      <c r="K38" s="221"/>
      <c r="L38" s="225"/>
      <c r="M38" s="248">
        <f t="shared" si="7"/>
        <v>0</v>
      </c>
      <c r="N38" s="216"/>
      <c r="O38" s="128"/>
      <c r="P38" s="213"/>
      <c r="Q38" s="128"/>
      <c r="R38" s="128"/>
      <c r="S38" s="213"/>
      <c r="T38" s="382"/>
    </row>
    <row r="39" spans="1:20" x14ac:dyDescent="0.35">
      <c r="A39" s="273"/>
      <c r="B39" s="272" t="e">
        <f>VLOOKUP(A39,'EXTRA-urbano_PIANO_INV-INFR '!$D$93:$H$107,2,FALSE)</f>
        <v>#N/A</v>
      </c>
      <c r="C39" s="236"/>
      <c r="D39" s="232"/>
      <c r="E39" s="226"/>
      <c r="F39" s="214"/>
      <c r="G39" s="233"/>
      <c r="H39" s="229"/>
      <c r="I39" s="223"/>
      <c r="J39" s="224"/>
      <c r="K39" s="221"/>
      <c r="L39" s="225"/>
      <c r="M39" s="248">
        <f t="shared" si="7"/>
        <v>0</v>
      </c>
      <c r="N39" s="216"/>
      <c r="O39" s="128"/>
      <c r="P39" s="213"/>
      <c r="Q39" s="128"/>
      <c r="R39" s="128"/>
      <c r="S39" s="213"/>
      <c r="T39" s="382"/>
    </row>
    <row r="40" spans="1:20" x14ac:dyDescent="0.35">
      <c r="A40" s="273"/>
      <c r="B40" s="272" t="e">
        <f>VLOOKUP(A40,'EXTRA-urbano_PIANO_INV-INFR '!$D$93:$H$107,2,FALSE)</f>
        <v>#N/A</v>
      </c>
      <c r="C40" s="236"/>
      <c r="D40" s="232"/>
      <c r="E40" s="226"/>
      <c r="F40" s="214"/>
      <c r="G40" s="233"/>
      <c r="H40" s="229"/>
      <c r="I40" s="223"/>
      <c r="J40" s="224"/>
      <c r="K40" s="221"/>
      <c r="L40" s="225"/>
      <c r="M40" s="248">
        <f t="shared" si="7"/>
        <v>0</v>
      </c>
      <c r="N40" s="216"/>
      <c r="O40" s="128"/>
      <c r="P40" s="213"/>
      <c r="Q40" s="128"/>
      <c r="R40" s="128"/>
      <c r="S40" s="213"/>
      <c r="T40" s="382"/>
    </row>
    <row r="41" spans="1:20" x14ac:dyDescent="0.35">
      <c r="A41" s="226"/>
      <c r="B41" s="272" t="e">
        <f>VLOOKUP(A41,'EXTRA-urbano_PIANO_INV-INFR '!$D$93:$H$107,2,FALSE)</f>
        <v>#N/A</v>
      </c>
      <c r="C41" s="236"/>
      <c r="D41" s="232"/>
      <c r="E41" s="226"/>
      <c r="F41" s="214"/>
      <c r="G41" s="233"/>
      <c r="H41" s="229"/>
      <c r="I41" s="223"/>
      <c r="J41" s="224"/>
      <c r="K41" s="221"/>
      <c r="L41" s="225"/>
      <c r="M41" s="248">
        <f t="shared" si="7"/>
        <v>0</v>
      </c>
      <c r="N41" s="216"/>
      <c r="O41" s="128"/>
      <c r="P41" s="213"/>
      <c r="Q41" s="128"/>
      <c r="R41" s="128"/>
      <c r="S41" s="213"/>
      <c r="T41" s="382"/>
    </row>
    <row r="42" spans="1:20" x14ac:dyDescent="0.35">
      <c r="A42" s="226"/>
      <c r="B42" s="272" t="e">
        <f>VLOOKUP(A42,'EXTRA-urbano_PIANO_INV-INFR '!$D$93:$H$107,2,FALSE)</f>
        <v>#N/A</v>
      </c>
      <c r="C42" s="236"/>
      <c r="D42" s="232"/>
      <c r="E42" s="226"/>
      <c r="F42" s="214"/>
      <c r="G42" s="233"/>
      <c r="H42" s="229"/>
      <c r="I42" s="223"/>
      <c r="J42" s="224"/>
      <c r="K42" s="221"/>
      <c r="L42" s="225"/>
      <c r="M42" s="248">
        <f t="shared" si="7"/>
        <v>0</v>
      </c>
      <c r="N42" s="216"/>
      <c r="O42" s="128"/>
      <c r="P42" s="213"/>
      <c r="Q42" s="128"/>
      <c r="R42" s="128"/>
      <c r="S42" s="213"/>
      <c r="T42" s="382"/>
    </row>
    <row r="43" spans="1:20" ht="15" thickBot="1" x14ac:dyDescent="0.4">
      <c r="A43" s="367"/>
      <c r="B43" s="368" t="e">
        <f>VLOOKUP(A43,'EXTRA-urbano_PIANO_INV-INFR '!$D$93:$H$107,2,FALSE)</f>
        <v>#N/A</v>
      </c>
      <c r="C43" s="507"/>
      <c r="D43" s="508"/>
      <c r="E43" s="367"/>
      <c r="F43" s="509"/>
      <c r="G43" s="510"/>
      <c r="H43" s="511"/>
      <c r="I43" s="509"/>
      <c r="J43" s="512"/>
      <c r="K43" s="513"/>
      <c r="L43" s="514"/>
      <c r="M43" s="515">
        <f t="shared" si="7"/>
        <v>0</v>
      </c>
      <c r="N43" s="516"/>
      <c r="O43" s="157"/>
      <c r="P43" s="517"/>
      <c r="Q43" s="157"/>
      <c r="R43" s="157"/>
      <c r="S43" s="517"/>
      <c r="T43" s="383"/>
    </row>
    <row r="44" spans="1:20" ht="15" thickBot="1" x14ac:dyDescent="0.4">
      <c r="C44" s="500" t="s">
        <v>349</v>
      </c>
      <c r="D44" s="501">
        <f>SUM(D32:D43)</f>
        <v>0</v>
      </c>
      <c r="E44" s="502"/>
      <c r="F44" s="502"/>
      <c r="G44" s="503">
        <f>SUM(G32:G43)</f>
        <v>0</v>
      </c>
      <c r="H44" s="504" t="s">
        <v>349</v>
      </c>
      <c r="I44" s="504"/>
      <c r="J44" s="503"/>
      <c r="K44" s="503">
        <f>SUM(K32:K43)</f>
        <v>0</v>
      </c>
      <c r="L44" s="503">
        <f t="shared" ref="L44:M44" si="8">SUM(L32:L43)</f>
        <v>0</v>
      </c>
      <c r="M44" s="503">
        <f t="shared" si="8"/>
        <v>0</v>
      </c>
      <c r="N44" s="505"/>
      <c r="O44" s="505"/>
      <c r="P44" s="503">
        <f>SUM(P32:P43)</f>
        <v>0</v>
      </c>
      <c r="Q44" s="502"/>
      <c r="R44" s="502"/>
      <c r="S44" s="503">
        <f>SUM(S32:S43)</f>
        <v>0</v>
      </c>
      <c r="T44" s="506"/>
    </row>
    <row r="45" spans="1:20" ht="15" thickBot="1" x14ac:dyDescent="0.4">
      <c r="G45" s="211"/>
    </row>
    <row r="46" spans="1:20" ht="47.25" customHeight="1" thickBot="1" x14ac:dyDescent="0.4">
      <c r="A46" s="1204" t="s">
        <v>6</v>
      </c>
      <c r="B46" s="1205"/>
      <c r="C46" s="1205"/>
      <c r="D46" s="1205"/>
      <c r="E46" s="1205"/>
      <c r="F46" s="1205"/>
      <c r="G46" s="1205"/>
      <c r="H46" s="1205"/>
      <c r="I46" s="1205"/>
      <c r="J46" s="1205"/>
      <c r="K46" s="1205"/>
      <c r="L46" s="1205"/>
      <c r="M46" s="1205"/>
      <c r="N46" s="1205"/>
      <c r="O46" s="1205"/>
      <c r="P46" s="1205"/>
      <c r="Q46" s="1205"/>
      <c r="R46" s="1205"/>
      <c r="S46" s="1205"/>
      <c r="T46" s="1206"/>
    </row>
  </sheetData>
  <sheetProtection algorithmName="SHA-512" hashValue="roqrepM0kxntgxTGeRTbJNvFeolHy24b5/wfpnT8II62frMkufXkytNtlaPkEkKA4R6nYKPM7PweXeuAHxRD/Q==" saltValue="vdkFr7Kc8NkHVxm7KN6dow==" spinCount="100000" sheet="1" objects="1" scenarios="1"/>
  <mergeCells count="26">
    <mergeCell ref="A11:C11"/>
    <mergeCell ref="D11:F11"/>
    <mergeCell ref="A46:T46"/>
    <mergeCell ref="A13:R13"/>
    <mergeCell ref="A15:A17"/>
    <mergeCell ref="B15:B17"/>
    <mergeCell ref="C15:C17"/>
    <mergeCell ref="D15:J15"/>
    <mergeCell ref="K15:Q15"/>
    <mergeCell ref="R15:R16"/>
    <mergeCell ref="T16:T17"/>
    <mergeCell ref="A29:T29"/>
    <mergeCell ref="A30:A31"/>
    <mergeCell ref="B30:B31"/>
    <mergeCell ref="J30:J31"/>
    <mergeCell ref="A2:X2"/>
    <mergeCell ref="A4:R4"/>
    <mergeCell ref="A6:C7"/>
    <mergeCell ref="D6:F7"/>
    <mergeCell ref="H6:K6"/>
    <mergeCell ref="H7:J7"/>
    <mergeCell ref="M7:M9"/>
    <mergeCell ref="N7:N9"/>
    <mergeCell ref="A9:C9"/>
    <mergeCell ref="D9:F9"/>
    <mergeCell ref="H9:J9"/>
  </mergeCells>
  <dataValidations count="4">
    <dataValidation type="list" allowBlank="1" showInputMessage="1" showErrorMessage="1" sqref="N32:N43" xr:uid="{00000000-0002-0000-1300-000000000000}">
      <formula1>$B$18:$B$25</formula1>
    </dataValidation>
    <dataValidation type="list" allowBlank="1" showInputMessage="1" showErrorMessage="1" sqref="R18:R25 T32:T43" xr:uid="{00000000-0002-0000-1300-000001000000}">
      <formula1>"si"</formula1>
    </dataValidation>
    <dataValidation type="list" allowBlank="1" showInputMessage="1" showErrorMessage="1" sqref="R32:R43 M11:N11" xr:uid="{00000000-0002-0000-1300-000002000000}">
      <formula1>"si,"</formula1>
    </dataValidation>
    <dataValidation allowBlank="1" showErrorMessage="1" prompt="Scegliere il comune beneficiario dal menù a tendina_x000a_" sqref="K11 K7:K9" xr:uid="{00000000-0002-0000-1300-000004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Scegliere la regione/P.A. beneficiaria dal menù a tendina" xr:uid="{00000000-0002-0000-1300-000005000000}">
          <x14:formula1>
            <xm:f>'DATI EROGAZIONI'!$A$2:$A$22</xm:f>
          </x14:formula1>
          <xm:sqref>D6:F7</xm:sqref>
        </x14:dataValidation>
        <x14:dataValidation type="list" allowBlank="1" showInputMessage="1" showErrorMessage="1" prompt="Inserire riferimento voce di spesa da piano di investimento esecutivo infrastrutture_x000a__x000a_" xr:uid="{00000000-0002-0000-1300-000006000000}">
          <x14:formula1>
            <xm:f>'EXTRA-urbano_PIANO_INV-INFR '!$D$93:$D$106</xm:f>
          </x14:formula1>
          <xm:sqref>A32:A43</xm:sqref>
        </x14:dataValidation>
        <x14:dataValidation type="list" allowBlank="1" showInputMessage="1" showErrorMessage="1" xr:uid="{00000000-0002-0000-1300-000007000000}">
          <x14:formula1>
            <xm:f>'EXTRA-urbano_PIANO_INV-INFR '!$D$93:$D$106</xm:f>
          </x14:formula1>
          <xm:sqref>A18:A25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1" tint="0.14999847407452621"/>
  </sheetPr>
  <dimension ref="A1:AE59"/>
  <sheetViews>
    <sheetView topLeftCell="A12" zoomScaleNormal="100" workbookViewId="0">
      <selection activeCell="A100" sqref="A31:XFD100"/>
    </sheetView>
  </sheetViews>
  <sheetFormatPr defaultRowHeight="14.5" x14ac:dyDescent="0.35"/>
  <cols>
    <col min="1" max="1" width="32.81640625" bestFit="1" customWidth="1"/>
    <col min="2" max="2" width="16" customWidth="1"/>
    <col min="3" max="3" width="15.1796875" bestFit="1" customWidth="1"/>
    <col min="4" max="4" width="19" customWidth="1"/>
    <col min="5" max="6" width="16.1796875" bestFit="1" customWidth="1"/>
    <col min="7" max="7" width="19.54296875" customWidth="1"/>
    <col min="8" max="8" width="17.453125" customWidth="1"/>
    <col min="9" max="9" width="21.81640625" customWidth="1"/>
    <col min="10" max="10" width="16.453125" customWidth="1"/>
    <col min="11" max="11" width="29.81640625" customWidth="1"/>
    <col min="12" max="12" width="17.1796875" customWidth="1"/>
    <col min="13" max="13" width="24.81640625" customWidth="1"/>
    <col min="14" max="15" width="15.81640625" bestFit="1" customWidth="1"/>
    <col min="16" max="16" width="16" bestFit="1" customWidth="1"/>
    <col min="17" max="17" width="19.1796875" customWidth="1"/>
    <col min="18" max="18" width="18.54296875" customWidth="1"/>
    <col min="19" max="19" width="8.81640625" customWidth="1"/>
    <col min="20" max="20" width="13" customWidth="1"/>
  </cols>
  <sheetData>
    <row r="1" spans="1:31" x14ac:dyDescent="0.35">
      <c r="A1" s="36" t="s">
        <v>534</v>
      </c>
      <c r="B1" s="36">
        <v>2022</v>
      </c>
      <c r="C1" s="36">
        <v>2023</v>
      </c>
      <c r="D1" s="36">
        <v>2024</v>
      </c>
      <c r="E1" s="36">
        <v>2025</v>
      </c>
      <c r="F1" s="36">
        <v>2026</v>
      </c>
      <c r="G1" s="36" t="s">
        <v>349</v>
      </c>
      <c r="H1" t="s">
        <v>535</v>
      </c>
      <c r="I1" s="36" t="s">
        <v>22</v>
      </c>
    </row>
    <row r="2" spans="1:31" x14ac:dyDescent="0.35">
      <c r="A2" s="475" t="s">
        <v>536</v>
      </c>
      <c r="B2" s="477">
        <v>2914983</v>
      </c>
      <c r="C2" s="477">
        <v>3788726</v>
      </c>
      <c r="D2" s="477">
        <v>6484398</v>
      </c>
      <c r="E2" s="477">
        <v>4502207</v>
      </c>
      <c r="F2" s="477">
        <v>5829026</v>
      </c>
      <c r="G2" s="479">
        <f>SUM(B2:F2)</f>
        <v>23519340</v>
      </c>
      <c r="H2" s="706">
        <v>5631002.4000000004</v>
      </c>
      <c r="I2" s="626" t="s">
        <v>606</v>
      </c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</row>
    <row r="3" spans="1:31" x14ac:dyDescent="0.35">
      <c r="A3" s="475" t="s">
        <v>607</v>
      </c>
      <c r="B3" s="477">
        <v>2166788</v>
      </c>
      <c r="C3" s="477">
        <v>2816266</v>
      </c>
      <c r="D3" s="477">
        <v>5546376</v>
      </c>
      <c r="E3" s="477">
        <v>6066098</v>
      </c>
      <c r="F3" s="477">
        <v>4332878</v>
      </c>
      <c r="G3" s="479">
        <f t="shared" ref="G3:G22" si="0">SUM(B3:F3)</f>
        <v>20928406</v>
      </c>
      <c r="H3" s="706">
        <v>4185681.2</v>
      </c>
      <c r="I3" s="626" t="s">
        <v>537</v>
      </c>
      <c r="J3" s="539"/>
      <c r="K3" s="539"/>
      <c r="L3" s="539"/>
      <c r="M3" s="539"/>
      <c r="N3" s="539"/>
      <c r="O3" s="539"/>
      <c r="P3" s="539"/>
      <c r="Q3" s="539"/>
      <c r="R3" s="539"/>
      <c r="S3" s="539"/>
      <c r="T3" s="539"/>
      <c r="U3" s="539"/>
    </row>
    <row r="4" spans="1:31" x14ac:dyDescent="0.35">
      <c r="A4" s="475" t="s">
        <v>530</v>
      </c>
      <c r="B4" s="477">
        <v>3256686</v>
      </c>
      <c r="C4" s="477">
        <v>4232853</v>
      </c>
      <c r="D4" s="477">
        <v>0</v>
      </c>
      <c r="E4" s="477">
        <v>0</v>
      </c>
      <c r="F4" s="477">
        <v>0</v>
      </c>
      <c r="G4" s="479">
        <f t="shared" si="0"/>
        <v>7489539</v>
      </c>
      <c r="H4" s="706">
        <v>6291086.8000000007</v>
      </c>
      <c r="I4" s="627" t="s">
        <v>608</v>
      </c>
      <c r="J4" s="539"/>
      <c r="K4" s="541"/>
      <c r="L4" s="539"/>
      <c r="M4" s="539"/>
      <c r="N4" s="539"/>
      <c r="O4" s="539"/>
      <c r="P4" s="539"/>
      <c r="Q4" s="539"/>
      <c r="R4" s="539"/>
      <c r="S4" s="539"/>
      <c r="T4" s="539"/>
      <c r="U4" s="539"/>
    </row>
    <row r="5" spans="1:31" x14ac:dyDescent="0.35">
      <c r="A5" s="475" t="s">
        <v>538</v>
      </c>
      <c r="B5" s="477">
        <v>6639389</v>
      </c>
      <c r="C5" s="477">
        <v>8629495</v>
      </c>
      <c r="D5" s="477">
        <v>26432670</v>
      </c>
      <c r="E5" s="477">
        <v>5803748</v>
      </c>
      <c r="F5" s="477">
        <v>16622727</v>
      </c>
      <c r="G5" s="479">
        <f t="shared" si="0"/>
        <v>64128029</v>
      </c>
      <c r="H5" s="706">
        <v>12825605.800000001</v>
      </c>
      <c r="I5" s="540" t="s">
        <v>539</v>
      </c>
      <c r="J5" s="539"/>
      <c r="K5" s="539"/>
      <c r="L5" s="539"/>
      <c r="M5" s="539"/>
      <c r="N5" s="539"/>
      <c r="O5" s="539"/>
      <c r="P5" s="539"/>
      <c r="Q5" s="539"/>
      <c r="R5" s="539"/>
      <c r="S5" s="539"/>
      <c r="T5" s="539"/>
      <c r="U5" s="539"/>
    </row>
    <row r="6" spans="1:31" x14ac:dyDescent="0.35">
      <c r="A6" s="475" t="s">
        <v>167</v>
      </c>
      <c r="B6" s="477">
        <v>3125583</v>
      </c>
      <c r="C6" s="477">
        <v>4062453</v>
      </c>
      <c r="D6" s="477">
        <v>8000628</v>
      </c>
      <c r="E6" s="477">
        <v>8750325</v>
      </c>
      <c r="F6" s="477">
        <v>6250160</v>
      </c>
      <c r="G6" s="479">
        <f t="shared" si="0"/>
        <v>30189149</v>
      </c>
      <c r="H6" s="706">
        <v>6037829.8000000007</v>
      </c>
      <c r="I6" s="538" t="s">
        <v>610</v>
      </c>
      <c r="J6" s="538" t="s">
        <v>609</v>
      </c>
      <c r="K6" s="538" t="s">
        <v>611</v>
      </c>
      <c r="L6" s="538" t="s">
        <v>540</v>
      </c>
      <c r="M6" s="538" t="s">
        <v>612</v>
      </c>
      <c r="N6" s="539"/>
      <c r="O6" s="539"/>
      <c r="P6" s="539"/>
      <c r="Q6" s="539"/>
      <c r="R6" s="539"/>
      <c r="S6" s="539"/>
      <c r="T6" s="539"/>
      <c r="U6" s="539"/>
    </row>
    <row r="7" spans="1:31" ht="15" thickBot="1" x14ac:dyDescent="0.4">
      <c r="A7" s="475" t="s">
        <v>541</v>
      </c>
      <c r="B7" s="477">
        <v>1278183</v>
      </c>
      <c r="C7" s="477">
        <v>1661308</v>
      </c>
      <c r="D7" s="477">
        <v>3271793</v>
      </c>
      <c r="E7" s="477">
        <v>3578376</v>
      </c>
      <c r="F7" s="477">
        <v>2555953</v>
      </c>
      <c r="G7" s="479">
        <f t="shared" si="0"/>
        <v>12345613</v>
      </c>
      <c r="H7" s="707">
        <v>2469122.6</v>
      </c>
      <c r="I7" s="540" t="s">
        <v>542</v>
      </c>
      <c r="J7" s="539"/>
      <c r="K7" s="539"/>
      <c r="L7" s="539"/>
      <c r="M7" s="539"/>
      <c r="N7" s="539"/>
      <c r="O7" s="539"/>
      <c r="P7" s="539"/>
      <c r="Q7" s="539"/>
      <c r="R7" s="539"/>
      <c r="S7" s="539"/>
      <c r="T7" s="539"/>
      <c r="U7" s="539"/>
    </row>
    <row r="8" spans="1:31" x14ac:dyDescent="0.35">
      <c r="A8" s="475" t="s">
        <v>543</v>
      </c>
      <c r="B8" s="477">
        <v>4880876</v>
      </c>
      <c r="C8" s="477">
        <v>6343883</v>
      </c>
      <c r="D8" s="477">
        <v>12493693</v>
      </c>
      <c r="E8" s="477">
        <v>4000000</v>
      </c>
      <c r="F8" s="477">
        <v>19424594</v>
      </c>
      <c r="G8" s="479">
        <f t="shared" si="0"/>
        <v>47143046</v>
      </c>
      <c r="H8" s="708">
        <v>9428609.2000000011</v>
      </c>
      <c r="I8" s="540" t="s">
        <v>544</v>
      </c>
      <c r="J8" s="539"/>
      <c r="K8" s="539"/>
      <c r="L8" s="539"/>
      <c r="M8" s="539"/>
      <c r="N8" s="539"/>
      <c r="O8" s="539"/>
      <c r="P8" s="539"/>
      <c r="Q8" s="539"/>
      <c r="R8" s="539"/>
      <c r="S8" s="539"/>
      <c r="T8" s="539"/>
      <c r="U8" s="539"/>
    </row>
    <row r="9" spans="1:31" ht="15" thickBot="1" x14ac:dyDescent="0.4">
      <c r="A9" s="475" t="s">
        <v>545</v>
      </c>
      <c r="B9" s="477">
        <v>1795693</v>
      </c>
      <c r="C9" s="477">
        <v>2333937</v>
      </c>
      <c r="D9" s="477">
        <v>4065363</v>
      </c>
      <c r="E9" s="477">
        <v>3038654</v>
      </c>
      <c r="F9" s="477">
        <v>3590808</v>
      </c>
      <c r="G9" s="479">
        <f t="shared" si="0"/>
        <v>14824455</v>
      </c>
      <c r="H9" s="709">
        <v>3468820.8000000003</v>
      </c>
      <c r="I9" s="538" t="s">
        <v>546</v>
      </c>
      <c r="J9" s="538" t="s">
        <v>547</v>
      </c>
      <c r="K9" s="538" t="s">
        <v>613</v>
      </c>
      <c r="L9" s="542" t="s">
        <v>614</v>
      </c>
      <c r="M9" s="543"/>
      <c r="N9" s="539"/>
      <c r="O9" s="539"/>
      <c r="P9" s="539"/>
      <c r="Q9" s="539"/>
      <c r="R9" s="539"/>
      <c r="S9" s="539"/>
      <c r="T9" s="539"/>
      <c r="U9" s="539"/>
    </row>
    <row r="10" spans="1:31" x14ac:dyDescent="0.35">
      <c r="A10" s="475" t="s">
        <v>615</v>
      </c>
      <c r="B10" s="477">
        <v>6303518</v>
      </c>
      <c r="C10" s="477">
        <v>8192951</v>
      </c>
      <c r="D10" s="477">
        <v>14601686</v>
      </c>
      <c r="E10" s="477">
        <v>8442702</v>
      </c>
      <c r="F10" s="477">
        <v>12605008</v>
      </c>
      <c r="G10" s="479">
        <f t="shared" si="0"/>
        <v>50145865</v>
      </c>
      <c r="H10" s="710">
        <v>12176790.600000001</v>
      </c>
      <c r="I10" s="540" t="s">
        <v>548</v>
      </c>
      <c r="J10" s="621" t="s">
        <v>549</v>
      </c>
      <c r="K10" s="621" t="s">
        <v>550</v>
      </c>
      <c r="L10" s="621" t="s">
        <v>551</v>
      </c>
      <c r="M10" s="621" t="s">
        <v>552</v>
      </c>
      <c r="N10" s="621" t="s">
        <v>553</v>
      </c>
      <c r="O10" s="621" t="s">
        <v>554</v>
      </c>
      <c r="P10" s="621" t="s">
        <v>555</v>
      </c>
      <c r="Q10" s="621" t="s">
        <v>556</v>
      </c>
      <c r="R10" s="621" t="s">
        <v>557</v>
      </c>
      <c r="S10" s="621" t="s">
        <v>558</v>
      </c>
      <c r="T10" s="621" t="s">
        <v>559</v>
      </c>
      <c r="U10" s="621" t="s">
        <v>560</v>
      </c>
      <c r="V10" s="621" t="s">
        <v>561</v>
      </c>
      <c r="W10" s="621" t="s">
        <v>562</v>
      </c>
      <c r="X10" s="621" t="s">
        <v>563</v>
      </c>
      <c r="Y10" s="621" t="s">
        <v>564</v>
      </c>
      <c r="Z10" s="621" t="s">
        <v>565</v>
      </c>
      <c r="AA10" s="621" t="s">
        <v>566</v>
      </c>
      <c r="AB10" s="621" t="s">
        <v>567</v>
      </c>
      <c r="AC10" s="621" t="s">
        <v>568</v>
      </c>
      <c r="AD10" s="621" t="s">
        <v>569</v>
      </c>
      <c r="AE10" s="626" t="s">
        <v>616</v>
      </c>
    </row>
    <row r="11" spans="1:31" x14ac:dyDescent="0.35">
      <c r="A11" s="475" t="s">
        <v>570</v>
      </c>
      <c r="B11" s="477">
        <v>1559545</v>
      </c>
      <c r="C11" s="477">
        <v>2027008</v>
      </c>
      <c r="D11" s="477">
        <v>3329656</v>
      </c>
      <c r="E11" s="477">
        <v>1886185</v>
      </c>
      <c r="F11" s="477">
        <v>3118590</v>
      </c>
      <c r="G11" s="479">
        <f t="shared" si="0"/>
        <v>11920984</v>
      </c>
      <c r="H11" s="706">
        <v>3012645</v>
      </c>
      <c r="I11" s="538" t="s">
        <v>571</v>
      </c>
      <c r="J11" s="539"/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</row>
    <row r="12" spans="1:31" x14ac:dyDescent="0.35">
      <c r="A12" s="475" t="s">
        <v>572</v>
      </c>
      <c r="B12" s="477">
        <v>2230325</v>
      </c>
      <c r="C12" s="477">
        <v>2898847</v>
      </c>
      <c r="D12" s="477">
        <v>5709012</v>
      </c>
      <c r="E12" s="477">
        <v>6243974</v>
      </c>
      <c r="F12" s="477">
        <v>4459930</v>
      </c>
      <c r="G12" s="479">
        <f t="shared" si="0"/>
        <v>21542088</v>
      </c>
      <c r="H12" s="706">
        <v>4308417.6000000006</v>
      </c>
      <c r="I12" s="540" t="s">
        <v>573</v>
      </c>
      <c r="J12" s="539"/>
      <c r="K12" s="539"/>
      <c r="L12" s="539"/>
      <c r="M12" s="539"/>
      <c r="N12" s="539"/>
      <c r="O12" s="539"/>
      <c r="P12" s="539"/>
      <c r="Q12" s="539"/>
      <c r="R12" s="539"/>
      <c r="S12" s="539"/>
      <c r="T12" s="539"/>
      <c r="U12" s="539"/>
    </row>
    <row r="13" spans="1:31" x14ac:dyDescent="0.35">
      <c r="A13" s="475" t="s">
        <v>574</v>
      </c>
      <c r="B13" s="477">
        <v>3024584</v>
      </c>
      <c r="C13" s="477">
        <v>3931182</v>
      </c>
      <c r="D13" s="477">
        <v>6181680</v>
      </c>
      <c r="E13" s="477">
        <v>2625231</v>
      </c>
      <c r="F13" s="477">
        <v>6048197</v>
      </c>
      <c r="G13" s="479">
        <f t="shared" si="0"/>
        <v>21810874</v>
      </c>
      <c r="H13" s="706">
        <v>5842727.4000000004</v>
      </c>
      <c r="I13" s="540" t="s">
        <v>575</v>
      </c>
      <c r="J13" s="539"/>
      <c r="K13" s="539"/>
      <c r="L13" s="539"/>
      <c r="M13" s="539"/>
      <c r="N13" s="539"/>
      <c r="O13" s="539"/>
      <c r="P13" s="539"/>
      <c r="Q13" s="539"/>
      <c r="R13" s="539"/>
      <c r="S13" s="539"/>
      <c r="T13" s="539"/>
      <c r="U13" s="539"/>
    </row>
    <row r="14" spans="1:31" x14ac:dyDescent="0.35">
      <c r="A14" s="475" t="s">
        <v>576</v>
      </c>
      <c r="B14" s="477">
        <v>4915223</v>
      </c>
      <c r="C14" s="477">
        <v>6388524</v>
      </c>
      <c r="D14" s="477">
        <v>12581610</v>
      </c>
      <c r="E14" s="477">
        <v>13760568</v>
      </c>
      <c r="F14" s="477">
        <v>9828864</v>
      </c>
      <c r="G14" s="479">
        <f t="shared" si="0"/>
        <v>47474789</v>
      </c>
      <c r="H14" s="706">
        <v>9494957.8000000007</v>
      </c>
      <c r="I14" s="540" t="s">
        <v>577</v>
      </c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</row>
    <row r="15" spans="1:31" x14ac:dyDescent="0.35">
      <c r="A15" s="475" t="s">
        <v>578</v>
      </c>
      <c r="B15" s="477">
        <v>3084299</v>
      </c>
      <c r="C15" s="477">
        <v>4008795</v>
      </c>
      <c r="D15" s="477">
        <v>6575268</v>
      </c>
      <c r="E15" s="477">
        <v>1087101</v>
      </c>
      <c r="F15" s="477">
        <v>8774246</v>
      </c>
      <c r="G15" s="479">
        <f t="shared" si="0"/>
        <v>23529709</v>
      </c>
      <c r="H15" s="706">
        <v>5958080</v>
      </c>
      <c r="I15" s="540" t="s">
        <v>579</v>
      </c>
      <c r="J15" s="539"/>
      <c r="K15" s="539"/>
      <c r="L15" s="539"/>
      <c r="M15" s="539"/>
      <c r="N15" s="539"/>
      <c r="O15" s="539"/>
      <c r="P15" s="539"/>
      <c r="Q15" s="539"/>
      <c r="R15" s="539"/>
      <c r="S15" s="539"/>
      <c r="T15" s="539"/>
      <c r="U15" s="539"/>
    </row>
    <row r="16" spans="1:31" x14ac:dyDescent="0.35">
      <c r="A16" s="475" t="s">
        <v>617</v>
      </c>
      <c r="B16" s="477">
        <v>5852309</v>
      </c>
      <c r="C16" s="477">
        <v>7606494</v>
      </c>
      <c r="D16" s="477">
        <v>0</v>
      </c>
      <c r="E16" s="477">
        <v>811869</v>
      </c>
      <c r="F16" s="477">
        <v>3841474</v>
      </c>
      <c r="G16" s="479">
        <f t="shared" si="0"/>
        <v>18112146</v>
      </c>
      <c r="H16" s="706">
        <v>11305168.4</v>
      </c>
      <c r="I16" s="558" t="s">
        <v>580</v>
      </c>
      <c r="J16" s="558" t="s">
        <v>581</v>
      </c>
      <c r="K16" s="558" t="s">
        <v>582</v>
      </c>
      <c r="L16" s="558" t="s">
        <v>583</v>
      </c>
      <c r="M16" s="558" t="s">
        <v>584</v>
      </c>
      <c r="N16" s="558" t="s">
        <v>297</v>
      </c>
      <c r="O16" s="558" t="s">
        <v>585</v>
      </c>
      <c r="P16" s="558" t="s">
        <v>586</v>
      </c>
      <c r="Q16" s="626" t="s">
        <v>618</v>
      </c>
      <c r="R16" s="539"/>
      <c r="S16" s="539"/>
      <c r="T16" s="539"/>
      <c r="U16" s="539"/>
    </row>
    <row r="17" spans="1:31" x14ac:dyDescent="0.35">
      <c r="A17" s="475" t="s">
        <v>587</v>
      </c>
      <c r="B17" s="477">
        <v>2410240</v>
      </c>
      <c r="C17" s="477">
        <v>3132691</v>
      </c>
      <c r="D17" s="477">
        <v>6169546</v>
      </c>
      <c r="E17" s="477">
        <v>6747662</v>
      </c>
      <c r="F17" s="477">
        <v>4819702</v>
      </c>
      <c r="G17" s="479">
        <f t="shared" si="0"/>
        <v>23279841</v>
      </c>
      <c r="H17" s="706">
        <v>4655968.2</v>
      </c>
      <c r="I17" s="540" t="s">
        <v>588</v>
      </c>
      <c r="J17" s="539"/>
      <c r="K17" s="539"/>
      <c r="L17" s="539"/>
      <c r="M17" s="539"/>
      <c r="N17" s="539"/>
      <c r="O17" s="539"/>
      <c r="P17" s="539"/>
      <c r="Q17" s="539"/>
      <c r="R17" s="539"/>
      <c r="S17" s="539"/>
      <c r="T17" s="539"/>
      <c r="U17" s="539"/>
    </row>
    <row r="18" spans="1:31" x14ac:dyDescent="0.35">
      <c r="A18" s="475" t="s">
        <v>589</v>
      </c>
      <c r="B18" s="477">
        <v>1049744</v>
      </c>
      <c r="C18" s="477">
        <v>1364396</v>
      </c>
      <c r="D18" s="477">
        <v>2687053</v>
      </c>
      <c r="E18" s="477">
        <v>2938843</v>
      </c>
      <c r="F18" s="477">
        <v>2099149</v>
      </c>
      <c r="G18" s="479">
        <f t="shared" si="0"/>
        <v>10139185</v>
      </c>
      <c r="H18" s="706">
        <v>2027837</v>
      </c>
      <c r="I18" s="539" t="s">
        <v>590</v>
      </c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</row>
    <row r="19" spans="1:31" x14ac:dyDescent="0.35">
      <c r="A19" s="475" t="s">
        <v>591</v>
      </c>
      <c r="B19" s="477">
        <v>640977</v>
      </c>
      <c r="C19" s="477">
        <v>833104</v>
      </c>
      <c r="D19" s="477">
        <v>954011</v>
      </c>
      <c r="E19" s="477">
        <v>466924</v>
      </c>
      <c r="F19" s="477">
        <v>38190</v>
      </c>
      <c r="G19" s="479">
        <f t="shared" si="0"/>
        <v>2933206</v>
      </c>
      <c r="H19" s="706">
        <v>1238203</v>
      </c>
      <c r="I19" s="540" t="s">
        <v>592</v>
      </c>
      <c r="J19" s="539"/>
      <c r="K19" s="539"/>
      <c r="L19" s="539"/>
      <c r="M19" s="539"/>
      <c r="N19" s="539"/>
      <c r="O19" s="539"/>
      <c r="P19" s="539"/>
      <c r="Q19" s="539"/>
      <c r="R19" s="539"/>
      <c r="S19" s="539"/>
      <c r="T19" s="539"/>
      <c r="U19" s="539"/>
    </row>
    <row r="20" spans="1:31" x14ac:dyDescent="0.35">
      <c r="A20" s="475" t="s">
        <v>518</v>
      </c>
      <c r="B20" s="477">
        <v>3280698</v>
      </c>
      <c r="C20" s="477">
        <v>4264062</v>
      </c>
      <c r="D20" s="477">
        <v>8397678</v>
      </c>
      <c r="E20" s="477">
        <v>9184580</v>
      </c>
      <c r="F20" s="477">
        <v>6560339</v>
      </c>
      <c r="G20" s="479">
        <f t="shared" si="0"/>
        <v>31687357</v>
      </c>
      <c r="H20" s="706">
        <v>6337471.4000000004</v>
      </c>
      <c r="I20" s="540" t="s">
        <v>593</v>
      </c>
      <c r="J20" s="540" t="s">
        <v>594</v>
      </c>
      <c r="K20" s="540" t="s">
        <v>595</v>
      </c>
      <c r="L20" s="540" t="s">
        <v>596</v>
      </c>
      <c r="M20" s="540" t="s">
        <v>597</v>
      </c>
      <c r="N20" s="540" t="s">
        <v>598</v>
      </c>
      <c r="O20" s="540" t="s">
        <v>599</v>
      </c>
      <c r="P20" s="540" t="s">
        <v>600</v>
      </c>
      <c r="Q20" s="540" t="s">
        <v>601</v>
      </c>
      <c r="R20" s="540" t="s">
        <v>602</v>
      </c>
      <c r="S20" s="540" t="s">
        <v>603</v>
      </c>
      <c r="T20" s="539"/>
    </row>
    <row r="21" spans="1:31" x14ac:dyDescent="0.35">
      <c r="A21" s="476" t="s">
        <v>380</v>
      </c>
      <c r="B21" s="477">
        <v>892941</v>
      </c>
      <c r="C21" s="477">
        <v>1160594</v>
      </c>
      <c r="D21" s="477">
        <v>2285683</v>
      </c>
      <c r="E21" s="477">
        <v>2499862</v>
      </c>
      <c r="F21" s="477">
        <v>1785595</v>
      </c>
      <c r="G21" s="479">
        <f t="shared" si="0"/>
        <v>8624675</v>
      </c>
      <c r="H21" s="706">
        <v>1724935</v>
      </c>
      <c r="I21" s="540" t="s">
        <v>604</v>
      </c>
      <c r="J21" s="539"/>
      <c r="K21" s="539"/>
      <c r="L21" s="539"/>
      <c r="M21" s="539"/>
      <c r="N21" s="539"/>
      <c r="O21" s="539"/>
      <c r="P21" s="539"/>
      <c r="Q21" s="539"/>
      <c r="R21" s="539"/>
      <c r="S21" s="539"/>
      <c r="T21" s="539"/>
      <c r="U21" s="539"/>
      <c r="AE21" cm="1">
        <f t="array" aca="1" ref="AE21" ca="1">J1:AE21</f>
        <v>0</v>
      </c>
    </row>
    <row r="22" spans="1:31" x14ac:dyDescent="0.35">
      <c r="A22" s="476" t="s">
        <v>426</v>
      </c>
      <c r="B22" s="477">
        <v>817416</v>
      </c>
      <c r="C22" s="477">
        <v>1062431</v>
      </c>
      <c r="D22" s="477">
        <v>2092360</v>
      </c>
      <c r="E22" s="477">
        <v>2288423</v>
      </c>
      <c r="F22" s="477">
        <v>1634570</v>
      </c>
      <c r="G22" s="479">
        <f t="shared" si="0"/>
        <v>7895200</v>
      </c>
      <c r="H22" s="706">
        <v>1579040</v>
      </c>
      <c r="I22" s="540" t="s">
        <v>605</v>
      </c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</row>
    <row r="23" spans="1:31" ht="15.5" x14ac:dyDescent="0.35">
      <c r="A23" s="53"/>
      <c r="B23" s="478">
        <f t="shared" ref="B23:D23" si="1">SUM(B2:B22)</f>
        <v>62120000</v>
      </c>
      <c r="C23" s="478">
        <f t="shared" si="1"/>
        <v>80740000</v>
      </c>
      <c r="D23" s="478">
        <v>137860164</v>
      </c>
      <c r="E23" s="478">
        <v>94723332</v>
      </c>
      <c r="F23" s="478">
        <v>124220000</v>
      </c>
      <c r="G23" s="478">
        <f>SUM(G2:G22)</f>
        <v>499663496</v>
      </c>
      <c r="H23" s="478">
        <f>SUM(H2:H22)</f>
        <v>120000000.00000001</v>
      </c>
      <c r="AA23">
        <f>COUNTA(I2:AD21)</f>
        <v>66</v>
      </c>
    </row>
    <row r="32" spans="1:31" x14ac:dyDescent="0.35">
      <c r="C32">
        <f>COUNTA(#REF!)</f>
        <v>1</v>
      </c>
    </row>
    <row r="37" spans="1:2" x14ac:dyDescent="0.35">
      <c r="B37" t="s">
        <v>630</v>
      </c>
    </row>
    <row r="38" spans="1:2" x14ac:dyDescent="0.35">
      <c r="A38" s="475" t="s">
        <v>536</v>
      </c>
      <c r="B38" s="679">
        <v>22120862</v>
      </c>
    </row>
    <row r="39" spans="1:2" x14ac:dyDescent="0.35">
      <c r="A39" s="475" t="s">
        <v>607</v>
      </c>
      <c r="B39" s="680">
        <v>20526615.899999999</v>
      </c>
    </row>
    <row r="40" spans="1:2" x14ac:dyDescent="0.35">
      <c r="A40" s="475" t="s">
        <v>530</v>
      </c>
      <c r="B40" s="679">
        <v>0</v>
      </c>
    </row>
    <row r="41" spans="1:2" x14ac:dyDescent="0.35">
      <c r="A41" s="475" t="s">
        <v>538</v>
      </c>
      <c r="B41" s="681">
        <v>64128029</v>
      </c>
    </row>
    <row r="42" spans="1:2" x14ac:dyDescent="0.35">
      <c r="A42" s="475" t="s">
        <v>167</v>
      </c>
      <c r="B42" s="681">
        <v>30189149</v>
      </c>
    </row>
    <row r="43" spans="1:2" x14ac:dyDescent="0.35">
      <c r="A43" s="475" t="s">
        <v>541</v>
      </c>
      <c r="B43" s="682">
        <v>11697930</v>
      </c>
    </row>
    <row r="44" spans="1:2" x14ac:dyDescent="0.35">
      <c r="A44" s="475" t="s">
        <v>543</v>
      </c>
      <c r="B44" s="681">
        <v>47143046</v>
      </c>
    </row>
    <row r="45" spans="1:2" x14ac:dyDescent="0.35">
      <c r="A45" s="475" t="s">
        <v>545</v>
      </c>
      <c r="B45" s="679">
        <v>14064333.93</v>
      </c>
    </row>
    <row r="46" spans="1:2" x14ac:dyDescent="0.35">
      <c r="A46" s="475" t="s">
        <v>615</v>
      </c>
      <c r="B46" s="683">
        <v>46906427.969999999</v>
      </c>
    </row>
    <row r="47" spans="1:2" x14ac:dyDescent="0.35">
      <c r="A47" s="475" t="s">
        <v>570</v>
      </c>
      <c r="B47" s="684">
        <f>10937884.45+35156.3</f>
        <v>10973040.75</v>
      </c>
    </row>
    <row r="48" spans="1:2" x14ac:dyDescent="0.35">
      <c r="A48" s="475" t="s">
        <v>572</v>
      </c>
      <c r="B48" s="682">
        <v>21285999</v>
      </c>
    </row>
    <row r="49" spans="1:2" x14ac:dyDescent="0.35">
      <c r="A49" s="475" t="s">
        <v>574</v>
      </c>
      <c r="B49" s="679">
        <v>19577628</v>
      </c>
    </row>
    <row r="50" spans="1:2" x14ac:dyDescent="0.35">
      <c r="A50" s="475" t="s">
        <v>576</v>
      </c>
      <c r="B50" s="682">
        <v>45822004</v>
      </c>
    </row>
    <row r="51" spans="1:2" x14ac:dyDescent="0.35">
      <c r="A51" s="475" t="s">
        <v>578</v>
      </c>
      <c r="B51" s="679">
        <v>21641000</v>
      </c>
    </row>
    <row r="52" spans="1:2" x14ac:dyDescent="0.35">
      <c r="A52" s="475" t="s">
        <v>617</v>
      </c>
      <c r="B52" s="679">
        <v>6783178.5</v>
      </c>
    </row>
    <row r="53" spans="1:2" x14ac:dyDescent="0.35">
      <c r="A53" s="475" t="s">
        <v>587</v>
      </c>
      <c r="B53" s="680">
        <v>23241630</v>
      </c>
    </row>
    <row r="54" spans="1:2" x14ac:dyDescent="0.35">
      <c r="A54" s="475" t="s">
        <v>589</v>
      </c>
      <c r="B54" s="681">
        <v>10139185</v>
      </c>
    </row>
    <row r="55" spans="1:2" x14ac:dyDescent="0.35">
      <c r="A55" s="475" t="s">
        <v>591</v>
      </c>
      <c r="B55" s="679">
        <v>1950400</v>
      </c>
    </row>
    <row r="56" spans="1:2" x14ac:dyDescent="0.35">
      <c r="A56" s="475" t="s">
        <v>518</v>
      </c>
      <c r="B56" s="685">
        <v>31652165.449999999</v>
      </c>
    </row>
    <row r="57" spans="1:2" x14ac:dyDescent="0.35">
      <c r="A57" s="476" t="s">
        <v>380</v>
      </c>
      <c r="B57" s="681">
        <v>8624675</v>
      </c>
    </row>
    <row r="58" spans="1:2" x14ac:dyDescent="0.35">
      <c r="A58" s="476" t="s">
        <v>426</v>
      </c>
      <c r="B58" s="685">
        <v>7809179.9900000002</v>
      </c>
    </row>
    <row r="59" spans="1:2" x14ac:dyDescent="0.35">
      <c r="B59" s="686">
        <f>SUM(B38:B58)</f>
        <v>466276479.49000001</v>
      </c>
    </row>
  </sheetData>
  <sheetProtection algorithmName="SHA-512" hashValue="1GslxdsVZYoR5A7cgauimRD+hPGBAzAcEai8uSkh12PFLANgqb4xkPFk4vXKa1uZ6wrf6mDZA6HwdR77gXne/w==" saltValue="HV3EyA/th5kcMOStNTegkQ==" spinCount="100000" sheet="1" objects="1" scenarios="1"/>
  <conditionalFormatting sqref="A40:A58">
    <cfRule type="duplicateValues" dxfId="3" priority="1"/>
  </conditionalFormatting>
  <conditionalFormatting sqref="I2">
    <cfRule type="duplicateValues" dxfId="2" priority="3"/>
  </conditionalFormatting>
  <conditionalFormatting sqref="I3">
    <cfRule type="duplicateValues" dxfId="1" priority="2"/>
  </conditionalFormatting>
  <conditionalFormatting sqref="A4:F22 I4:AF22 A23:AF30">
    <cfRule type="duplicateValues" dxfId="0" priority="23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</sheetPr>
  <dimension ref="A1:AE119"/>
  <sheetViews>
    <sheetView topLeftCell="A100" zoomScale="91" zoomScaleNormal="91" workbookViewId="0">
      <selection activeCell="H58" sqref="H58"/>
    </sheetView>
  </sheetViews>
  <sheetFormatPr defaultRowHeight="14.5" x14ac:dyDescent="0.35"/>
  <cols>
    <col min="1" max="1" width="2.81640625" customWidth="1"/>
    <col min="3" max="4" width="2.54296875" customWidth="1"/>
    <col min="5" max="5" width="11.7265625" customWidth="1"/>
    <col min="6" max="6" width="16.453125" customWidth="1"/>
    <col min="7" max="7" width="33.81640625" bestFit="1" customWidth="1"/>
    <col min="8" max="8" width="23" customWidth="1"/>
    <col min="9" max="9" width="26.453125" customWidth="1"/>
    <col min="10" max="10" width="22.81640625" customWidth="1"/>
    <col min="12" max="12" width="19" customWidth="1"/>
  </cols>
  <sheetData>
    <row r="1" spans="1:31" ht="15" thickBot="1" x14ac:dyDescent="0.4">
      <c r="A1" s="93"/>
      <c r="B1" s="38"/>
      <c r="C1" s="39"/>
      <c r="D1" s="39"/>
      <c r="E1" s="39"/>
      <c r="F1" s="40"/>
      <c r="G1" s="40"/>
      <c r="H1" s="40"/>
      <c r="I1" s="41"/>
      <c r="J1" s="42"/>
      <c r="K1" s="38"/>
      <c r="L1" s="38"/>
      <c r="M1" s="43"/>
      <c r="N1" s="43"/>
      <c r="O1" s="43"/>
      <c r="P1" s="43"/>
      <c r="Q1" s="43"/>
      <c r="R1" s="39"/>
      <c r="S1" s="38"/>
      <c r="T1" s="41"/>
      <c r="U1" s="38"/>
      <c r="V1" s="38"/>
      <c r="W1" s="38"/>
      <c r="X1" s="39"/>
      <c r="Y1" s="39"/>
      <c r="Z1" s="38"/>
      <c r="AA1" s="39"/>
      <c r="AB1" s="39"/>
      <c r="AC1" s="39"/>
      <c r="AD1" s="39"/>
      <c r="AE1" s="38"/>
    </row>
    <row r="2" spans="1:31" ht="36.75" customHeight="1" thickBot="1" x14ac:dyDescent="0.4">
      <c r="A2" s="850" t="s">
        <v>0</v>
      </c>
      <c r="B2" s="851"/>
      <c r="C2" s="851"/>
      <c r="D2" s="851"/>
      <c r="E2" s="851"/>
      <c r="F2" s="851"/>
      <c r="G2" s="851"/>
      <c r="H2" s="851"/>
      <c r="I2" s="851"/>
      <c r="J2" s="852"/>
      <c r="K2" s="207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</row>
    <row r="3" spans="1:31" ht="23" thickBot="1" x14ac:dyDescent="0.4">
      <c r="A3" s="85"/>
      <c r="B3" s="1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</row>
    <row r="4" spans="1:31" ht="18" thickBot="1" x14ac:dyDescent="0.4">
      <c r="A4" s="860" t="s">
        <v>165</v>
      </c>
      <c r="B4" s="861"/>
      <c r="C4" s="861"/>
      <c r="D4" s="861"/>
      <c r="E4" s="861"/>
      <c r="F4" s="861"/>
      <c r="G4" s="861"/>
      <c r="H4" s="861"/>
      <c r="I4" s="861"/>
      <c r="J4" s="861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</row>
    <row r="5" spans="1:31" ht="18" thickBot="1" x14ac:dyDescent="0.4">
      <c r="A5" s="275"/>
      <c r="B5" s="67"/>
      <c r="C5" s="67"/>
      <c r="D5" s="67"/>
      <c r="E5" s="67"/>
      <c r="F5" s="67"/>
      <c r="G5" s="67"/>
      <c r="H5" s="67"/>
      <c r="I5" s="67"/>
      <c r="J5" s="67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</row>
    <row r="6" spans="1:31" ht="42" customHeight="1" thickBot="1" x14ac:dyDescent="0.4">
      <c r="A6" s="797" t="s">
        <v>7</v>
      </c>
      <c r="B6" s="798"/>
      <c r="C6" s="798"/>
      <c r="D6" s="798"/>
      <c r="E6" s="798"/>
      <c r="F6" s="798"/>
      <c r="G6" s="798"/>
      <c r="H6" s="798"/>
      <c r="I6" s="798"/>
      <c r="J6" s="799"/>
      <c r="K6" s="419"/>
      <c r="L6" s="419"/>
      <c r="M6" s="419"/>
      <c r="N6" s="419"/>
      <c r="O6" s="419"/>
      <c r="P6" s="419"/>
      <c r="Q6" s="419"/>
      <c r="R6" s="419"/>
      <c r="S6" s="419"/>
      <c r="T6" s="419"/>
      <c r="U6" s="419"/>
      <c r="V6" s="419"/>
      <c r="W6" s="419"/>
      <c r="X6" s="419"/>
      <c r="Y6" s="419"/>
      <c r="Z6" s="419"/>
      <c r="AA6" s="419"/>
      <c r="AB6" s="419"/>
      <c r="AC6" s="419"/>
      <c r="AD6" s="110"/>
      <c r="AE6" s="110"/>
    </row>
    <row r="7" spans="1:31" ht="28" thickBot="1" x14ac:dyDescent="0.4">
      <c r="A7" s="85"/>
      <c r="B7" s="1"/>
      <c r="C7" s="1"/>
      <c r="D7" s="1"/>
      <c r="E7" s="1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</row>
    <row r="8" spans="1:31" ht="15" customHeight="1" thickBot="1" x14ac:dyDescent="0.4">
      <c r="A8" s="85"/>
      <c r="B8" s="86"/>
      <c r="C8" s="853" t="s">
        <v>166</v>
      </c>
      <c r="D8" s="854"/>
      <c r="E8" s="854"/>
      <c r="F8" s="854"/>
      <c r="G8" s="854"/>
      <c r="H8" s="104"/>
      <c r="I8" s="862" t="s">
        <v>3</v>
      </c>
      <c r="J8" s="863"/>
      <c r="K8" s="107"/>
      <c r="L8" s="107"/>
      <c r="M8" s="107"/>
      <c r="N8" s="52"/>
    </row>
    <row r="9" spans="1:31" ht="12.75" customHeight="1" thickBot="1" x14ac:dyDescent="0.7">
      <c r="A9" s="85"/>
      <c r="B9" s="1"/>
      <c r="C9" s="29"/>
      <c r="D9" s="29"/>
      <c r="E9" s="29"/>
      <c r="F9" s="29"/>
      <c r="G9" s="29"/>
      <c r="H9" s="29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1"/>
      <c r="Y9" s="31"/>
      <c r="Z9" s="31"/>
      <c r="AA9" s="9"/>
      <c r="AB9" s="32"/>
      <c r="AC9" s="33"/>
      <c r="AD9" s="33"/>
      <c r="AE9" s="33"/>
    </row>
    <row r="10" spans="1:31" ht="12.75" customHeight="1" x14ac:dyDescent="0.65">
      <c r="A10" s="85"/>
      <c r="B10" s="1"/>
      <c r="C10" s="804" t="s">
        <v>5</v>
      </c>
      <c r="D10" s="805"/>
      <c r="E10" s="805"/>
      <c r="F10" s="805"/>
      <c r="G10" s="606" t="str">
        <f>VLOOKUP($I$8,'DATI EROGAZIONI'!$A$2:$AD$22,9,FALSE)</f>
        <v>E89J21010050001</v>
      </c>
      <c r="H10" s="623"/>
      <c r="I10" s="864" t="s">
        <v>6</v>
      </c>
      <c r="J10" s="865"/>
      <c r="K10" s="377"/>
      <c r="L10" s="377"/>
      <c r="M10" s="377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1"/>
      <c r="Y10" s="31"/>
      <c r="Z10" s="31"/>
      <c r="AA10" s="9"/>
      <c r="AB10" s="32"/>
      <c r="AC10" s="33"/>
      <c r="AD10" s="33"/>
      <c r="AE10" s="33"/>
    </row>
    <row r="11" spans="1:31" ht="12.75" customHeight="1" x14ac:dyDescent="0.65">
      <c r="A11" s="85"/>
      <c r="B11" s="1"/>
      <c r="C11" s="806"/>
      <c r="D11" s="807"/>
      <c r="E11" s="807"/>
      <c r="F11" s="807"/>
      <c r="G11" s="607" t="str">
        <f>IF(VLOOKUP($I$8,'DATI EROGAZIONI'!$A$2:$AD$22,10,FALSE)="","",VLOOKUP($I$8,'DATI EROGAZIONI'!$A$2:$AD$22,10,FALSE))</f>
        <v>F60J22000000001</v>
      </c>
      <c r="H11" s="623"/>
      <c r="I11" s="866"/>
      <c r="J11" s="867"/>
      <c r="K11" s="377"/>
      <c r="L11" s="377"/>
      <c r="M11" s="377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1"/>
      <c r="Y11" s="31"/>
      <c r="Z11" s="31"/>
      <c r="AA11" s="9"/>
      <c r="AB11" s="32"/>
      <c r="AC11" s="33"/>
      <c r="AD11" s="33"/>
      <c r="AE11" s="33"/>
    </row>
    <row r="12" spans="1:31" ht="12.75" customHeight="1" x14ac:dyDescent="0.65">
      <c r="A12" s="85"/>
      <c r="B12" s="1"/>
      <c r="C12" s="806"/>
      <c r="D12" s="807"/>
      <c r="E12" s="807"/>
      <c r="F12" s="807"/>
      <c r="G12" s="607" t="str">
        <f>IF(VLOOKUP($I$8,'DATI EROGAZIONI'!$A$2:$AD$22,11,FALSE)="","",VLOOKUP($I$8,'DATI EROGAZIONI'!$A$2:$AD$22,11,FALSE))</f>
        <v>F60J22000010001</v>
      </c>
      <c r="H12" s="623"/>
      <c r="I12" s="866"/>
      <c r="J12" s="867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1"/>
      <c r="Y12" s="31"/>
      <c r="Z12" s="31"/>
      <c r="AA12" s="9"/>
      <c r="AB12" s="32"/>
      <c r="AC12" s="33"/>
      <c r="AD12" s="33"/>
      <c r="AE12" s="33"/>
    </row>
    <row r="13" spans="1:31" ht="12.75" customHeight="1" x14ac:dyDescent="0.65">
      <c r="A13" s="85"/>
      <c r="B13" s="1"/>
      <c r="C13" s="806"/>
      <c r="D13" s="807"/>
      <c r="E13" s="807"/>
      <c r="F13" s="807"/>
      <c r="G13" s="607" t="str">
        <f>IF(VLOOKUP($I$8,'DATI EROGAZIONI'!$A$2:$AD$22,12,FALSE)="","",VLOOKUP($I$8,'DATI EROGAZIONI'!$A$2:$AD$22,12,FALSE))</f>
        <v>F60J22000020001</v>
      </c>
      <c r="H13" s="623"/>
      <c r="I13" s="866"/>
      <c r="J13" s="867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1"/>
      <c r="Y13" s="31"/>
      <c r="Z13" s="31"/>
      <c r="AA13" s="9"/>
      <c r="AB13" s="32"/>
      <c r="AC13" s="33"/>
      <c r="AD13" s="33"/>
      <c r="AE13" s="33"/>
    </row>
    <row r="14" spans="1:31" ht="12.75" customHeight="1" x14ac:dyDescent="0.65">
      <c r="A14" s="85"/>
      <c r="B14" s="1"/>
      <c r="C14" s="806"/>
      <c r="D14" s="807"/>
      <c r="E14" s="807"/>
      <c r="F14" s="807"/>
      <c r="G14" s="607" t="str">
        <f>IF(VLOOKUP($I$8,'DATI EROGAZIONI'!$A$2:$AD$22,13,FALSE)="","",VLOOKUP($I$8,'DATI EROGAZIONI'!$A$2:$AD$22,13,FALSE))</f>
        <v>J10B22000070008</v>
      </c>
      <c r="H14" s="623"/>
      <c r="I14" s="866"/>
      <c r="J14" s="867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1"/>
      <c r="Y14" s="31"/>
      <c r="Z14" s="31"/>
      <c r="AA14" s="9"/>
      <c r="AB14" s="32"/>
      <c r="AC14" s="33"/>
      <c r="AD14" s="33"/>
      <c r="AE14" s="33"/>
    </row>
    <row r="15" spans="1:31" ht="12.75" customHeight="1" x14ac:dyDescent="0.65">
      <c r="A15" s="85"/>
      <c r="B15" s="1"/>
      <c r="C15" s="806"/>
      <c r="D15" s="807"/>
      <c r="E15" s="807"/>
      <c r="F15" s="807"/>
      <c r="G15" s="607" t="str">
        <f>IF(VLOOKUP($I$8,'DATI EROGAZIONI'!$A$2:$AD$22,14,FALSE)="","",VLOOKUP($I$8,'DATI EROGAZIONI'!$A$2:$T$22,14,FALSE))</f>
        <v>J10B22000080008</v>
      </c>
      <c r="H15" s="623"/>
      <c r="I15" s="866"/>
      <c r="J15" s="867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  <c r="Y15" s="31"/>
      <c r="Z15" s="31"/>
      <c r="AA15" s="9"/>
      <c r="AB15" s="32"/>
      <c r="AC15" s="33"/>
      <c r="AD15" s="33"/>
      <c r="AE15" s="33"/>
    </row>
    <row r="16" spans="1:31" ht="12.75" customHeight="1" x14ac:dyDescent="0.65">
      <c r="A16" s="85"/>
      <c r="B16" s="1"/>
      <c r="C16" s="806"/>
      <c r="D16" s="807"/>
      <c r="E16" s="807"/>
      <c r="F16" s="807"/>
      <c r="G16" s="607" t="str">
        <f>IF(VLOOKUP($I$8,'DATI EROGAZIONI'!$A$2:$T$22,15,FALSE)="","",VLOOKUP($I$8,'DATI EROGAZIONI'!$A$2:$T$22,15,FALSE))</f>
        <v>J10B22000090008</v>
      </c>
      <c r="H16" s="623"/>
      <c r="I16" s="866"/>
      <c r="J16" s="867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1"/>
      <c r="Y16" s="31"/>
      <c r="Z16" s="31"/>
      <c r="AA16" s="9"/>
      <c r="AB16" s="32"/>
      <c r="AC16" s="33"/>
      <c r="AD16" s="33"/>
      <c r="AE16" s="33"/>
    </row>
    <row r="17" spans="1:31" ht="12.75" customHeight="1" x14ac:dyDescent="0.65">
      <c r="A17" s="85"/>
      <c r="B17" s="1"/>
      <c r="C17" s="806"/>
      <c r="D17" s="807"/>
      <c r="E17" s="807"/>
      <c r="F17" s="807"/>
      <c r="G17" s="607" t="str">
        <f>IF(VLOOKUP($I$8,'DATI EROGAZIONI'!$A$2:$T$22,15,FALSE)="","",VLOOKUP($I$8,'DATI EROGAZIONI'!$A$2:$T$22,15,FALSE))</f>
        <v>J10B22000090008</v>
      </c>
      <c r="H17" s="623"/>
      <c r="I17" s="866"/>
      <c r="J17" s="867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1"/>
      <c r="Y17" s="31"/>
      <c r="Z17" s="31"/>
      <c r="AA17" s="9"/>
      <c r="AB17" s="32"/>
      <c r="AC17" s="33"/>
      <c r="AD17" s="33"/>
      <c r="AE17" s="33"/>
    </row>
    <row r="18" spans="1:31" ht="12.75" customHeight="1" x14ac:dyDescent="0.65">
      <c r="A18" s="85"/>
      <c r="B18" s="1"/>
      <c r="C18" s="806"/>
      <c r="D18" s="807"/>
      <c r="E18" s="807"/>
      <c r="F18" s="807"/>
      <c r="G18" s="607" t="str">
        <f>IF(VLOOKUP($I$8,'DATI EROGAZIONI'!$A$2:$AD$22,16,FALSE)="","",VLOOKUP($I$8,'DATI EROGAZIONI'!$A$2:$AD$22,16,FALSE))</f>
        <v>J10B22000100008</v>
      </c>
      <c r="H18" s="623"/>
      <c r="I18" s="866"/>
      <c r="J18" s="867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1"/>
      <c r="Y18" s="31"/>
      <c r="Z18" s="31"/>
      <c r="AA18" s="9"/>
      <c r="AB18" s="32"/>
      <c r="AC18" s="33"/>
      <c r="AD18" s="33"/>
      <c r="AE18" s="33"/>
    </row>
    <row r="19" spans="1:31" ht="12.75" customHeight="1" x14ac:dyDescent="0.65">
      <c r="A19" s="85"/>
      <c r="B19" s="1"/>
      <c r="C19" s="806"/>
      <c r="D19" s="807"/>
      <c r="E19" s="807"/>
      <c r="F19" s="807"/>
      <c r="G19" s="607" t="str">
        <f>IF(VLOOKUP($I$8,'DATI EROGAZIONI'!$A$2:$AD$22,17,FALSE)="","",VLOOKUP($I$8,'DATI EROGAZIONI'!$A$2:$AD$22,17,FALSE))</f>
        <v>J10B22000110008</v>
      </c>
      <c r="H19" s="623"/>
      <c r="I19" s="866"/>
      <c r="J19" s="867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1"/>
      <c r="Y19" s="31"/>
      <c r="Z19" s="31"/>
      <c r="AA19" s="9"/>
      <c r="AB19" s="32"/>
      <c r="AC19" s="33"/>
      <c r="AD19" s="33"/>
      <c r="AE19" s="33"/>
    </row>
    <row r="20" spans="1:31" ht="12.75" customHeight="1" x14ac:dyDescent="0.65">
      <c r="A20" s="85"/>
      <c r="B20" s="1"/>
      <c r="C20" s="806"/>
      <c r="D20" s="807"/>
      <c r="E20" s="807"/>
      <c r="F20" s="807"/>
      <c r="G20" s="607" t="str">
        <f>IF(VLOOKUP($I$8,'DATI EROGAZIONI'!$A$2:$AD$22,18,FALSE)="","",VLOOKUP($I$8,'DATI EROGAZIONI'!$A$2:$AD$22,18,FALSE))</f>
        <v>J10B22000120008</v>
      </c>
      <c r="H20" s="623"/>
      <c r="I20" s="866"/>
      <c r="J20" s="867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1"/>
      <c r="Y20" s="31"/>
      <c r="Z20" s="31"/>
      <c r="AA20" s="9"/>
      <c r="AB20" s="32"/>
      <c r="AC20" s="33"/>
      <c r="AD20" s="33"/>
      <c r="AE20" s="33"/>
    </row>
    <row r="21" spans="1:31" ht="12.75" customHeight="1" x14ac:dyDescent="0.65">
      <c r="A21" s="85"/>
      <c r="B21" s="1"/>
      <c r="C21" s="806"/>
      <c r="D21" s="807"/>
      <c r="E21" s="807"/>
      <c r="F21" s="807"/>
      <c r="G21" s="607" t="str">
        <f>IF(VLOOKUP($I$8,'DATI EROGAZIONI'!$A$2:$AD$22,19,FALSE)="","",VLOOKUP($I$8,'DATI EROGAZIONI'!$A$2:$AD$22,19,FALSE))</f>
        <v>J80B22000060008</v>
      </c>
      <c r="H21" s="623"/>
      <c r="I21" s="866"/>
      <c r="J21" s="867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1"/>
      <c r="Y21" s="31"/>
      <c r="Z21" s="31"/>
      <c r="AA21" s="9"/>
      <c r="AB21" s="32"/>
      <c r="AC21" s="33"/>
      <c r="AD21" s="33"/>
      <c r="AE21" s="33"/>
    </row>
    <row r="22" spans="1:31" ht="12.75" customHeight="1" x14ac:dyDescent="0.65">
      <c r="A22" s="85"/>
      <c r="B22" s="1"/>
      <c r="C22" s="806"/>
      <c r="D22" s="807"/>
      <c r="E22" s="807"/>
      <c r="F22" s="807"/>
      <c r="G22" s="607" t="str">
        <f>IF(VLOOKUP($I$8,'DATI EROGAZIONI'!A4:AD23,20,FALSE)="","",VLOOKUP($I$8,'DATI EROGAZIONI'!$A$2:$AD$22,20,FALSE))</f>
        <v>J80B22000070008</v>
      </c>
      <c r="H22" s="623"/>
      <c r="I22" s="866"/>
      <c r="J22" s="867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1"/>
      <c r="Y22" s="31"/>
      <c r="Z22" s="31"/>
      <c r="AA22" s="9"/>
      <c r="AB22" s="32"/>
      <c r="AC22" s="33"/>
      <c r="AD22" s="33"/>
      <c r="AE22" s="33"/>
    </row>
    <row r="23" spans="1:31" ht="12.75" customHeight="1" x14ac:dyDescent="0.65">
      <c r="A23" s="85"/>
      <c r="B23" s="1"/>
      <c r="C23" s="806"/>
      <c r="D23" s="807"/>
      <c r="E23" s="807"/>
      <c r="F23" s="807"/>
      <c r="G23" s="607" t="str">
        <f>IF(VLOOKUP($I$8,'DATI EROGAZIONI'!$A$2:$AD$22,21,FALSE)="","",VLOOKUP($I$8,'DATI EROGAZIONI'!$A$2:$AD$22,21,FALSE))</f>
        <v>J80B22000080008</v>
      </c>
      <c r="H23" s="623"/>
      <c r="I23" s="866"/>
      <c r="J23" s="867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1"/>
      <c r="Y23" s="31"/>
      <c r="Z23" s="31"/>
      <c r="AA23" s="9"/>
      <c r="AB23" s="32"/>
      <c r="AC23" s="33"/>
      <c r="AD23" s="33"/>
      <c r="AE23" s="33"/>
    </row>
    <row r="24" spans="1:31" ht="12.75" customHeight="1" x14ac:dyDescent="0.65">
      <c r="A24" s="85"/>
      <c r="B24" s="1"/>
      <c r="C24" s="806"/>
      <c r="D24" s="807"/>
      <c r="E24" s="807"/>
      <c r="F24" s="807"/>
      <c r="G24" s="607" t="str">
        <f>IF(VLOOKUP($I$8,'DATI EROGAZIONI'!$A$2:$AD$22,22,FALSE)="","",VLOOKUP($I$8,'DATI EROGAZIONI'!$A$2:$AD$22,22,FALSE))</f>
        <v>J80B22000090008</v>
      </c>
      <c r="H24" s="623"/>
      <c r="I24" s="866"/>
      <c r="J24" s="867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1"/>
      <c r="Y24" s="31"/>
      <c r="Z24" s="31"/>
      <c r="AA24" s="9"/>
      <c r="AB24" s="32"/>
      <c r="AC24" s="33"/>
      <c r="AD24" s="33"/>
      <c r="AE24" s="33"/>
    </row>
    <row r="25" spans="1:31" ht="12.75" customHeight="1" x14ac:dyDescent="0.65">
      <c r="A25" s="1"/>
      <c r="B25" s="1"/>
      <c r="C25" s="806"/>
      <c r="D25" s="807"/>
      <c r="E25" s="807"/>
      <c r="F25" s="807"/>
      <c r="G25" s="607" t="str">
        <f>IF(VLOOKUP($I$8,'DATI EROGAZIONI'!$A$2:$AD$22,23,FALSE)="","",VLOOKUP($I$8,'DATI EROGAZIONI'!$A$2:$AD$22,23,FALSE))</f>
        <v>J60B22000040008</v>
      </c>
      <c r="H25" s="623"/>
      <c r="I25" s="866"/>
      <c r="J25" s="867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1"/>
      <c r="Y25" s="31"/>
      <c r="Z25" s="31"/>
      <c r="AA25" s="9"/>
      <c r="AB25" s="32"/>
      <c r="AC25" s="33"/>
      <c r="AD25" s="33"/>
      <c r="AE25" s="33"/>
    </row>
    <row r="26" spans="1:31" ht="12.75" customHeight="1" x14ac:dyDescent="0.65">
      <c r="A26" s="1"/>
      <c r="B26" s="1"/>
      <c r="C26" s="806"/>
      <c r="D26" s="807"/>
      <c r="E26" s="807"/>
      <c r="F26" s="807"/>
      <c r="G26" s="607" t="str">
        <f>IF(VLOOKUP($I$8,'DATI EROGAZIONI'!$A$2:$AD$22,24,FALSE)="","",VLOOKUP($I$8,'DATI EROGAZIONI'!$A$2:$AD$22,24,FALSE))</f>
        <v>J80B22000000008</v>
      </c>
      <c r="H26" s="623"/>
      <c r="I26" s="866"/>
      <c r="J26" s="867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1"/>
      <c r="Y26" s="31"/>
      <c r="Z26" s="31"/>
      <c r="AA26" s="9"/>
      <c r="AB26" s="32"/>
      <c r="AC26" s="33"/>
      <c r="AD26" s="33"/>
      <c r="AE26" s="33"/>
    </row>
    <row r="27" spans="1:31" ht="12.75" customHeight="1" x14ac:dyDescent="0.65">
      <c r="A27" s="1"/>
      <c r="B27" s="1"/>
      <c r="C27" s="806"/>
      <c r="D27" s="807"/>
      <c r="E27" s="807"/>
      <c r="F27" s="807"/>
      <c r="G27" s="607" t="str">
        <f>IF(VLOOKUP($I$8,'DATI EROGAZIONI'!$A$2:$AD$22,25,FALSE)="","",VLOOKUP($I$8,'DATI EROGAZIONI'!$A$2:$AD$22,25,FALSE))</f>
        <v>J90B22000010008</v>
      </c>
      <c r="H27" s="623"/>
      <c r="I27" s="866"/>
      <c r="J27" s="867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1"/>
      <c r="Y27" s="31"/>
      <c r="Z27" s="31"/>
      <c r="AA27" s="9"/>
      <c r="AB27" s="32"/>
      <c r="AC27" s="33"/>
      <c r="AD27" s="33"/>
      <c r="AE27" s="33"/>
    </row>
    <row r="28" spans="1:31" ht="12.75" customHeight="1" x14ac:dyDescent="0.65">
      <c r="A28" s="1"/>
      <c r="B28" s="1"/>
      <c r="C28" s="806"/>
      <c r="D28" s="807"/>
      <c r="E28" s="807"/>
      <c r="F28" s="807"/>
      <c r="G28" s="607" t="str">
        <f>IF(VLOOKUP($I$8,'DATI EROGAZIONI'!$A$2:$AD$22,26,FALSE)="","",VLOOKUP($I$8,'DATI EROGAZIONI'!$A$2:$AD$22,26,FALSE))</f>
        <v>J91C22001520003</v>
      </c>
      <c r="H28" s="623"/>
      <c r="I28" s="866"/>
      <c r="J28" s="867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1"/>
      <c r="Y28" s="31"/>
      <c r="Z28" s="31"/>
      <c r="AA28" s="9"/>
      <c r="AB28" s="32"/>
      <c r="AC28" s="33"/>
      <c r="AD28" s="33"/>
      <c r="AE28" s="33"/>
    </row>
    <row r="29" spans="1:31" ht="12.75" customHeight="1" x14ac:dyDescent="0.65">
      <c r="A29" s="1"/>
      <c r="B29" s="1"/>
      <c r="C29" s="806"/>
      <c r="D29" s="807"/>
      <c r="E29" s="807"/>
      <c r="F29" s="807"/>
      <c r="G29" s="607" t="str">
        <f>IF(VLOOKUP($I$8,'DATI EROGAZIONI'!$A$2:$AD$22,27,FALSE)="","",VLOOKUP($I$8,'DATI EROGAZIONI'!$A$2:$AD$22,27,FALSE))</f>
        <v>G70B21000000002</v>
      </c>
      <c r="H29" s="623"/>
      <c r="I29" s="866"/>
      <c r="J29" s="867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1"/>
      <c r="Y29" s="31"/>
      <c r="Z29" s="31"/>
      <c r="AA29" s="9"/>
      <c r="AB29" s="32"/>
      <c r="AC29" s="33"/>
      <c r="AD29" s="33"/>
      <c r="AE29" s="33"/>
    </row>
    <row r="30" spans="1:31" ht="12.75" customHeight="1" x14ac:dyDescent="0.65">
      <c r="A30" s="1"/>
      <c r="B30" s="1"/>
      <c r="C30" s="806"/>
      <c r="D30" s="807"/>
      <c r="E30" s="807"/>
      <c r="F30" s="807"/>
      <c r="G30" s="607" t="str">
        <f>IF(VLOOKUP($I$8,'DATI EROGAZIONI'!$A$2:$AD$22,28,FALSE)="","",VLOOKUP($I$8,'DATI EROGAZIONI'!$A$2:$AD$22,28,FALSE))</f>
        <v>F40B22000010003</v>
      </c>
      <c r="H30" s="623"/>
      <c r="I30" s="866"/>
      <c r="J30" s="867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1"/>
      <c r="Y30" s="31"/>
      <c r="Z30" s="31"/>
      <c r="AA30" s="9"/>
      <c r="AB30" s="32"/>
      <c r="AC30" s="33"/>
      <c r="AD30" s="33"/>
      <c r="AE30" s="33"/>
    </row>
    <row r="31" spans="1:31" ht="12.75" customHeight="1" x14ac:dyDescent="0.65">
      <c r="A31" s="1"/>
      <c r="B31" s="1"/>
      <c r="C31" s="806"/>
      <c r="D31" s="807"/>
      <c r="E31" s="807"/>
      <c r="F31" s="807"/>
      <c r="G31" s="607" t="str">
        <f>IF(VLOOKUP($I$8,'DATI EROGAZIONI'!$A$2:$AD$22,29,FALSE)="","",VLOOKUP($I$8,'DATI EROGAZIONI'!$A$2:$AD$22,29,FALSE))</f>
        <v>B80J22000020003</v>
      </c>
      <c r="H31" s="623"/>
      <c r="I31" s="866"/>
      <c r="J31" s="867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1"/>
      <c r="Y31" s="31"/>
      <c r="Z31" s="31"/>
      <c r="AA31" s="9"/>
      <c r="AB31" s="32"/>
      <c r="AC31" s="33"/>
      <c r="AD31" s="33"/>
      <c r="AE31" s="33"/>
    </row>
    <row r="32" spans="1:31" ht="12.75" customHeight="1" x14ac:dyDescent="0.65">
      <c r="A32" s="1"/>
      <c r="B32" s="1"/>
      <c r="C32" s="808"/>
      <c r="D32" s="809"/>
      <c r="E32" s="809"/>
      <c r="F32" s="809"/>
      <c r="G32" s="607" t="str">
        <f>IF(VLOOKUP($I$8,'DATI EROGAZIONI'!$A$2:$AD$22,30,FALSE)="","",VLOOKUP($I$8,'DATI EROGAZIONI'!$A$2:$AD$22,30,FALSE))</f>
        <v>B10B21000000007</v>
      </c>
      <c r="H32" s="623"/>
      <c r="I32" s="866"/>
      <c r="J32" s="867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1"/>
      <c r="Y32" s="31"/>
      <c r="Z32" s="31"/>
      <c r="AA32" s="9"/>
      <c r="AB32" s="32"/>
      <c r="AC32" s="33"/>
      <c r="AD32" s="33"/>
      <c r="AE32" s="33"/>
    </row>
    <row r="33" spans="1:31" ht="12.75" customHeight="1" thickBot="1" x14ac:dyDescent="0.7">
      <c r="A33" s="1"/>
      <c r="B33" s="1"/>
      <c r="C33" s="810"/>
      <c r="D33" s="811"/>
      <c r="E33" s="811"/>
      <c r="F33" s="811"/>
      <c r="G33" s="624" t="str">
        <f>IF(VLOOKUP($I$8,'DATI EROGAZIONI'!$A$2:$AE$22,31,FALSE)="","",VLOOKUP($I$8,'DATI EROGAZIONI'!$A$2:$AE$22,31,FALSE))</f>
        <v>E60B21000000007</v>
      </c>
      <c r="H33" s="623"/>
      <c r="I33" s="868"/>
      <c r="J33" s="869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1"/>
      <c r="Y33" s="31"/>
      <c r="Z33" s="31"/>
      <c r="AA33" s="9"/>
      <c r="AB33" s="32"/>
      <c r="AC33" s="33"/>
      <c r="AD33" s="33"/>
      <c r="AE33" s="33"/>
    </row>
    <row r="34" spans="1:31" ht="15" thickBot="1" x14ac:dyDescent="0.4"/>
    <row r="35" spans="1:31" ht="33.65" customHeight="1" thickBot="1" x14ac:dyDescent="0.4">
      <c r="C35" s="857" t="s">
        <v>4</v>
      </c>
      <c r="D35" s="858"/>
      <c r="E35" s="858"/>
      <c r="F35" s="858"/>
      <c r="G35" s="858"/>
      <c r="H35" s="859"/>
      <c r="I35" s="721"/>
      <c r="J35" s="722"/>
      <c r="K35" s="138"/>
      <c r="L35" s="138"/>
      <c r="M35" s="138"/>
      <c r="N35" s="138"/>
      <c r="O35" s="138"/>
      <c r="P35" s="138"/>
      <c r="Q35" s="138"/>
      <c r="R35" s="138"/>
      <c r="S35" s="138"/>
    </row>
    <row r="36" spans="1:31" ht="15" thickBot="1" x14ac:dyDescent="0.4"/>
    <row r="37" spans="1:31" ht="20.5" thickBot="1" x14ac:dyDescent="0.4">
      <c r="B37" s="821" t="s">
        <v>8</v>
      </c>
      <c r="F37" s="845" t="s">
        <v>168</v>
      </c>
      <c r="G37" s="846"/>
      <c r="H37" s="605" t="s">
        <v>169</v>
      </c>
      <c r="I37" s="843" t="s">
        <v>35</v>
      </c>
      <c r="J37" s="844"/>
    </row>
    <row r="38" spans="1:31" ht="15" thickBot="1" x14ac:dyDescent="0.4">
      <c r="B38" s="822"/>
    </row>
    <row r="39" spans="1:31" ht="43.5" customHeight="1" x14ac:dyDescent="0.35">
      <c r="B39" s="822"/>
      <c r="F39" s="1"/>
      <c r="G39" s="608"/>
      <c r="H39" s="855" t="s">
        <v>170</v>
      </c>
      <c r="I39" s="855" t="s">
        <v>171</v>
      </c>
      <c r="J39" s="855" t="s">
        <v>172</v>
      </c>
    </row>
    <row r="40" spans="1:31" ht="39.65" customHeight="1" x14ac:dyDescent="0.35">
      <c r="B40" s="822"/>
      <c r="F40" s="101" t="s">
        <v>173</v>
      </c>
      <c r="G40" s="102" t="s">
        <v>174</v>
      </c>
      <c r="H40" s="856"/>
      <c r="I40" s="856"/>
      <c r="J40" s="856"/>
    </row>
    <row r="41" spans="1:31" x14ac:dyDescent="0.35">
      <c r="B41" s="822"/>
      <c r="F41" s="27" t="s">
        <v>175</v>
      </c>
      <c r="G41" s="204" t="s">
        <v>176</v>
      </c>
      <c r="H41" s="205">
        <v>0</v>
      </c>
      <c r="I41" s="205">
        <v>0</v>
      </c>
      <c r="J41" s="22">
        <f>H41-I41</f>
        <v>0</v>
      </c>
      <c r="K41" s="870" t="s">
        <v>634</v>
      </c>
      <c r="L41" s="873"/>
    </row>
    <row r="42" spans="1:31" x14ac:dyDescent="0.35">
      <c r="B42" s="822"/>
      <c r="F42" s="27" t="s">
        <v>177</v>
      </c>
      <c r="G42" s="204" t="s">
        <v>178</v>
      </c>
      <c r="H42" s="205">
        <v>0</v>
      </c>
      <c r="I42" s="205">
        <v>0</v>
      </c>
      <c r="J42" s="22">
        <f>H42-I42</f>
        <v>0</v>
      </c>
      <c r="K42" s="871"/>
      <c r="L42" s="874"/>
    </row>
    <row r="43" spans="1:31" ht="15" customHeight="1" x14ac:dyDescent="0.35">
      <c r="B43" s="822"/>
      <c r="F43" s="27" t="s">
        <v>179</v>
      </c>
      <c r="G43" s="204" t="s">
        <v>180</v>
      </c>
      <c r="H43" s="205">
        <v>0</v>
      </c>
      <c r="I43" s="205">
        <v>0</v>
      </c>
      <c r="J43" s="22">
        <f>H43-I43</f>
        <v>0</v>
      </c>
      <c r="K43" s="872"/>
      <c r="L43" s="875"/>
    </row>
    <row r="44" spans="1:31" ht="15" customHeight="1" x14ac:dyDescent="0.35">
      <c r="B44" s="822"/>
      <c r="F44" s="18" t="s">
        <v>181</v>
      </c>
      <c r="G44" s="19" t="s">
        <v>182</v>
      </c>
      <c r="H44" s="20">
        <f>H41+H42+H43</f>
        <v>0</v>
      </c>
      <c r="I44" s="20">
        <f>I41+I42+I43</f>
        <v>0</v>
      </c>
      <c r="J44" s="21">
        <f>H44-I44</f>
        <v>0</v>
      </c>
    </row>
    <row r="45" spans="1:31" ht="15" customHeight="1" x14ac:dyDescent="0.35">
      <c r="B45" s="822"/>
      <c r="F45" s="100" t="s">
        <v>183</v>
      </c>
      <c r="G45" s="103" t="s">
        <v>184</v>
      </c>
      <c r="H45" s="15" t="s">
        <v>184</v>
      </c>
      <c r="I45" s="15" t="s">
        <v>184</v>
      </c>
      <c r="J45" s="15" t="s">
        <v>184</v>
      </c>
    </row>
    <row r="46" spans="1:31" ht="15" customHeight="1" x14ac:dyDescent="0.35">
      <c r="B46" s="822"/>
      <c r="F46" s="27" t="s">
        <v>185</v>
      </c>
      <c r="G46" s="204" t="s">
        <v>186</v>
      </c>
      <c r="H46" s="205">
        <v>0</v>
      </c>
      <c r="I46" s="205">
        <v>0</v>
      </c>
      <c r="J46" s="22">
        <f t="shared" ref="J46:J58" si="0">H46-I46</f>
        <v>0</v>
      </c>
      <c r="K46" s="687" t="s">
        <v>634</v>
      </c>
      <c r="L46" s="688"/>
    </row>
    <row r="47" spans="1:31" ht="15" customHeight="1" x14ac:dyDescent="0.35">
      <c r="B47" s="822"/>
      <c r="F47" s="27" t="s">
        <v>187</v>
      </c>
      <c r="G47" s="204" t="s">
        <v>186</v>
      </c>
      <c r="H47" s="205">
        <v>0</v>
      </c>
      <c r="I47" s="205">
        <v>0</v>
      </c>
      <c r="J47" s="22">
        <f t="shared" si="0"/>
        <v>0</v>
      </c>
      <c r="K47" s="687" t="s">
        <v>634</v>
      </c>
      <c r="L47" s="688"/>
    </row>
    <row r="48" spans="1:31" ht="15" customHeight="1" x14ac:dyDescent="0.35">
      <c r="B48" s="822"/>
      <c r="F48" s="27" t="s">
        <v>188</v>
      </c>
      <c r="G48" s="204" t="s">
        <v>186</v>
      </c>
      <c r="H48" s="205">
        <v>0</v>
      </c>
      <c r="I48" s="205">
        <v>0</v>
      </c>
      <c r="J48" s="22">
        <f t="shared" si="0"/>
        <v>0</v>
      </c>
      <c r="K48" s="687" t="s">
        <v>634</v>
      </c>
      <c r="L48" s="688"/>
    </row>
    <row r="49" spans="1:31" ht="15" customHeight="1" x14ac:dyDescent="0.35">
      <c r="B49" s="822"/>
      <c r="F49" s="27" t="s">
        <v>189</v>
      </c>
      <c r="G49" s="204" t="s">
        <v>186</v>
      </c>
      <c r="H49" s="205">
        <v>0</v>
      </c>
      <c r="I49" s="205">
        <v>0</v>
      </c>
      <c r="J49" s="22">
        <f t="shared" si="0"/>
        <v>0</v>
      </c>
      <c r="K49" s="687" t="s">
        <v>634</v>
      </c>
      <c r="L49" s="688"/>
    </row>
    <row r="50" spans="1:31" s="14" customFormat="1" ht="15" customHeight="1" x14ac:dyDescent="0.35">
      <c r="A50"/>
      <c r="B50" s="822"/>
      <c r="C50"/>
      <c r="D50"/>
      <c r="E50"/>
      <c r="F50" s="27" t="s">
        <v>190</v>
      </c>
      <c r="G50" s="204" t="s">
        <v>186</v>
      </c>
      <c r="H50" s="205">
        <v>0</v>
      </c>
      <c r="I50" s="205">
        <v>0</v>
      </c>
      <c r="J50" s="22">
        <f t="shared" si="0"/>
        <v>0</v>
      </c>
      <c r="K50" s="687" t="s">
        <v>634</v>
      </c>
      <c r="L50" s="688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</row>
    <row r="51" spans="1:31" ht="15" customHeight="1" x14ac:dyDescent="0.35">
      <c r="B51" s="822"/>
      <c r="F51" s="27" t="s">
        <v>191</v>
      </c>
      <c r="G51" s="204" t="s">
        <v>186</v>
      </c>
      <c r="H51" s="205">
        <v>0</v>
      </c>
      <c r="I51" s="205">
        <v>0</v>
      </c>
      <c r="J51" s="22">
        <f t="shared" si="0"/>
        <v>0</v>
      </c>
      <c r="K51" s="687" t="s">
        <v>634</v>
      </c>
      <c r="L51" s="688"/>
    </row>
    <row r="52" spans="1:31" ht="15" customHeight="1" x14ac:dyDescent="0.35">
      <c r="B52" s="822"/>
      <c r="F52" s="27" t="s">
        <v>192</v>
      </c>
      <c r="G52" s="204" t="s">
        <v>186</v>
      </c>
      <c r="H52" s="205">
        <v>0</v>
      </c>
      <c r="I52" s="205">
        <v>0</v>
      </c>
      <c r="J52" s="22">
        <f t="shared" ref="J52:J57" si="1">H52-I52</f>
        <v>0</v>
      </c>
      <c r="K52" s="687" t="s">
        <v>634</v>
      </c>
      <c r="L52" s="688"/>
    </row>
    <row r="53" spans="1:31" ht="15" customHeight="1" x14ac:dyDescent="0.35">
      <c r="B53" s="822"/>
      <c r="F53" s="27" t="s">
        <v>193</v>
      </c>
      <c r="G53" s="204" t="s">
        <v>186</v>
      </c>
      <c r="H53" s="205">
        <v>0</v>
      </c>
      <c r="I53" s="205">
        <v>0</v>
      </c>
      <c r="J53" s="22">
        <f t="shared" si="1"/>
        <v>0</v>
      </c>
      <c r="K53" s="687" t="s">
        <v>634</v>
      </c>
      <c r="L53" s="688"/>
    </row>
    <row r="54" spans="1:31" ht="15" customHeight="1" x14ac:dyDescent="0.35">
      <c r="B54" s="822"/>
      <c r="F54" s="27" t="s">
        <v>194</v>
      </c>
      <c r="G54" s="204" t="s">
        <v>186</v>
      </c>
      <c r="H54" s="205">
        <v>0</v>
      </c>
      <c r="I54" s="205">
        <v>0</v>
      </c>
      <c r="J54" s="22">
        <f t="shared" si="1"/>
        <v>0</v>
      </c>
      <c r="K54" s="687" t="s">
        <v>634</v>
      </c>
      <c r="L54" s="688"/>
    </row>
    <row r="55" spans="1:31" ht="15" customHeight="1" x14ac:dyDescent="0.35">
      <c r="B55" s="822"/>
      <c r="F55" s="27" t="s">
        <v>661</v>
      </c>
      <c r="G55" s="204" t="s">
        <v>186</v>
      </c>
      <c r="H55" s="205">
        <v>0</v>
      </c>
      <c r="I55" s="205">
        <v>0</v>
      </c>
      <c r="J55" s="22">
        <f t="shared" si="1"/>
        <v>0</v>
      </c>
      <c r="K55" s="687" t="s">
        <v>634</v>
      </c>
      <c r="L55" s="688"/>
    </row>
    <row r="56" spans="1:31" ht="15" customHeight="1" x14ac:dyDescent="0.35">
      <c r="B56" s="822"/>
      <c r="F56" s="27" t="s">
        <v>662</v>
      </c>
      <c r="G56" s="204" t="s">
        <v>186</v>
      </c>
      <c r="H56" s="205">
        <v>0</v>
      </c>
      <c r="I56" s="205">
        <v>0</v>
      </c>
      <c r="J56" s="22">
        <f t="shared" si="1"/>
        <v>0</v>
      </c>
      <c r="K56" s="687" t="s">
        <v>634</v>
      </c>
      <c r="L56" s="688"/>
    </row>
    <row r="57" spans="1:31" ht="15" customHeight="1" x14ac:dyDescent="0.35">
      <c r="B57" s="822"/>
      <c r="F57" s="27" t="s">
        <v>663</v>
      </c>
      <c r="G57" s="204" t="s">
        <v>186</v>
      </c>
      <c r="H57" s="205">
        <v>0</v>
      </c>
      <c r="I57" s="205">
        <v>0</v>
      </c>
      <c r="J57" s="22">
        <f t="shared" si="1"/>
        <v>0</v>
      </c>
      <c r="K57" s="687" t="s">
        <v>634</v>
      </c>
      <c r="L57" s="688"/>
    </row>
    <row r="58" spans="1:31" ht="15" customHeight="1" x14ac:dyDescent="0.35">
      <c r="B58" s="822"/>
      <c r="F58" s="24"/>
      <c r="G58" s="25" t="s">
        <v>195</v>
      </c>
      <c r="H58" s="26">
        <f>SUM(H46:H57)</f>
        <v>0</v>
      </c>
      <c r="I58" s="26">
        <f>SUM(I46:I57)</f>
        <v>0</v>
      </c>
      <c r="J58" s="22">
        <f t="shared" si="0"/>
        <v>0</v>
      </c>
      <c r="K58" s="687" t="s">
        <v>634</v>
      </c>
      <c r="L58" s="688"/>
    </row>
    <row r="59" spans="1:31" ht="15" customHeight="1" thickBot="1" x14ac:dyDescent="0.4">
      <c r="B59" s="822"/>
      <c r="F59" s="1"/>
      <c r="G59" s="1"/>
      <c r="H59" s="16"/>
      <c r="I59" s="99"/>
      <c r="J59" s="17"/>
    </row>
    <row r="60" spans="1:31" ht="15.75" customHeight="1" thickBot="1" x14ac:dyDescent="0.4">
      <c r="A60" s="94"/>
      <c r="B60" s="822"/>
      <c r="F60" s="835" t="s">
        <v>196</v>
      </c>
      <c r="G60" s="836"/>
      <c r="H60" s="23">
        <f>H44+H58</f>
        <v>0</v>
      </c>
      <c r="I60" s="23">
        <f>I44+I58</f>
        <v>0</v>
      </c>
      <c r="J60" s="23">
        <f>J44+J58</f>
        <v>0</v>
      </c>
    </row>
    <row r="61" spans="1:31" ht="15" customHeight="1" x14ac:dyDescent="0.35">
      <c r="A61" s="94"/>
      <c r="B61" s="822"/>
    </row>
    <row r="62" spans="1:31" ht="15" customHeight="1" x14ac:dyDescent="0.35">
      <c r="A62" s="94"/>
      <c r="B62" s="822"/>
    </row>
    <row r="63" spans="1:31" ht="7.5" customHeight="1" thickBot="1" x14ac:dyDescent="0.4">
      <c r="A63" s="94"/>
      <c r="B63" s="822"/>
      <c r="C63" s="105"/>
      <c r="D63" s="105"/>
      <c r="E63" s="105"/>
      <c r="F63" s="105"/>
      <c r="G63" s="105"/>
      <c r="H63" s="1"/>
      <c r="I63" s="97"/>
      <c r="J63" s="97"/>
      <c r="K63" s="97"/>
    </row>
    <row r="64" spans="1:31" ht="15" customHeight="1" x14ac:dyDescent="0.35">
      <c r="A64" s="94"/>
      <c r="B64" s="822"/>
      <c r="C64" s="105"/>
      <c r="D64" s="105"/>
      <c r="E64" s="105"/>
      <c r="F64" s="829" t="s">
        <v>6</v>
      </c>
      <c r="G64" s="830"/>
      <c r="H64" s="830"/>
      <c r="I64" s="830"/>
      <c r="J64" s="831"/>
      <c r="K64" s="97"/>
    </row>
    <row r="65" spans="1:12" ht="15" customHeight="1" thickBot="1" x14ac:dyDescent="0.4">
      <c r="A65" s="94"/>
      <c r="B65" s="823"/>
      <c r="C65" s="105"/>
      <c r="D65" s="105"/>
      <c r="E65" s="105"/>
      <c r="F65" s="832"/>
      <c r="G65" s="833"/>
      <c r="H65" s="833"/>
      <c r="I65" s="833"/>
      <c r="J65" s="834"/>
      <c r="K65" s="97"/>
    </row>
    <row r="66" spans="1:12" ht="54.75" customHeight="1" thickBot="1" x14ac:dyDescent="0.4">
      <c r="A66" s="94"/>
      <c r="B66" s="98"/>
      <c r="C66" s="98"/>
      <c r="D66" s="98"/>
      <c r="E66" s="98"/>
      <c r="F66" s="98"/>
      <c r="G66" s="98"/>
      <c r="I66" s="98"/>
      <c r="J66" s="98"/>
      <c r="K66" s="97"/>
    </row>
    <row r="67" spans="1:12" ht="38.15" customHeight="1" thickBot="1" x14ac:dyDescent="0.4">
      <c r="A67" s="94"/>
      <c r="B67" s="824" t="s">
        <v>57</v>
      </c>
      <c r="F67" s="848" t="s">
        <v>197</v>
      </c>
      <c r="G67" s="849"/>
      <c r="H67" s="609" t="s">
        <v>169</v>
      </c>
      <c r="I67" s="843" t="s">
        <v>35</v>
      </c>
      <c r="J67" s="844"/>
    </row>
    <row r="68" spans="1:12" ht="15" customHeight="1" thickBot="1" x14ac:dyDescent="0.4">
      <c r="A68" s="94"/>
      <c r="B68" s="825"/>
    </row>
    <row r="69" spans="1:12" ht="43.5" customHeight="1" x14ac:dyDescent="0.35">
      <c r="A69" s="94"/>
      <c r="B69" s="825"/>
      <c r="F69" s="108"/>
      <c r="G69" s="108"/>
      <c r="H69" s="827" t="s">
        <v>170</v>
      </c>
      <c r="I69" s="827" t="s">
        <v>171</v>
      </c>
      <c r="J69" s="827" t="s">
        <v>172</v>
      </c>
    </row>
    <row r="70" spans="1:12" ht="25" x14ac:dyDescent="0.35">
      <c r="A70" s="94"/>
      <c r="B70" s="825"/>
      <c r="F70" s="101" t="s">
        <v>198</v>
      </c>
      <c r="G70" s="102" t="s">
        <v>174</v>
      </c>
      <c r="H70" s="828"/>
      <c r="I70" s="828"/>
      <c r="J70" s="828"/>
    </row>
    <row r="71" spans="1:12" ht="25" x14ac:dyDescent="0.35">
      <c r="A71" s="94"/>
      <c r="B71" s="825"/>
      <c r="F71" s="27" t="s">
        <v>199</v>
      </c>
      <c r="G71" s="204" t="s">
        <v>176</v>
      </c>
      <c r="H71" s="205">
        <v>0</v>
      </c>
      <c r="I71" s="205">
        <v>0</v>
      </c>
      <c r="J71" s="111">
        <f>H71-I71</f>
        <v>0</v>
      </c>
      <c r="K71" s="876" t="s">
        <v>634</v>
      </c>
      <c r="L71" s="873"/>
    </row>
    <row r="72" spans="1:12" ht="25" x14ac:dyDescent="0.35">
      <c r="A72" s="94"/>
      <c r="B72" s="825"/>
      <c r="F72" s="27" t="s">
        <v>200</v>
      </c>
      <c r="G72" s="204" t="s">
        <v>178</v>
      </c>
      <c r="H72" s="205">
        <v>0</v>
      </c>
      <c r="I72" s="205">
        <v>0</v>
      </c>
      <c r="J72" s="111">
        <f>H72-I72</f>
        <v>0</v>
      </c>
      <c r="K72" s="877"/>
      <c r="L72" s="874"/>
    </row>
    <row r="73" spans="1:12" ht="15" customHeight="1" x14ac:dyDescent="0.35">
      <c r="A73" s="94"/>
      <c r="B73" s="825"/>
      <c r="F73" s="27" t="s">
        <v>201</v>
      </c>
      <c r="G73" s="204" t="s">
        <v>180</v>
      </c>
      <c r="H73" s="205">
        <v>0</v>
      </c>
      <c r="I73" s="205">
        <v>0</v>
      </c>
      <c r="J73" s="111">
        <f>H73-I73</f>
        <v>0</v>
      </c>
      <c r="K73" s="878"/>
      <c r="L73" s="875"/>
    </row>
    <row r="74" spans="1:12" ht="15" customHeight="1" x14ac:dyDescent="0.35">
      <c r="A74" s="94"/>
      <c r="B74" s="825"/>
      <c r="F74" s="18" t="s">
        <v>202</v>
      </c>
      <c r="G74" s="19" t="s">
        <v>182</v>
      </c>
      <c r="H74" s="20">
        <f>H71+H72+H73</f>
        <v>0</v>
      </c>
      <c r="I74" s="20">
        <f>I71+I72+I73</f>
        <v>0</v>
      </c>
      <c r="J74" s="20">
        <f>H74-I74</f>
        <v>0</v>
      </c>
    </row>
    <row r="75" spans="1:12" ht="18" customHeight="1" x14ac:dyDescent="0.35">
      <c r="B75" s="825"/>
      <c r="F75" s="100" t="s">
        <v>203</v>
      </c>
      <c r="G75" s="103" t="s">
        <v>184</v>
      </c>
      <c r="H75" s="15" t="s">
        <v>184</v>
      </c>
      <c r="I75" s="15" t="s">
        <v>184</v>
      </c>
      <c r="J75" s="15" t="s">
        <v>184</v>
      </c>
    </row>
    <row r="76" spans="1:12" ht="15" customHeight="1" x14ac:dyDescent="0.35">
      <c r="B76" s="825"/>
      <c r="F76" s="27" t="s">
        <v>204</v>
      </c>
      <c r="G76" s="204" t="s">
        <v>186</v>
      </c>
      <c r="H76" s="205">
        <v>0</v>
      </c>
      <c r="I76" s="205">
        <v>0</v>
      </c>
      <c r="J76" s="111">
        <f t="shared" ref="J76:J85" si="2">H76-I76</f>
        <v>0</v>
      </c>
      <c r="K76" s="690" t="s">
        <v>634</v>
      </c>
      <c r="L76" s="688"/>
    </row>
    <row r="77" spans="1:12" ht="15" customHeight="1" x14ac:dyDescent="0.35">
      <c r="B77" s="825"/>
      <c r="F77" s="27" t="s">
        <v>205</v>
      </c>
      <c r="G77" s="204" t="s">
        <v>186</v>
      </c>
      <c r="H77" s="205">
        <v>0</v>
      </c>
      <c r="I77" s="205">
        <v>0</v>
      </c>
      <c r="J77" s="111">
        <f t="shared" si="2"/>
        <v>0</v>
      </c>
      <c r="K77" s="690" t="s">
        <v>634</v>
      </c>
      <c r="L77" s="688"/>
    </row>
    <row r="78" spans="1:12" ht="15" customHeight="1" x14ac:dyDescent="0.35">
      <c r="B78" s="825"/>
      <c r="F78" s="27" t="s">
        <v>206</v>
      </c>
      <c r="G78" s="204" t="s">
        <v>186</v>
      </c>
      <c r="H78" s="205">
        <v>0</v>
      </c>
      <c r="I78" s="205">
        <v>0</v>
      </c>
      <c r="J78" s="111">
        <f t="shared" si="2"/>
        <v>0</v>
      </c>
      <c r="K78" s="690" t="s">
        <v>634</v>
      </c>
      <c r="L78" s="688"/>
    </row>
    <row r="79" spans="1:12" ht="15" customHeight="1" x14ac:dyDescent="0.35">
      <c r="B79" s="825"/>
      <c r="F79" s="27" t="s">
        <v>207</v>
      </c>
      <c r="G79" s="204" t="s">
        <v>186</v>
      </c>
      <c r="H79" s="205">
        <v>0</v>
      </c>
      <c r="I79" s="205">
        <v>0</v>
      </c>
      <c r="J79" s="111">
        <f t="shared" si="2"/>
        <v>0</v>
      </c>
      <c r="K79" s="690" t="s">
        <v>634</v>
      </c>
      <c r="L79" s="688"/>
    </row>
    <row r="80" spans="1:12" ht="15" customHeight="1" x14ac:dyDescent="0.35">
      <c r="B80" s="825"/>
      <c r="F80" s="27" t="s">
        <v>208</v>
      </c>
      <c r="G80" s="204" t="s">
        <v>186</v>
      </c>
      <c r="H80" s="205">
        <v>0</v>
      </c>
      <c r="I80" s="205">
        <v>0</v>
      </c>
      <c r="J80" s="111">
        <f t="shared" si="2"/>
        <v>0</v>
      </c>
      <c r="K80" s="690" t="s">
        <v>634</v>
      </c>
      <c r="L80" s="688"/>
    </row>
    <row r="81" spans="2:12" ht="15" customHeight="1" x14ac:dyDescent="0.35">
      <c r="B81" s="825"/>
      <c r="F81" s="27" t="s">
        <v>209</v>
      </c>
      <c r="G81" s="204" t="s">
        <v>186</v>
      </c>
      <c r="H81" s="205">
        <v>0</v>
      </c>
      <c r="I81" s="205">
        <v>0</v>
      </c>
      <c r="J81" s="111">
        <f t="shared" si="2"/>
        <v>0</v>
      </c>
      <c r="K81" s="690" t="s">
        <v>634</v>
      </c>
      <c r="L81" s="688"/>
    </row>
    <row r="82" spans="2:12" ht="15" customHeight="1" x14ac:dyDescent="0.35">
      <c r="B82" s="825"/>
      <c r="F82" s="27" t="s">
        <v>210</v>
      </c>
      <c r="G82" s="204" t="s">
        <v>186</v>
      </c>
      <c r="H82" s="205">
        <v>0</v>
      </c>
      <c r="I82" s="205">
        <v>0</v>
      </c>
      <c r="J82" s="111">
        <f t="shared" si="2"/>
        <v>0</v>
      </c>
      <c r="K82" s="690" t="s">
        <v>634</v>
      </c>
      <c r="L82" s="688"/>
    </row>
    <row r="83" spans="2:12" ht="15" customHeight="1" x14ac:dyDescent="0.35">
      <c r="B83" s="825"/>
      <c r="F83" s="27" t="s">
        <v>211</v>
      </c>
      <c r="G83" s="204" t="s">
        <v>186</v>
      </c>
      <c r="H83" s="205">
        <v>0</v>
      </c>
      <c r="I83" s="205">
        <v>0</v>
      </c>
      <c r="J83" s="111">
        <f t="shared" si="2"/>
        <v>0</v>
      </c>
      <c r="K83" s="690" t="s">
        <v>634</v>
      </c>
      <c r="L83" s="688"/>
    </row>
    <row r="84" spans="2:12" ht="15" customHeight="1" x14ac:dyDescent="0.35">
      <c r="B84" s="825"/>
      <c r="F84" s="27" t="s">
        <v>212</v>
      </c>
      <c r="G84" s="204" t="s">
        <v>186</v>
      </c>
      <c r="H84" s="205">
        <v>0</v>
      </c>
      <c r="I84" s="205">
        <v>0</v>
      </c>
      <c r="J84" s="111">
        <f t="shared" si="2"/>
        <v>0</v>
      </c>
      <c r="K84" s="690" t="s">
        <v>634</v>
      </c>
      <c r="L84" s="688"/>
    </row>
    <row r="85" spans="2:12" ht="18" customHeight="1" x14ac:dyDescent="0.35">
      <c r="B85" s="825"/>
      <c r="F85" s="27"/>
      <c r="G85" s="25" t="s">
        <v>195</v>
      </c>
      <c r="H85" s="26">
        <f>SUM(H76:H84)</f>
        <v>0</v>
      </c>
      <c r="I85" s="26">
        <f>SUM(I76:I84)</f>
        <v>0</v>
      </c>
      <c r="J85" s="111">
        <f t="shared" si="2"/>
        <v>0</v>
      </c>
      <c r="K85" s="690" t="s">
        <v>634</v>
      </c>
      <c r="L85" s="688"/>
    </row>
    <row r="86" spans="2:12" ht="18.75" customHeight="1" thickBot="1" x14ac:dyDescent="0.4">
      <c r="B86" s="825"/>
      <c r="F86" s="108"/>
      <c r="G86" s="108"/>
      <c r="H86" s="16"/>
      <c r="I86" s="16"/>
      <c r="J86" s="16"/>
    </row>
    <row r="87" spans="2:12" ht="18.75" customHeight="1" thickBot="1" x14ac:dyDescent="0.4">
      <c r="B87" s="825"/>
      <c r="F87" s="835" t="s">
        <v>213</v>
      </c>
      <c r="G87" s="840"/>
      <c r="H87" s="23">
        <f>H74+H85</f>
        <v>0</v>
      </c>
      <c r="I87" s="23">
        <f>I74+I85</f>
        <v>0</v>
      </c>
      <c r="J87" s="23">
        <f>J74+J85</f>
        <v>0</v>
      </c>
    </row>
    <row r="88" spans="2:12" ht="18.75" customHeight="1" x14ac:dyDescent="0.35">
      <c r="B88" s="825"/>
      <c r="F88" s="466"/>
      <c r="G88" s="121"/>
      <c r="H88" s="467"/>
      <c r="I88" s="468"/>
      <c r="J88" s="468"/>
    </row>
    <row r="89" spans="2:12" ht="18.75" customHeight="1" thickBot="1" x14ac:dyDescent="0.4">
      <c r="B89" s="825"/>
      <c r="F89" s="105"/>
      <c r="G89" s="105"/>
      <c r="H89" s="108"/>
      <c r="I89" s="115"/>
      <c r="J89" s="115"/>
    </row>
    <row r="90" spans="2:12" ht="40.5" customHeight="1" x14ac:dyDescent="0.35">
      <c r="B90" s="825"/>
      <c r="F90" s="829" t="s">
        <v>6</v>
      </c>
      <c r="G90" s="830"/>
      <c r="H90" s="830"/>
      <c r="I90" s="830"/>
      <c r="J90" s="831"/>
    </row>
    <row r="91" spans="2:12" ht="18.75" customHeight="1" thickBot="1" x14ac:dyDescent="0.4">
      <c r="B91" s="826"/>
      <c r="F91" s="832"/>
      <c r="G91" s="833"/>
      <c r="H91" s="833"/>
      <c r="I91" s="833"/>
      <c r="J91" s="834"/>
    </row>
    <row r="92" spans="2:12" ht="45.75" customHeight="1" thickBot="1" x14ac:dyDescent="0.4">
      <c r="B92" s="421"/>
      <c r="F92" s="420"/>
      <c r="G92" s="420"/>
      <c r="H92" s="420"/>
      <c r="I92" s="420"/>
      <c r="J92" s="420"/>
    </row>
    <row r="93" spans="2:12" ht="40.5" customHeight="1" thickBot="1" x14ac:dyDescent="0.4">
      <c r="B93" s="837" t="s">
        <v>214</v>
      </c>
      <c r="F93" s="610" t="s">
        <v>215</v>
      </c>
      <c r="G93" s="611"/>
      <c r="H93" s="612" t="s">
        <v>169</v>
      </c>
      <c r="I93" s="847" t="s">
        <v>35</v>
      </c>
      <c r="J93" s="844"/>
    </row>
    <row r="94" spans="2:12" ht="18.75" customHeight="1" thickBot="1" x14ac:dyDescent="0.4">
      <c r="B94" s="838"/>
    </row>
    <row r="95" spans="2:12" ht="36.75" customHeight="1" x14ac:dyDescent="0.35">
      <c r="B95" s="838"/>
      <c r="C95" s="105"/>
      <c r="D95" s="105"/>
      <c r="E95" s="105"/>
      <c r="F95" s="108"/>
      <c r="G95" s="108"/>
      <c r="H95" s="841" t="s">
        <v>170</v>
      </c>
      <c r="I95" s="841" t="s">
        <v>171</v>
      </c>
      <c r="J95" s="841" t="s">
        <v>172</v>
      </c>
    </row>
    <row r="96" spans="2:12" ht="36.65" customHeight="1" x14ac:dyDescent="0.35">
      <c r="B96" s="838"/>
      <c r="C96" s="96"/>
      <c r="D96" s="96"/>
      <c r="E96" s="96"/>
      <c r="F96" s="101" t="s">
        <v>216</v>
      </c>
      <c r="G96" s="102" t="s">
        <v>174</v>
      </c>
      <c r="H96" s="842"/>
      <c r="I96" s="842"/>
      <c r="J96" s="842"/>
    </row>
    <row r="97" spans="2:12" x14ac:dyDescent="0.35">
      <c r="B97" s="838"/>
      <c r="C97" s="105"/>
      <c r="D97" s="105"/>
      <c r="E97" s="105"/>
      <c r="F97" s="27" t="s">
        <v>217</v>
      </c>
      <c r="G97" s="204" t="s">
        <v>176</v>
      </c>
      <c r="H97" s="205">
        <v>0</v>
      </c>
      <c r="I97" s="205">
        <v>0</v>
      </c>
      <c r="J97" s="111">
        <f>H97-I97</f>
        <v>0</v>
      </c>
      <c r="K97" s="879" t="s">
        <v>634</v>
      </c>
      <c r="L97" s="873"/>
    </row>
    <row r="98" spans="2:12" x14ac:dyDescent="0.35">
      <c r="B98" s="838"/>
      <c r="C98" s="105"/>
      <c r="D98" s="105"/>
      <c r="E98" s="105"/>
      <c r="F98" s="27" t="s">
        <v>218</v>
      </c>
      <c r="G98" s="204" t="s">
        <v>178</v>
      </c>
      <c r="H98" s="205">
        <v>0</v>
      </c>
      <c r="I98" s="205">
        <v>0</v>
      </c>
      <c r="J98" s="111">
        <f>H98-I98</f>
        <v>0</v>
      </c>
      <c r="K98" s="880"/>
      <c r="L98" s="874"/>
    </row>
    <row r="99" spans="2:12" ht="18.75" customHeight="1" x14ac:dyDescent="0.35">
      <c r="B99" s="838"/>
      <c r="C99" s="105"/>
      <c r="D99" s="105"/>
      <c r="E99" s="105"/>
      <c r="F99" s="27" t="s">
        <v>219</v>
      </c>
      <c r="G99" s="204" t="s">
        <v>180</v>
      </c>
      <c r="H99" s="205">
        <v>0</v>
      </c>
      <c r="I99" s="205">
        <v>0</v>
      </c>
      <c r="J99" s="111">
        <f>H99-I99</f>
        <v>0</v>
      </c>
      <c r="K99" s="881"/>
      <c r="L99" s="875"/>
    </row>
    <row r="100" spans="2:12" ht="18" customHeight="1" x14ac:dyDescent="0.35">
      <c r="B100" s="838"/>
      <c r="C100" s="105"/>
      <c r="D100" s="105"/>
      <c r="E100" s="105"/>
      <c r="F100" s="18" t="s">
        <v>220</v>
      </c>
      <c r="G100" s="19" t="s">
        <v>182</v>
      </c>
      <c r="H100" s="20">
        <f>H97+H98+H99</f>
        <v>0</v>
      </c>
      <c r="I100" s="20">
        <f>I97+I98+I99</f>
        <v>0</v>
      </c>
      <c r="J100" s="20">
        <f>H100-I100</f>
        <v>0</v>
      </c>
    </row>
    <row r="101" spans="2:12" ht="15" customHeight="1" x14ac:dyDescent="0.35">
      <c r="B101" s="838"/>
      <c r="F101" s="100" t="s">
        <v>221</v>
      </c>
      <c r="G101" s="103" t="s">
        <v>184</v>
      </c>
      <c r="H101" s="15" t="s">
        <v>184</v>
      </c>
      <c r="I101" s="15" t="s">
        <v>184</v>
      </c>
      <c r="J101" s="15" t="s">
        <v>184</v>
      </c>
    </row>
    <row r="102" spans="2:12" ht="15" customHeight="1" x14ac:dyDescent="0.35">
      <c r="B102" s="838"/>
      <c r="F102" s="206" t="s">
        <v>222</v>
      </c>
      <c r="G102" s="204" t="s">
        <v>186</v>
      </c>
      <c r="H102" s="205">
        <v>0</v>
      </c>
      <c r="I102" s="205">
        <v>0</v>
      </c>
      <c r="J102" s="111">
        <f t="shared" ref="J102:J111" si="3">H102-I102</f>
        <v>0</v>
      </c>
      <c r="K102" s="691" t="s">
        <v>634</v>
      </c>
      <c r="L102" s="688"/>
    </row>
    <row r="103" spans="2:12" ht="15" customHeight="1" x14ac:dyDescent="0.35">
      <c r="B103" s="838"/>
      <c r="F103" s="206" t="s">
        <v>223</v>
      </c>
      <c r="G103" s="204" t="s">
        <v>186</v>
      </c>
      <c r="H103" s="205">
        <v>0</v>
      </c>
      <c r="I103" s="205">
        <v>0</v>
      </c>
      <c r="J103" s="111">
        <f t="shared" si="3"/>
        <v>0</v>
      </c>
      <c r="K103" s="691" t="s">
        <v>634</v>
      </c>
      <c r="L103" s="688"/>
    </row>
    <row r="104" spans="2:12" ht="15" customHeight="1" x14ac:dyDescent="0.35">
      <c r="B104" s="838"/>
      <c r="F104" s="206" t="s">
        <v>224</v>
      </c>
      <c r="G104" s="204" t="s">
        <v>186</v>
      </c>
      <c r="H104" s="205">
        <v>0</v>
      </c>
      <c r="I104" s="205">
        <v>0</v>
      </c>
      <c r="J104" s="111">
        <f t="shared" si="3"/>
        <v>0</v>
      </c>
      <c r="K104" s="691" t="s">
        <v>634</v>
      </c>
      <c r="L104" s="688"/>
    </row>
    <row r="105" spans="2:12" ht="15" customHeight="1" x14ac:dyDescent="0.35">
      <c r="B105" s="838"/>
      <c r="F105" s="206" t="s">
        <v>225</v>
      </c>
      <c r="G105" s="204" t="s">
        <v>186</v>
      </c>
      <c r="H105" s="205">
        <v>0</v>
      </c>
      <c r="I105" s="205">
        <v>0</v>
      </c>
      <c r="J105" s="111">
        <f t="shared" si="3"/>
        <v>0</v>
      </c>
      <c r="K105" s="691" t="s">
        <v>634</v>
      </c>
      <c r="L105" s="688"/>
    </row>
    <row r="106" spans="2:12" ht="15" customHeight="1" x14ac:dyDescent="0.35">
      <c r="B106" s="838"/>
      <c r="F106" s="206" t="s">
        <v>226</v>
      </c>
      <c r="G106" s="204" t="s">
        <v>186</v>
      </c>
      <c r="H106" s="205">
        <v>0</v>
      </c>
      <c r="I106" s="205">
        <v>0</v>
      </c>
      <c r="J106" s="111">
        <f t="shared" si="3"/>
        <v>0</v>
      </c>
      <c r="K106" s="691" t="s">
        <v>634</v>
      </c>
      <c r="L106" s="688"/>
    </row>
    <row r="107" spans="2:12" ht="15" customHeight="1" x14ac:dyDescent="0.35">
      <c r="B107" s="838"/>
      <c r="F107" s="206" t="s">
        <v>227</v>
      </c>
      <c r="G107" s="204" t="s">
        <v>186</v>
      </c>
      <c r="H107" s="205">
        <v>0</v>
      </c>
      <c r="I107" s="205">
        <v>0</v>
      </c>
      <c r="J107" s="111">
        <f t="shared" si="3"/>
        <v>0</v>
      </c>
      <c r="K107" s="691" t="s">
        <v>634</v>
      </c>
      <c r="L107" s="688"/>
    </row>
    <row r="108" spans="2:12" ht="15" customHeight="1" x14ac:dyDescent="0.35">
      <c r="B108" s="838"/>
      <c r="F108" s="206" t="s">
        <v>228</v>
      </c>
      <c r="G108" s="204" t="s">
        <v>186</v>
      </c>
      <c r="H108" s="205">
        <v>0</v>
      </c>
      <c r="I108" s="205">
        <v>0</v>
      </c>
      <c r="J108" s="111">
        <f t="shared" si="3"/>
        <v>0</v>
      </c>
      <c r="K108" s="691" t="s">
        <v>634</v>
      </c>
      <c r="L108" s="688"/>
    </row>
    <row r="109" spans="2:12" ht="15" customHeight="1" x14ac:dyDescent="0.35">
      <c r="B109" s="838"/>
      <c r="F109" s="206" t="s">
        <v>229</v>
      </c>
      <c r="G109" s="204" t="s">
        <v>186</v>
      </c>
      <c r="H109" s="205">
        <v>0</v>
      </c>
      <c r="I109" s="205">
        <v>0</v>
      </c>
      <c r="J109" s="111">
        <f t="shared" si="3"/>
        <v>0</v>
      </c>
      <c r="K109" s="691" t="s">
        <v>634</v>
      </c>
      <c r="L109" s="688"/>
    </row>
    <row r="110" spans="2:12" ht="15" customHeight="1" x14ac:dyDescent="0.35">
      <c r="B110" s="838"/>
      <c r="F110" s="206" t="s">
        <v>230</v>
      </c>
      <c r="G110" s="204" t="s">
        <v>186</v>
      </c>
      <c r="H110" s="205">
        <v>0</v>
      </c>
      <c r="I110" s="205">
        <v>0</v>
      </c>
      <c r="J110" s="111">
        <f t="shared" si="3"/>
        <v>0</v>
      </c>
      <c r="K110" s="691" t="s">
        <v>634</v>
      </c>
      <c r="L110" s="688"/>
    </row>
    <row r="111" spans="2:12" ht="15" customHeight="1" x14ac:dyDescent="0.35">
      <c r="B111" s="838"/>
      <c r="F111" s="27"/>
      <c r="G111" s="25" t="s">
        <v>195</v>
      </c>
      <c r="H111" s="26">
        <f>SUM(H102:H110)</f>
        <v>0</v>
      </c>
      <c r="I111" s="26">
        <f>SUM(I102:I110)</f>
        <v>0</v>
      </c>
      <c r="J111" s="111">
        <f t="shared" si="3"/>
        <v>0</v>
      </c>
      <c r="K111" s="691" t="s">
        <v>634</v>
      </c>
      <c r="L111" s="688"/>
    </row>
    <row r="112" spans="2:12" ht="15.75" customHeight="1" thickBot="1" x14ac:dyDescent="0.4">
      <c r="B112" s="838"/>
      <c r="F112" s="108"/>
      <c r="G112" s="108"/>
      <c r="H112" s="16"/>
      <c r="I112" s="16"/>
      <c r="J112" s="16"/>
    </row>
    <row r="113" spans="2:12" ht="15.75" customHeight="1" thickBot="1" x14ac:dyDescent="0.4">
      <c r="B113" s="838"/>
      <c r="F113" s="835" t="s">
        <v>231</v>
      </c>
      <c r="G113" s="840"/>
      <c r="H113" s="23">
        <f>H100+H111</f>
        <v>0</v>
      </c>
      <c r="I113" s="23">
        <f>I100+I111</f>
        <v>0</v>
      </c>
      <c r="J113" s="23">
        <f>J100+J111</f>
        <v>0</v>
      </c>
    </row>
    <row r="114" spans="2:12" x14ac:dyDescent="0.35">
      <c r="B114" s="838"/>
      <c r="F114" s="465"/>
    </row>
    <row r="115" spans="2:12" ht="15" thickBot="1" x14ac:dyDescent="0.4">
      <c r="B115" s="838"/>
      <c r="F115" s="105"/>
      <c r="G115" s="105"/>
      <c r="H115" s="464"/>
      <c r="I115" s="115"/>
      <c r="J115" s="115"/>
    </row>
    <row r="116" spans="2:12" x14ac:dyDescent="0.35">
      <c r="B116" s="838"/>
      <c r="F116" s="829" t="s">
        <v>6</v>
      </c>
      <c r="G116" s="830"/>
      <c r="H116" s="830"/>
      <c r="I116" s="830"/>
      <c r="J116" s="831"/>
      <c r="K116" s="377"/>
      <c r="L116" s="377"/>
    </row>
    <row r="117" spans="2:12" ht="15" thickBot="1" x14ac:dyDescent="0.4">
      <c r="B117" s="839"/>
      <c r="F117" s="832"/>
      <c r="G117" s="833"/>
      <c r="H117" s="833"/>
      <c r="I117" s="833"/>
      <c r="J117" s="834"/>
    </row>
    <row r="118" spans="2:12" ht="25.5" customHeight="1" thickBot="1" x14ac:dyDescent="0.4"/>
    <row r="119" spans="2:12" ht="50.25" customHeight="1" thickBot="1" x14ac:dyDescent="0.4">
      <c r="B119" s="818" t="s">
        <v>232</v>
      </c>
      <c r="C119" s="819"/>
      <c r="D119" s="819"/>
      <c r="E119" s="819"/>
      <c r="F119" s="819"/>
      <c r="G119" s="820"/>
      <c r="H119" s="469">
        <f>H113+H87+H60</f>
        <v>0</v>
      </c>
      <c r="I119" s="469">
        <f t="shared" ref="I119:J119" si="4">I113+I87+I60</f>
        <v>0</v>
      </c>
      <c r="J119" s="469">
        <f t="shared" si="4"/>
        <v>0</v>
      </c>
    </row>
  </sheetData>
  <sheetProtection algorithmName="SHA-512" hashValue="0o8jmx9a9+KomopNT4LGvgbnuO5/fJoqYEDyIKLvktg6pCaXTsRuFwgEEopA12n6qUUZ5HmhCqOu+mQ/w0Mo/g==" saltValue="SH52RIaFo0uepXfSZtA3Xg==" spinCount="100000" sheet="1" objects="1" scenarios="1"/>
  <mergeCells count="39">
    <mergeCell ref="K41:K43"/>
    <mergeCell ref="L41:L43"/>
    <mergeCell ref="K71:K73"/>
    <mergeCell ref="L71:L73"/>
    <mergeCell ref="K97:K99"/>
    <mergeCell ref="L97:L99"/>
    <mergeCell ref="A2:J2"/>
    <mergeCell ref="C8:G8"/>
    <mergeCell ref="I35:J35"/>
    <mergeCell ref="J39:J40"/>
    <mergeCell ref="I39:I40"/>
    <mergeCell ref="H39:H40"/>
    <mergeCell ref="C35:H35"/>
    <mergeCell ref="A6:J6"/>
    <mergeCell ref="A4:J4"/>
    <mergeCell ref="I8:J8"/>
    <mergeCell ref="C10:F33"/>
    <mergeCell ref="I10:J33"/>
    <mergeCell ref="J95:J96"/>
    <mergeCell ref="I95:I96"/>
    <mergeCell ref="I93:J93"/>
    <mergeCell ref="F67:G67"/>
    <mergeCell ref="I37:J37"/>
    <mergeCell ref="B119:G119"/>
    <mergeCell ref="B37:B65"/>
    <mergeCell ref="B67:B91"/>
    <mergeCell ref="H69:H70"/>
    <mergeCell ref="J69:J70"/>
    <mergeCell ref="I69:I70"/>
    <mergeCell ref="F64:J65"/>
    <mergeCell ref="F60:G60"/>
    <mergeCell ref="B93:B117"/>
    <mergeCell ref="F113:G113"/>
    <mergeCell ref="H95:H96"/>
    <mergeCell ref="F87:G87"/>
    <mergeCell ref="F90:J91"/>
    <mergeCell ref="F116:J117"/>
    <mergeCell ref="I67:J67"/>
    <mergeCell ref="F37:G37"/>
  </mergeCells>
  <phoneticPr fontId="62" type="noConversion"/>
  <dataValidations count="3">
    <dataValidation allowBlank="1" showInputMessage="1" showErrorMessage="1" prompt="Scegliere il comune beneficiario dal menù a tendina_x000a_" sqref="K8 M8" xr:uid="{00000000-0002-0000-0200-000000000000}"/>
    <dataValidation allowBlank="1" showErrorMessage="1" prompt="Scegliere il comune beneficiario dal menù a tendina_x000a_" sqref="L8" xr:uid="{2DB28644-A628-4F33-AFCB-4CA832546E65}"/>
    <dataValidation type="list" allowBlank="1" showInputMessage="1" showErrorMessage="1" prompt="Inserire CUP relativo all'infrastruttura_x000a_" sqref="I37:J37 I93:J93 I67:J67" xr:uid="{00000000-0002-0000-0200-000002000000}">
      <formula1>$G$10:$G$33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 beneficiaria/P.A. dal menù a tendina" xr:uid="{00000000-0002-0000-0200-000003000000}">
          <x14:formula1>
            <xm:f>'DATI EROGAZIONI'!$A$2:$A$22</xm:f>
          </x14:formula1>
          <xm:sqref>I8:J8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59999389629810485"/>
  </sheetPr>
  <dimension ref="A1:AC116"/>
  <sheetViews>
    <sheetView topLeftCell="A82" zoomScale="91" zoomScaleNormal="91" workbookViewId="0">
      <selection activeCell="A82" sqref="A1:XFD1048576"/>
    </sheetView>
  </sheetViews>
  <sheetFormatPr defaultRowHeight="14.5" x14ac:dyDescent="0.35"/>
  <cols>
    <col min="1" max="1" width="2.81640625" style="108" customWidth="1"/>
    <col min="2" max="2" width="8.7265625" style="108"/>
    <col min="3" max="3" width="2.54296875" style="108" customWidth="1"/>
    <col min="4" max="4" width="16.7265625" style="108" customWidth="1"/>
    <col min="5" max="5" width="33.81640625" style="108" bestFit="1" customWidth="1"/>
    <col min="6" max="6" width="23" style="108" customWidth="1"/>
    <col min="7" max="7" width="26.453125" style="108" customWidth="1"/>
    <col min="8" max="8" width="22.81640625" style="108" customWidth="1"/>
    <col min="9" max="9" width="8.7265625" style="108"/>
    <col min="10" max="10" width="20.26953125" style="108" customWidth="1"/>
    <col min="11" max="16384" width="8.7265625" style="108"/>
  </cols>
  <sheetData>
    <row r="1" spans="1:29" ht="15" thickBot="1" x14ac:dyDescent="0.4">
      <c r="A1" s="1371"/>
      <c r="B1" s="634"/>
      <c r="C1" s="1302"/>
      <c r="D1" s="1300"/>
      <c r="E1" s="1300"/>
      <c r="F1" s="1300"/>
      <c r="G1" s="633"/>
      <c r="H1" s="1465"/>
      <c r="I1" s="634"/>
      <c r="J1" s="634"/>
      <c r="K1" s="1301"/>
      <c r="L1" s="1301"/>
      <c r="M1" s="1301"/>
      <c r="N1" s="1301"/>
      <c r="O1" s="1301"/>
      <c r="P1" s="1302"/>
      <c r="Q1" s="634"/>
      <c r="R1" s="633"/>
      <c r="S1" s="634"/>
      <c r="T1" s="634"/>
      <c r="U1" s="634"/>
      <c r="V1" s="1302"/>
      <c r="W1" s="1302"/>
      <c r="X1" s="634"/>
      <c r="Y1" s="1302"/>
      <c r="Z1" s="1302"/>
      <c r="AA1" s="1302"/>
      <c r="AB1" s="1302"/>
      <c r="AC1" s="634"/>
    </row>
    <row r="2" spans="1:29" ht="36.75" customHeight="1" thickBot="1" x14ac:dyDescent="0.4">
      <c r="A2" s="850" t="s">
        <v>0</v>
      </c>
      <c r="B2" s="851"/>
      <c r="C2" s="851"/>
      <c r="D2" s="851"/>
      <c r="E2" s="851"/>
      <c r="F2" s="851"/>
      <c r="G2" s="851"/>
      <c r="H2" s="852"/>
      <c r="I2" s="207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</row>
    <row r="3" spans="1:29" ht="23" thickBot="1" x14ac:dyDescent="0.4">
      <c r="A3" s="1303"/>
      <c r="C3" s="630"/>
      <c r="D3" s="630"/>
      <c r="E3" s="630"/>
      <c r="F3" s="630"/>
      <c r="G3" s="630"/>
      <c r="H3" s="630"/>
      <c r="I3" s="630"/>
      <c r="J3" s="630"/>
      <c r="K3" s="630"/>
      <c r="L3" s="630"/>
      <c r="M3" s="630"/>
      <c r="N3" s="630"/>
      <c r="O3" s="630"/>
      <c r="P3" s="630"/>
      <c r="Q3" s="630"/>
      <c r="R3" s="630"/>
      <c r="S3" s="630"/>
      <c r="T3" s="630"/>
      <c r="U3" s="630"/>
      <c r="V3" s="630"/>
      <c r="W3" s="630"/>
      <c r="X3" s="630"/>
      <c r="Y3" s="630"/>
      <c r="Z3" s="630"/>
      <c r="AA3" s="630"/>
      <c r="AB3" s="630"/>
      <c r="AC3" s="630"/>
    </row>
    <row r="4" spans="1:29" ht="18" thickBot="1" x14ac:dyDescent="0.4">
      <c r="A4" s="860" t="s">
        <v>165</v>
      </c>
      <c r="B4" s="861"/>
      <c r="C4" s="861"/>
      <c r="D4" s="861"/>
      <c r="E4" s="861"/>
      <c r="F4" s="861"/>
      <c r="G4" s="861"/>
      <c r="H4" s="898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</row>
    <row r="5" spans="1:29" ht="18" thickBot="1" x14ac:dyDescent="0.4">
      <c r="A5" s="275"/>
      <c r="B5" s="67"/>
      <c r="C5" s="67"/>
      <c r="D5" s="67"/>
      <c r="E5" s="67"/>
      <c r="F5" s="67"/>
      <c r="G5" s="67"/>
      <c r="H5" s="67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</row>
    <row r="6" spans="1:29" ht="42" customHeight="1" thickBot="1" x14ac:dyDescent="0.4">
      <c r="A6" s="1376" t="s">
        <v>103</v>
      </c>
      <c r="B6" s="1377"/>
      <c r="C6" s="1377"/>
      <c r="D6" s="1377"/>
      <c r="E6" s="1377"/>
      <c r="F6" s="1377"/>
      <c r="G6" s="1377"/>
      <c r="H6" s="1378"/>
      <c r="I6" s="1466"/>
      <c r="J6" s="1466"/>
      <c r="K6" s="1466"/>
      <c r="L6" s="1466"/>
      <c r="M6" s="1466"/>
      <c r="N6" s="1466"/>
      <c r="O6" s="1466"/>
      <c r="P6" s="1466"/>
      <c r="Q6" s="1466"/>
      <c r="R6" s="1466"/>
      <c r="S6" s="1466"/>
      <c r="T6" s="1466"/>
      <c r="U6" s="1466"/>
      <c r="V6" s="1466"/>
      <c r="W6" s="1466"/>
      <c r="X6" s="1466"/>
      <c r="Y6" s="1466"/>
      <c r="Z6" s="1466"/>
      <c r="AA6" s="1466"/>
      <c r="AB6" s="110"/>
      <c r="AC6" s="110"/>
    </row>
    <row r="7" spans="1:29" ht="28" thickBot="1" x14ac:dyDescent="0.4">
      <c r="A7" s="1303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</row>
    <row r="8" spans="1:29" ht="15" customHeight="1" thickBot="1" x14ac:dyDescent="0.4">
      <c r="A8" s="1303"/>
      <c r="B8" s="637"/>
      <c r="C8" s="853" t="s">
        <v>233</v>
      </c>
      <c r="D8" s="854"/>
      <c r="E8" s="854"/>
      <c r="F8" s="899"/>
      <c r="G8" s="862" t="s">
        <v>615</v>
      </c>
      <c r="H8" s="863"/>
      <c r="I8" s="107"/>
      <c r="J8" s="107"/>
      <c r="K8" s="107"/>
      <c r="L8" s="52"/>
    </row>
    <row r="9" spans="1:29" ht="12.75" customHeight="1" thickBot="1" x14ac:dyDescent="0.7">
      <c r="A9" s="1303"/>
      <c r="C9" s="29"/>
      <c r="D9" s="29"/>
      <c r="E9" s="29"/>
      <c r="F9" s="29"/>
      <c r="G9" s="1467"/>
      <c r="H9" s="1467"/>
      <c r="I9" s="1467"/>
      <c r="J9" s="1467"/>
      <c r="K9" s="1467"/>
      <c r="L9" s="1467"/>
      <c r="M9" s="1467"/>
      <c r="N9" s="1467"/>
      <c r="O9" s="1467"/>
      <c r="P9" s="1467"/>
      <c r="Q9" s="1467"/>
      <c r="R9" s="1467"/>
      <c r="S9" s="1467"/>
      <c r="T9" s="1467"/>
      <c r="U9" s="1467"/>
      <c r="V9" s="1468"/>
      <c r="W9" s="1468"/>
      <c r="X9" s="1468"/>
      <c r="Y9" s="1356"/>
      <c r="Z9" s="207"/>
      <c r="AA9" s="33"/>
      <c r="AB9" s="33"/>
      <c r="AC9" s="33"/>
    </row>
    <row r="10" spans="1:29" ht="12.75" customHeight="1" x14ac:dyDescent="0.65">
      <c r="A10" s="1303"/>
      <c r="C10" s="886" t="s">
        <v>5</v>
      </c>
      <c r="D10" s="887"/>
      <c r="E10" s="606" t="str">
        <f>VLOOKUP($G$8,'DATI EROGAZIONI'!$A$2:$AD$22,9,FALSE)</f>
        <v>E89J21010050001</v>
      </c>
      <c r="F10" s="613"/>
      <c r="G10" s="892" t="s">
        <v>6</v>
      </c>
      <c r="H10" s="893"/>
      <c r="K10" s="1467"/>
      <c r="L10" s="1467"/>
      <c r="M10" s="1467"/>
      <c r="N10" s="1467"/>
      <c r="O10" s="1467"/>
      <c r="P10" s="1467"/>
      <c r="Q10" s="1467"/>
      <c r="R10" s="1467"/>
      <c r="S10" s="1467"/>
      <c r="T10" s="1467"/>
      <c r="U10" s="1467"/>
      <c r="V10" s="1468"/>
      <c r="W10" s="1468"/>
      <c r="X10" s="1468"/>
      <c r="Y10" s="1356"/>
      <c r="Z10" s="207"/>
      <c r="AA10" s="33"/>
      <c r="AB10" s="33"/>
      <c r="AC10" s="33"/>
    </row>
    <row r="11" spans="1:29" ht="12.75" customHeight="1" x14ac:dyDescent="0.65">
      <c r="A11" s="1303"/>
      <c r="C11" s="888"/>
      <c r="D11" s="889"/>
      <c r="E11" s="607" t="str">
        <f>IF(VLOOKUP($G$8,'DATI EROGAZIONI'!$A$2:$AD$22,10,FALSE)="","",VLOOKUP($G$8,'DATI EROGAZIONI'!$A$2:$AD$22,10,FALSE))</f>
        <v>F60J22000000001</v>
      </c>
      <c r="F11" s="613"/>
      <c r="G11" s="894"/>
      <c r="H11" s="895"/>
      <c r="K11" s="1467"/>
      <c r="L11" s="1467"/>
      <c r="M11" s="1467"/>
      <c r="N11" s="1467"/>
      <c r="O11" s="1467"/>
      <c r="P11" s="1467"/>
      <c r="Q11" s="1467"/>
      <c r="R11" s="1467"/>
      <c r="S11" s="1467"/>
      <c r="T11" s="1467"/>
      <c r="U11" s="1467"/>
      <c r="V11" s="1468"/>
      <c r="W11" s="1468"/>
      <c r="X11" s="1468"/>
      <c r="Y11" s="1356"/>
      <c r="Z11" s="207"/>
      <c r="AA11" s="33"/>
      <c r="AB11" s="33"/>
      <c r="AC11" s="33"/>
    </row>
    <row r="12" spans="1:29" ht="12.75" customHeight="1" x14ac:dyDescent="0.65">
      <c r="A12" s="1303"/>
      <c r="C12" s="888"/>
      <c r="D12" s="889"/>
      <c r="E12" s="607" t="str">
        <f>IF(VLOOKUP($G$8,'DATI EROGAZIONI'!$A$2:$AD$22,11,FALSE)="","",VLOOKUP($G$8,'DATI EROGAZIONI'!$A$2:$AD$22,11,FALSE))</f>
        <v>F60J22000010001</v>
      </c>
      <c r="F12" s="613"/>
      <c r="G12" s="894"/>
      <c r="H12" s="895"/>
      <c r="K12" s="1467"/>
      <c r="L12" s="1467"/>
      <c r="M12" s="1467"/>
      <c r="N12" s="1467"/>
      <c r="O12" s="1467"/>
      <c r="P12" s="1467"/>
      <c r="Q12" s="1467"/>
      <c r="R12" s="1467"/>
      <c r="S12" s="1467"/>
      <c r="T12" s="1467"/>
      <c r="U12" s="1467"/>
      <c r="V12" s="1468"/>
      <c r="W12" s="1468"/>
      <c r="X12" s="1468"/>
      <c r="Y12" s="1356"/>
      <c r="Z12" s="207"/>
      <c r="AA12" s="33"/>
      <c r="AB12" s="33"/>
      <c r="AC12" s="33"/>
    </row>
    <row r="13" spans="1:29" ht="12.75" customHeight="1" x14ac:dyDescent="0.65">
      <c r="A13" s="1303"/>
      <c r="C13" s="888"/>
      <c r="D13" s="889"/>
      <c r="E13" s="607" t="str">
        <f>IF(VLOOKUP($G$8,'DATI EROGAZIONI'!$A$2:$AD$22,12,FALSE)="","",VLOOKUP($G$8,'DATI EROGAZIONI'!$A$2:$AD$22,12,FALSE))</f>
        <v>F60J22000020001</v>
      </c>
      <c r="F13" s="613"/>
      <c r="G13" s="894"/>
      <c r="H13" s="895"/>
      <c r="K13" s="1467"/>
      <c r="L13" s="1467"/>
      <c r="M13" s="1467"/>
      <c r="N13" s="1467"/>
      <c r="O13" s="1467"/>
      <c r="P13" s="1467"/>
      <c r="Q13" s="1467"/>
      <c r="R13" s="1467"/>
      <c r="S13" s="1467"/>
      <c r="T13" s="1467"/>
      <c r="U13" s="1467"/>
      <c r="V13" s="1468"/>
      <c r="W13" s="1468"/>
      <c r="X13" s="1468"/>
      <c r="Y13" s="1356"/>
      <c r="Z13" s="207"/>
      <c r="AA13" s="33"/>
      <c r="AB13" s="33"/>
      <c r="AC13" s="33"/>
    </row>
    <row r="14" spans="1:29" ht="12.75" customHeight="1" x14ac:dyDescent="0.65">
      <c r="A14" s="1303"/>
      <c r="C14" s="888"/>
      <c r="D14" s="889"/>
      <c r="E14" s="607" t="str">
        <f>IF(VLOOKUP($G$8,'DATI EROGAZIONI'!$A$2:$AD$22,13,FALSE)="","",VLOOKUP($G$8,'DATI EROGAZIONI'!$A$2:$AD$22,13,FALSE))</f>
        <v>J10B22000070008</v>
      </c>
      <c r="F14" s="613"/>
      <c r="G14" s="894"/>
      <c r="H14" s="895"/>
      <c r="K14" s="1467"/>
      <c r="L14" s="1467"/>
      <c r="M14" s="1467"/>
      <c r="N14" s="1467"/>
      <c r="O14" s="1467"/>
      <c r="P14" s="1467"/>
      <c r="Q14" s="1467"/>
      <c r="R14" s="1467"/>
      <c r="S14" s="1467"/>
      <c r="T14" s="1467"/>
      <c r="U14" s="1467"/>
      <c r="V14" s="1468"/>
      <c r="W14" s="1468"/>
      <c r="X14" s="1468"/>
      <c r="Y14" s="1356"/>
      <c r="Z14" s="207"/>
      <c r="AA14" s="33"/>
      <c r="AB14" s="33"/>
      <c r="AC14" s="33"/>
    </row>
    <row r="15" spans="1:29" ht="12.75" customHeight="1" x14ac:dyDescent="0.65">
      <c r="A15" s="1303"/>
      <c r="C15" s="888"/>
      <c r="D15" s="889"/>
      <c r="E15" s="607" t="str">
        <f>IF(VLOOKUP($G$8,'DATI EROGAZIONI'!$A$2:$AD$22,14,FALSE)="","",VLOOKUP($G$8,'DATI EROGAZIONI'!$A$2:$AD$22,14,FALSE))</f>
        <v>J10B22000080008</v>
      </c>
      <c r="F15" s="613"/>
      <c r="G15" s="894"/>
      <c r="H15" s="895"/>
      <c r="K15" s="1467"/>
      <c r="L15" s="1467"/>
      <c r="M15" s="1467"/>
      <c r="N15" s="1467"/>
      <c r="O15" s="1467"/>
      <c r="P15" s="1467"/>
      <c r="Q15" s="1467"/>
      <c r="R15" s="1467"/>
      <c r="S15" s="1467"/>
      <c r="T15" s="1467"/>
      <c r="U15" s="1467"/>
      <c r="V15" s="1468"/>
      <c r="W15" s="1468"/>
      <c r="X15" s="1468"/>
      <c r="Y15" s="1356"/>
      <c r="Z15" s="207"/>
      <c r="AA15" s="33"/>
      <c r="AB15" s="33"/>
      <c r="AC15" s="33"/>
    </row>
    <row r="16" spans="1:29" ht="12.75" customHeight="1" x14ac:dyDescent="0.65">
      <c r="A16" s="1303"/>
      <c r="C16" s="888"/>
      <c r="D16" s="889"/>
      <c r="E16" s="607" t="str">
        <f>IF(VLOOKUP($G$8,'DATI EROGAZIONI'!$A$2:$AD$22,15,FALSE)="","",VLOOKUP($G$8,'DATI EROGAZIONI'!$A$2:$AD$22,15,FALSE))</f>
        <v>J10B22000090008</v>
      </c>
      <c r="F16" s="613"/>
      <c r="G16" s="894"/>
      <c r="H16" s="895"/>
      <c r="K16" s="1467"/>
      <c r="L16" s="1467"/>
      <c r="M16" s="1467"/>
      <c r="N16" s="1467"/>
      <c r="O16" s="1467"/>
      <c r="P16" s="1467"/>
      <c r="Q16" s="1467"/>
      <c r="R16" s="1467"/>
      <c r="S16" s="1467"/>
      <c r="T16" s="1467"/>
      <c r="U16" s="1467"/>
      <c r="V16" s="1468"/>
      <c r="W16" s="1468"/>
      <c r="X16" s="1468"/>
      <c r="Y16" s="1356"/>
      <c r="Z16" s="207"/>
      <c r="AA16" s="33"/>
      <c r="AB16" s="33"/>
      <c r="AC16" s="33"/>
    </row>
    <row r="17" spans="1:29" ht="12.75" customHeight="1" x14ac:dyDescent="0.65">
      <c r="A17" s="1303"/>
      <c r="C17" s="888"/>
      <c r="D17" s="889"/>
      <c r="E17" s="607" t="str">
        <f>IF(VLOOKUP($G$8,'DATI EROGAZIONI'!$A$2:$AD$22,16,FALSE)="","",VLOOKUP($G$8,'DATI EROGAZIONI'!$A$2:$AD$22,16,FALSE))</f>
        <v>J10B22000100008</v>
      </c>
      <c r="F17" s="613"/>
      <c r="G17" s="894"/>
      <c r="H17" s="895"/>
      <c r="K17" s="1467"/>
      <c r="L17" s="1467"/>
      <c r="M17" s="1467"/>
      <c r="N17" s="1467"/>
      <c r="O17" s="1467"/>
      <c r="P17" s="1467"/>
      <c r="Q17" s="1467"/>
      <c r="R17" s="1467"/>
      <c r="S17" s="1467"/>
      <c r="T17" s="1467"/>
      <c r="U17" s="1467"/>
      <c r="V17" s="1468"/>
      <c r="W17" s="1468"/>
      <c r="X17" s="1468"/>
      <c r="Y17" s="1356"/>
      <c r="Z17" s="207"/>
      <c r="AA17" s="33"/>
      <c r="AB17" s="33"/>
      <c r="AC17" s="33"/>
    </row>
    <row r="18" spans="1:29" ht="12.75" customHeight="1" x14ac:dyDescent="0.65">
      <c r="A18" s="1303"/>
      <c r="C18" s="888"/>
      <c r="D18" s="889"/>
      <c r="E18" s="607" t="str">
        <f>IF(VLOOKUP($G$8,'DATI EROGAZIONI'!$A$2:$AD$22,17,FALSE)="","",VLOOKUP($G$8,'DATI EROGAZIONI'!$A$2:$AD$22,17,FALSE))</f>
        <v>J10B22000110008</v>
      </c>
      <c r="F18" s="613"/>
      <c r="G18" s="894"/>
      <c r="H18" s="895"/>
      <c r="K18" s="1467"/>
      <c r="L18" s="1467"/>
      <c r="M18" s="1467"/>
      <c r="N18" s="1467"/>
      <c r="O18" s="1467"/>
      <c r="P18" s="1467"/>
      <c r="Q18" s="1467"/>
      <c r="R18" s="1467"/>
      <c r="S18" s="1467"/>
      <c r="T18" s="1467"/>
      <c r="U18" s="1467"/>
      <c r="V18" s="1468"/>
      <c r="W18" s="1468"/>
      <c r="X18" s="1468"/>
      <c r="Y18" s="1356"/>
      <c r="Z18" s="207"/>
      <c r="AA18" s="33"/>
      <c r="AB18" s="33"/>
      <c r="AC18" s="33"/>
    </row>
    <row r="19" spans="1:29" ht="12.75" customHeight="1" x14ac:dyDescent="0.65">
      <c r="A19" s="1303"/>
      <c r="C19" s="888"/>
      <c r="D19" s="889"/>
      <c r="E19" s="607" t="str">
        <f>IF(VLOOKUP($G$8,'DATI EROGAZIONI'!$A$2:$AD$22,18,FALSE)="","",VLOOKUP($G$8,'DATI EROGAZIONI'!$A$2:$AD$22,18,FALSE))</f>
        <v>J10B22000120008</v>
      </c>
      <c r="F19" s="613"/>
      <c r="G19" s="894"/>
      <c r="H19" s="895"/>
      <c r="K19" s="1467"/>
      <c r="L19" s="1467"/>
      <c r="M19" s="1467"/>
      <c r="N19" s="1467"/>
      <c r="O19" s="1467"/>
      <c r="P19" s="1467"/>
      <c r="Q19" s="1467"/>
      <c r="R19" s="1467"/>
      <c r="S19" s="1467"/>
      <c r="T19" s="1467"/>
      <c r="U19" s="1467"/>
      <c r="V19" s="1468"/>
      <c r="W19" s="1468"/>
      <c r="X19" s="1468"/>
      <c r="Y19" s="1356"/>
      <c r="Z19" s="207"/>
      <c r="AA19" s="33"/>
      <c r="AB19" s="33"/>
      <c r="AC19" s="33"/>
    </row>
    <row r="20" spans="1:29" ht="12.75" customHeight="1" x14ac:dyDescent="0.65">
      <c r="A20" s="1303"/>
      <c r="C20" s="888"/>
      <c r="D20" s="889"/>
      <c r="E20" s="607" t="str">
        <f>IF(VLOOKUP($G$8,'DATI EROGAZIONI'!$A$2:$AD$22,19,FALSE)="","",VLOOKUP($G$8,'DATI EROGAZIONI'!$A$2:$AD$22,19,FALSE))</f>
        <v>J80B22000060008</v>
      </c>
      <c r="F20" s="613"/>
      <c r="G20" s="894"/>
      <c r="H20" s="895"/>
      <c r="K20" s="1467"/>
      <c r="L20" s="1467"/>
      <c r="M20" s="1467"/>
      <c r="N20" s="1467"/>
      <c r="O20" s="1467"/>
      <c r="P20" s="1467"/>
      <c r="Q20" s="1467"/>
      <c r="R20" s="1467"/>
      <c r="S20" s="1467"/>
      <c r="T20" s="1467"/>
      <c r="U20" s="1467"/>
      <c r="V20" s="1468"/>
      <c r="W20" s="1468"/>
      <c r="X20" s="1468"/>
      <c r="Y20" s="1356"/>
      <c r="Z20" s="207"/>
      <c r="AA20" s="33"/>
      <c r="AB20" s="33"/>
      <c r="AC20" s="33"/>
    </row>
    <row r="21" spans="1:29" ht="12.75" customHeight="1" x14ac:dyDescent="0.65">
      <c r="A21" s="1303"/>
      <c r="C21" s="888"/>
      <c r="D21" s="889"/>
      <c r="E21" s="607" t="str">
        <f>IF(VLOOKUP($G$8,'DATI EROGAZIONI'!$A$2:$AD$22,20,FALSE)="","",VLOOKUP($G$8,'DATI EROGAZIONI'!$A$2:$AD$22,20,FALSE))</f>
        <v>J80B22000070008</v>
      </c>
      <c r="F21" s="613"/>
      <c r="G21" s="894"/>
      <c r="H21" s="895"/>
      <c r="K21" s="1467"/>
      <c r="L21" s="1467"/>
      <c r="M21" s="1467"/>
      <c r="N21" s="1467"/>
      <c r="O21" s="1467"/>
      <c r="P21" s="1467"/>
      <c r="Q21" s="1467"/>
      <c r="R21" s="1467"/>
      <c r="S21" s="1467"/>
      <c r="T21" s="1467"/>
      <c r="U21" s="1467"/>
      <c r="V21" s="1468"/>
      <c r="W21" s="1468"/>
      <c r="X21" s="1468"/>
      <c r="Y21" s="1356"/>
      <c r="Z21" s="207"/>
      <c r="AA21" s="33"/>
      <c r="AB21" s="33"/>
      <c r="AC21" s="33"/>
    </row>
    <row r="22" spans="1:29" ht="12.75" customHeight="1" x14ac:dyDescent="0.65">
      <c r="A22" s="1303"/>
      <c r="C22" s="888"/>
      <c r="D22" s="889"/>
      <c r="E22" s="607" t="str">
        <f>IF(VLOOKUP($G$8,'DATI EROGAZIONI'!$A$2:$AD$22,21,FALSE)="","",VLOOKUP($G$8,'DATI EROGAZIONI'!$A$2:$AD$22,21,FALSE))</f>
        <v>J80B22000080008</v>
      </c>
      <c r="F22" s="613"/>
      <c r="G22" s="894"/>
      <c r="H22" s="895"/>
      <c r="K22" s="1467"/>
      <c r="L22" s="1467"/>
      <c r="M22" s="1467"/>
      <c r="N22" s="1467"/>
      <c r="O22" s="1467"/>
      <c r="P22" s="1467"/>
      <c r="Q22" s="1467"/>
      <c r="R22" s="1467"/>
      <c r="S22" s="1467"/>
      <c r="T22" s="1467"/>
      <c r="U22" s="1467"/>
      <c r="V22" s="1468"/>
      <c r="W22" s="1468"/>
      <c r="X22" s="1468"/>
      <c r="Y22" s="1356"/>
      <c r="Z22" s="207"/>
      <c r="AA22" s="33"/>
      <c r="AB22" s="33"/>
      <c r="AC22" s="33"/>
    </row>
    <row r="23" spans="1:29" ht="12.75" customHeight="1" x14ac:dyDescent="0.65">
      <c r="A23" s="1303"/>
      <c r="C23" s="888"/>
      <c r="D23" s="889"/>
      <c r="E23" s="607" t="str">
        <f>IF(VLOOKUP($G$8,'DATI EROGAZIONI'!$A$2:$AD$22,22,FALSE)="","",VLOOKUP($G$8,'DATI EROGAZIONI'!$A$2:$AD$22,22,FALSE))</f>
        <v>J80B22000090008</v>
      </c>
      <c r="F23" s="613"/>
      <c r="G23" s="894"/>
      <c r="H23" s="895"/>
      <c r="K23" s="1467"/>
      <c r="L23" s="1467"/>
      <c r="M23" s="1467"/>
      <c r="N23" s="1467"/>
      <c r="O23" s="1467"/>
      <c r="P23" s="1467"/>
      <c r="Q23" s="1467"/>
      <c r="R23" s="1467"/>
      <c r="S23" s="1467"/>
      <c r="T23" s="1467"/>
      <c r="U23" s="1467"/>
      <c r="V23" s="1468"/>
      <c r="W23" s="1468"/>
      <c r="X23" s="1468"/>
      <c r="Y23" s="1356"/>
      <c r="Z23" s="207"/>
      <c r="AA23" s="33"/>
      <c r="AB23" s="33"/>
      <c r="AC23" s="33"/>
    </row>
    <row r="24" spans="1:29" ht="12.75" customHeight="1" x14ac:dyDescent="0.65">
      <c r="A24" s="1303"/>
      <c r="C24" s="888"/>
      <c r="D24" s="889"/>
      <c r="E24" s="607" t="str">
        <f>IF(VLOOKUP($G$8,'DATI EROGAZIONI'!$A$2:$AD$22,23,FALSE)="","",VLOOKUP($G$8,'DATI EROGAZIONI'!$A$2:$AD$22,23,FALSE))</f>
        <v>J60B22000040008</v>
      </c>
      <c r="F24" s="613"/>
      <c r="G24" s="894"/>
      <c r="H24" s="895"/>
      <c r="K24" s="1467"/>
      <c r="L24" s="1467"/>
      <c r="M24" s="1467"/>
      <c r="N24" s="1467"/>
      <c r="O24" s="1467"/>
      <c r="P24" s="1467"/>
      <c r="Q24" s="1467"/>
      <c r="R24" s="1467"/>
      <c r="S24" s="1467"/>
      <c r="T24" s="1467"/>
      <c r="U24" s="1467"/>
      <c r="V24" s="1468"/>
      <c r="W24" s="1468"/>
      <c r="X24" s="1468"/>
      <c r="Y24" s="1356"/>
      <c r="Z24" s="207"/>
      <c r="AA24" s="33"/>
      <c r="AB24" s="33"/>
      <c r="AC24" s="33"/>
    </row>
    <row r="25" spans="1:29" ht="12.75" customHeight="1" x14ac:dyDescent="0.65">
      <c r="A25" s="1303"/>
      <c r="C25" s="888"/>
      <c r="D25" s="889"/>
      <c r="E25" s="607" t="str">
        <f>IF(VLOOKUP($G$8,'DATI EROGAZIONI'!$A$2:$AD$22,24,FALSE)="","",VLOOKUP($G$8,'DATI EROGAZIONI'!$A$2:$AD$22,24,FALSE))</f>
        <v>J80B22000000008</v>
      </c>
      <c r="F25" s="613"/>
      <c r="G25" s="894"/>
      <c r="H25" s="895"/>
      <c r="K25" s="1467"/>
      <c r="L25" s="1467"/>
      <c r="M25" s="1467"/>
      <c r="N25" s="1467"/>
      <c r="O25" s="1467"/>
      <c r="P25" s="1467"/>
      <c r="Q25" s="1467"/>
      <c r="R25" s="1467"/>
      <c r="S25" s="1467"/>
      <c r="T25" s="1467"/>
      <c r="U25" s="1467"/>
      <c r="V25" s="1468"/>
      <c r="W25" s="1468"/>
      <c r="X25" s="1468"/>
      <c r="Y25" s="1356"/>
      <c r="Z25" s="207"/>
      <c r="AA25" s="33"/>
      <c r="AB25" s="33"/>
      <c r="AC25" s="33"/>
    </row>
    <row r="26" spans="1:29" ht="12.75" customHeight="1" x14ac:dyDescent="0.65">
      <c r="A26" s="1303"/>
      <c r="C26" s="888"/>
      <c r="D26" s="889"/>
      <c r="E26" s="607" t="str">
        <f>IF(VLOOKUP($G$8,'DATI EROGAZIONI'!$A$2:$AD$22,25,FALSE)="","",VLOOKUP($G$8,'DATI EROGAZIONI'!$A$2:$AD$22,25,FALSE))</f>
        <v>J90B22000010008</v>
      </c>
      <c r="F26" s="613"/>
      <c r="G26" s="894"/>
      <c r="H26" s="895"/>
      <c r="K26" s="1467"/>
      <c r="L26" s="1467"/>
      <c r="M26" s="1467"/>
      <c r="N26" s="1467"/>
      <c r="O26" s="1467"/>
      <c r="P26" s="1467"/>
      <c r="Q26" s="1467"/>
      <c r="R26" s="1467"/>
      <c r="S26" s="1467"/>
      <c r="T26" s="1467"/>
      <c r="U26" s="1467"/>
      <c r="V26" s="1468"/>
      <c r="W26" s="1468"/>
      <c r="X26" s="1468"/>
      <c r="Y26" s="1356"/>
      <c r="Z26" s="207"/>
      <c r="AA26" s="33"/>
      <c r="AB26" s="33"/>
      <c r="AC26" s="33"/>
    </row>
    <row r="27" spans="1:29" ht="12.75" customHeight="1" x14ac:dyDescent="0.65">
      <c r="A27" s="1303"/>
      <c r="C27" s="888"/>
      <c r="D27" s="889"/>
      <c r="E27" s="607" t="str">
        <f>IF(VLOOKUP($G$8,'DATI EROGAZIONI'!$A$2:$AD$22,26,FALSE)="","",VLOOKUP($G$8,'DATI EROGAZIONI'!$A$2:$AD$22,26,FALSE))</f>
        <v>J91C22001520003</v>
      </c>
      <c r="F27" s="613"/>
      <c r="G27" s="894"/>
      <c r="H27" s="895"/>
      <c r="K27" s="1467"/>
      <c r="L27" s="1467"/>
      <c r="M27" s="1467"/>
      <c r="N27" s="1467"/>
      <c r="O27" s="1467"/>
      <c r="P27" s="1467"/>
      <c r="Q27" s="1467"/>
      <c r="R27" s="1467"/>
      <c r="S27" s="1467"/>
      <c r="T27" s="1467"/>
      <c r="U27" s="1467"/>
      <c r="V27" s="1468"/>
      <c r="W27" s="1468"/>
      <c r="X27" s="1468"/>
      <c r="Y27" s="1356"/>
      <c r="Z27" s="207"/>
      <c r="AA27" s="33"/>
      <c r="AB27" s="33"/>
      <c r="AC27" s="33"/>
    </row>
    <row r="28" spans="1:29" ht="12.75" customHeight="1" x14ac:dyDescent="0.65">
      <c r="A28" s="1303"/>
      <c r="C28" s="888"/>
      <c r="D28" s="889"/>
      <c r="E28" s="607" t="str">
        <f>IF(VLOOKUP($G$8,'DATI EROGAZIONI'!$A$2:$AD$22,27,FALSE)="","",VLOOKUP($G$8,'DATI EROGAZIONI'!$A$2:$AD$22,27,FALSE))</f>
        <v>G70B21000000002</v>
      </c>
      <c r="F28" s="613"/>
      <c r="G28" s="894"/>
      <c r="H28" s="895"/>
      <c r="K28" s="1467"/>
      <c r="L28" s="1467"/>
      <c r="M28" s="1467"/>
      <c r="N28" s="1467"/>
      <c r="O28" s="1467"/>
      <c r="P28" s="1467"/>
      <c r="Q28" s="1467"/>
      <c r="R28" s="1467"/>
      <c r="S28" s="1467"/>
      <c r="T28" s="1467"/>
      <c r="U28" s="1467"/>
      <c r="V28" s="1468"/>
      <c r="W28" s="1468"/>
      <c r="X28" s="1468"/>
      <c r="Y28" s="1356"/>
      <c r="Z28" s="207"/>
      <c r="AA28" s="33"/>
      <c r="AB28" s="33"/>
      <c r="AC28" s="33"/>
    </row>
    <row r="29" spans="1:29" ht="12.75" customHeight="1" x14ac:dyDescent="0.65">
      <c r="A29" s="1303"/>
      <c r="C29" s="888"/>
      <c r="D29" s="889"/>
      <c r="E29" s="607" t="str">
        <f>IF(VLOOKUP($G$8,'DATI EROGAZIONI'!$A$2:$AD$22,28,FALSE)="","",VLOOKUP($G$8,'DATI EROGAZIONI'!$A$2:$AD$22,28,FALSE))</f>
        <v>F40B22000010003</v>
      </c>
      <c r="F29" s="613"/>
      <c r="G29" s="894"/>
      <c r="H29" s="895"/>
      <c r="K29" s="1467"/>
      <c r="L29" s="1467"/>
      <c r="M29" s="1467"/>
      <c r="N29" s="1467"/>
      <c r="O29" s="1467"/>
      <c r="P29" s="1467"/>
      <c r="Q29" s="1467"/>
      <c r="R29" s="1467"/>
      <c r="S29" s="1467"/>
      <c r="T29" s="1467"/>
      <c r="U29" s="1467"/>
      <c r="V29" s="1468"/>
      <c r="W29" s="1468"/>
      <c r="X29" s="1468"/>
      <c r="Y29" s="1356"/>
      <c r="Z29" s="207"/>
      <c r="AA29" s="33"/>
      <c r="AB29" s="33"/>
      <c r="AC29" s="33"/>
    </row>
    <row r="30" spans="1:29" ht="12.75" customHeight="1" x14ac:dyDescent="0.65">
      <c r="C30" s="888"/>
      <c r="D30" s="889"/>
      <c r="E30" s="607" t="str">
        <f>IF(VLOOKUP($G$8,'DATI EROGAZIONI'!$A$2:$AD$22,29,FALSE)="","",VLOOKUP($G$8,'DATI EROGAZIONI'!$A$2:$AD$22,29,FALSE))</f>
        <v>B80J22000020003</v>
      </c>
      <c r="F30" s="613"/>
      <c r="G30" s="894"/>
      <c r="H30" s="895"/>
      <c r="K30" s="1467"/>
      <c r="L30" s="1467"/>
      <c r="M30" s="1467"/>
      <c r="N30" s="1467"/>
      <c r="O30" s="1467"/>
      <c r="P30" s="1467"/>
      <c r="Q30" s="1467"/>
      <c r="R30" s="1467"/>
      <c r="S30" s="1467"/>
      <c r="T30" s="1467"/>
      <c r="U30" s="1467"/>
      <c r="V30" s="1468"/>
      <c r="W30" s="1468"/>
      <c r="X30" s="1468"/>
      <c r="Y30" s="1356"/>
      <c r="Z30" s="207"/>
      <c r="AA30" s="33"/>
      <c r="AB30" s="33"/>
      <c r="AC30" s="33"/>
    </row>
    <row r="31" spans="1:29" ht="12.75" customHeight="1" x14ac:dyDescent="0.65">
      <c r="C31" s="888"/>
      <c r="D31" s="889"/>
      <c r="E31" s="607" t="str">
        <f>IF(VLOOKUP($G$8,'DATI EROGAZIONI'!$A$2:$AD$22,30,FALSE)="","",VLOOKUP($G$8,'DATI EROGAZIONI'!$A$2:$AD$22,30,FALSE))</f>
        <v>B10B21000000007</v>
      </c>
      <c r="F31" s="613"/>
      <c r="G31" s="894"/>
      <c r="H31" s="895"/>
      <c r="K31" s="1467"/>
      <c r="L31" s="1467"/>
      <c r="M31" s="1467"/>
      <c r="N31" s="1467"/>
      <c r="O31" s="1467"/>
      <c r="P31" s="1467"/>
      <c r="Q31" s="1467"/>
      <c r="R31" s="1467"/>
      <c r="S31" s="1467"/>
      <c r="T31" s="1467"/>
      <c r="U31" s="1467"/>
      <c r="V31" s="1468"/>
      <c r="W31" s="1468"/>
      <c r="X31" s="1468"/>
      <c r="Y31" s="1356"/>
      <c r="Z31" s="207"/>
      <c r="AA31" s="33"/>
      <c r="AB31" s="33"/>
      <c r="AC31" s="33"/>
    </row>
    <row r="32" spans="1:29" ht="12.75" customHeight="1" thickBot="1" x14ac:dyDescent="0.7">
      <c r="C32" s="890"/>
      <c r="D32" s="891"/>
      <c r="E32" s="624" t="str">
        <f>IF(VLOOKUP($G$8,'DATI EROGAZIONI'!$A$2:$AE$22,31,FALSE)="","",VLOOKUP($G$8,'DATI EROGAZIONI'!$A$2:$AE$22,31,FALSE))</f>
        <v>E60B21000000007</v>
      </c>
      <c r="F32" s="613"/>
      <c r="G32" s="896"/>
      <c r="H32" s="897"/>
      <c r="K32" s="1467"/>
      <c r="L32" s="1467"/>
      <c r="M32" s="1467"/>
      <c r="N32" s="1467"/>
      <c r="O32" s="1467"/>
      <c r="P32" s="1467"/>
      <c r="Q32" s="1467"/>
      <c r="R32" s="1467"/>
      <c r="S32" s="1467"/>
      <c r="T32" s="1467"/>
      <c r="U32" s="1467"/>
      <c r="V32" s="1468"/>
      <c r="W32" s="1468"/>
      <c r="X32" s="1468"/>
      <c r="Y32" s="1356"/>
      <c r="Z32" s="207"/>
      <c r="AA32" s="33"/>
      <c r="AB32" s="33"/>
      <c r="AC32" s="33"/>
    </row>
    <row r="33" spans="2:17" ht="15" thickBot="1" x14ac:dyDescent="0.4"/>
    <row r="34" spans="2:17" ht="33.65" customHeight="1" thickBot="1" x14ac:dyDescent="0.4">
      <c r="C34" s="857" t="s">
        <v>4</v>
      </c>
      <c r="D34" s="858"/>
      <c r="E34" s="858"/>
      <c r="F34" s="859"/>
      <c r="G34" s="721"/>
      <c r="H34" s="722"/>
      <c r="I34" s="138"/>
      <c r="J34" s="138"/>
      <c r="K34" s="138"/>
      <c r="L34" s="138"/>
      <c r="M34" s="138"/>
      <c r="N34" s="138"/>
      <c r="O34" s="138"/>
      <c r="P34" s="138"/>
      <c r="Q34" s="138"/>
    </row>
    <row r="35" spans="2:17" ht="15" thickBot="1" x14ac:dyDescent="0.4"/>
    <row r="36" spans="2:17" ht="18" thickBot="1" x14ac:dyDescent="0.4">
      <c r="B36" s="821" t="s">
        <v>8</v>
      </c>
      <c r="D36" s="603" t="s">
        <v>234</v>
      </c>
      <c r="E36" s="604"/>
      <c r="F36" s="605" t="s">
        <v>169</v>
      </c>
      <c r="G36" s="882"/>
      <c r="H36" s="883"/>
    </row>
    <row r="37" spans="2:17" ht="15" thickBot="1" x14ac:dyDescent="0.4">
      <c r="B37" s="822"/>
    </row>
    <row r="38" spans="2:17" ht="43.5" customHeight="1" x14ac:dyDescent="0.35">
      <c r="B38" s="822"/>
      <c r="F38" s="855" t="s">
        <v>170</v>
      </c>
      <c r="G38" s="855" t="s">
        <v>171</v>
      </c>
      <c r="H38" s="855" t="s">
        <v>172</v>
      </c>
    </row>
    <row r="39" spans="2:17" ht="39.65" customHeight="1" x14ac:dyDescent="0.35">
      <c r="B39" s="822"/>
      <c r="D39" s="101" t="s">
        <v>235</v>
      </c>
      <c r="E39" s="102" t="s">
        <v>174</v>
      </c>
      <c r="F39" s="856"/>
      <c r="G39" s="856"/>
      <c r="H39" s="856"/>
    </row>
    <row r="40" spans="2:17" ht="15" customHeight="1" x14ac:dyDescent="0.35">
      <c r="B40" s="822"/>
      <c r="D40" s="27" t="s">
        <v>236</v>
      </c>
      <c r="E40" s="204" t="s">
        <v>176</v>
      </c>
      <c r="F40" s="205">
        <v>0</v>
      </c>
      <c r="G40" s="205">
        <v>0</v>
      </c>
      <c r="H40" s="111">
        <f>F40-G40</f>
        <v>0</v>
      </c>
      <c r="I40" s="870" t="s">
        <v>634</v>
      </c>
      <c r="J40" s="1469"/>
    </row>
    <row r="41" spans="2:17" ht="15" customHeight="1" x14ac:dyDescent="0.35">
      <c r="B41" s="822"/>
      <c r="D41" s="27" t="s">
        <v>237</v>
      </c>
      <c r="E41" s="204" t="s">
        <v>178</v>
      </c>
      <c r="F41" s="205">
        <v>0</v>
      </c>
      <c r="G41" s="205">
        <v>0</v>
      </c>
      <c r="H41" s="111">
        <f>F41-G41</f>
        <v>0</v>
      </c>
      <c r="I41" s="871"/>
      <c r="J41" s="1470"/>
    </row>
    <row r="42" spans="2:17" ht="15" customHeight="1" x14ac:dyDescent="0.35">
      <c r="B42" s="822"/>
      <c r="D42" s="27" t="s">
        <v>238</v>
      </c>
      <c r="E42" s="204" t="s">
        <v>180</v>
      </c>
      <c r="F42" s="205">
        <v>0</v>
      </c>
      <c r="G42" s="205">
        <v>0</v>
      </c>
      <c r="H42" s="111">
        <f>F42-G42</f>
        <v>0</v>
      </c>
      <c r="I42" s="872"/>
      <c r="J42" s="1471"/>
    </row>
    <row r="43" spans="2:17" ht="15" customHeight="1" x14ac:dyDescent="0.35">
      <c r="B43" s="822"/>
      <c r="D43" s="18" t="s">
        <v>239</v>
      </c>
      <c r="E43" s="19" t="s">
        <v>182</v>
      </c>
      <c r="F43" s="20">
        <f>F40+F41+F42</f>
        <v>0</v>
      </c>
      <c r="G43" s="20">
        <f>G40+G41+G42</f>
        <v>0</v>
      </c>
      <c r="H43" s="20">
        <f>F43-G43</f>
        <v>0</v>
      </c>
    </row>
    <row r="44" spans="2:17" ht="15" customHeight="1" x14ac:dyDescent="0.35">
      <c r="B44" s="822"/>
      <c r="D44" s="100" t="s">
        <v>240</v>
      </c>
      <c r="E44" s="103" t="s">
        <v>184</v>
      </c>
      <c r="F44" s="15" t="s">
        <v>184</v>
      </c>
      <c r="G44" s="15" t="s">
        <v>184</v>
      </c>
      <c r="H44" s="15" t="s">
        <v>184</v>
      </c>
    </row>
    <row r="45" spans="2:17" ht="15" customHeight="1" x14ac:dyDescent="0.35">
      <c r="B45" s="822"/>
      <c r="D45" s="27" t="s">
        <v>241</v>
      </c>
      <c r="E45" s="204" t="s">
        <v>186</v>
      </c>
      <c r="F45" s="205">
        <v>0</v>
      </c>
      <c r="G45" s="205">
        <v>0</v>
      </c>
      <c r="H45" s="689">
        <f t="shared" ref="H45:H54" si="0">F45-G45</f>
        <v>0</v>
      </c>
      <c r="I45" s="687" t="s">
        <v>634</v>
      </c>
      <c r="J45" s="498"/>
    </row>
    <row r="46" spans="2:17" ht="15" customHeight="1" x14ac:dyDescent="0.35">
      <c r="B46" s="822"/>
      <c r="D46" s="27" t="s">
        <v>242</v>
      </c>
      <c r="E46" s="204" t="s">
        <v>186</v>
      </c>
      <c r="F46" s="205">
        <v>0</v>
      </c>
      <c r="G46" s="205">
        <v>0</v>
      </c>
      <c r="H46" s="111">
        <f t="shared" si="0"/>
        <v>0</v>
      </c>
      <c r="I46" s="687" t="s">
        <v>634</v>
      </c>
      <c r="J46" s="498"/>
    </row>
    <row r="47" spans="2:17" ht="15" customHeight="1" x14ac:dyDescent="0.35">
      <c r="B47" s="822"/>
      <c r="D47" s="27" t="s">
        <v>243</v>
      </c>
      <c r="E47" s="204" t="s">
        <v>186</v>
      </c>
      <c r="F47" s="205">
        <v>0</v>
      </c>
      <c r="G47" s="205">
        <v>0</v>
      </c>
      <c r="H47" s="111">
        <f t="shared" si="0"/>
        <v>0</v>
      </c>
      <c r="I47" s="687" t="s">
        <v>634</v>
      </c>
      <c r="J47" s="498"/>
    </row>
    <row r="48" spans="2:17" ht="15" customHeight="1" x14ac:dyDescent="0.35">
      <c r="B48" s="822"/>
      <c r="D48" s="27" t="s">
        <v>244</v>
      </c>
      <c r="E48" s="204" t="s">
        <v>186</v>
      </c>
      <c r="F48" s="205">
        <v>0</v>
      </c>
      <c r="G48" s="205">
        <v>0</v>
      </c>
      <c r="H48" s="111">
        <f t="shared" si="0"/>
        <v>0</v>
      </c>
      <c r="I48" s="687" t="s">
        <v>634</v>
      </c>
      <c r="J48" s="498"/>
    </row>
    <row r="49" spans="1:29" s="1472" customFormat="1" ht="15" customHeight="1" x14ac:dyDescent="0.35">
      <c r="A49" s="108"/>
      <c r="B49" s="822"/>
      <c r="C49" s="108"/>
      <c r="D49" s="27" t="s">
        <v>245</v>
      </c>
      <c r="E49" s="204" t="s">
        <v>186</v>
      </c>
      <c r="F49" s="205">
        <v>0</v>
      </c>
      <c r="G49" s="205">
        <v>0</v>
      </c>
      <c r="H49" s="111">
        <f t="shared" si="0"/>
        <v>0</v>
      </c>
      <c r="I49" s="687" t="s">
        <v>634</v>
      </c>
      <c r="J49" s="49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</row>
    <row r="50" spans="1:29" ht="15" customHeight="1" x14ac:dyDescent="0.35">
      <c r="B50" s="822"/>
      <c r="D50" s="27" t="s">
        <v>246</v>
      </c>
      <c r="E50" s="204" t="s">
        <v>186</v>
      </c>
      <c r="F50" s="205">
        <v>0</v>
      </c>
      <c r="G50" s="205">
        <v>0</v>
      </c>
      <c r="H50" s="111">
        <f t="shared" si="0"/>
        <v>0</v>
      </c>
      <c r="I50" s="687" t="s">
        <v>634</v>
      </c>
      <c r="J50" s="498"/>
    </row>
    <row r="51" spans="1:29" ht="15" customHeight="1" x14ac:dyDescent="0.35">
      <c r="B51" s="822"/>
      <c r="D51" s="27" t="s">
        <v>247</v>
      </c>
      <c r="E51" s="204" t="s">
        <v>186</v>
      </c>
      <c r="F51" s="205">
        <v>0</v>
      </c>
      <c r="G51" s="205">
        <v>0</v>
      </c>
      <c r="H51" s="111">
        <f t="shared" si="0"/>
        <v>0</v>
      </c>
      <c r="I51" s="687" t="s">
        <v>634</v>
      </c>
      <c r="J51" s="498"/>
    </row>
    <row r="52" spans="1:29" ht="15" customHeight="1" x14ac:dyDescent="0.35">
      <c r="B52" s="822"/>
      <c r="D52" s="27" t="s">
        <v>248</v>
      </c>
      <c r="E52" s="204" t="s">
        <v>186</v>
      </c>
      <c r="F52" s="205">
        <v>0</v>
      </c>
      <c r="G52" s="205">
        <v>0</v>
      </c>
      <c r="H52" s="111">
        <f t="shared" si="0"/>
        <v>0</v>
      </c>
      <c r="I52" s="687" t="s">
        <v>634</v>
      </c>
      <c r="J52" s="498"/>
    </row>
    <row r="53" spans="1:29" ht="15" customHeight="1" x14ac:dyDescent="0.35">
      <c r="B53" s="822"/>
      <c r="D53" s="27" t="s">
        <v>249</v>
      </c>
      <c r="E53" s="204" t="s">
        <v>186</v>
      </c>
      <c r="F53" s="205">
        <v>0</v>
      </c>
      <c r="G53" s="205">
        <v>0</v>
      </c>
      <c r="H53" s="111">
        <f t="shared" si="0"/>
        <v>0</v>
      </c>
      <c r="I53" s="687" t="s">
        <v>634</v>
      </c>
      <c r="J53" s="498"/>
    </row>
    <row r="54" spans="1:29" ht="15" customHeight="1" x14ac:dyDescent="0.35">
      <c r="B54" s="822"/>
      <c r="D54" s="27"/>
      <c r="E54" s="25" t="s">
        <v>195</v>
      </c>
      <c r="F54" s="26">
        <f>SUM(F45:F53)</f>
        <v>0</v>
      </c>
      <c r="G54" s="26">
        <f>SUM(G45:G53)</f>
        <v>0</v>
      </c>
      <c r="H54" s="111">
        <f t="shared" si="0"/>
        <v>0</v>
      </c>
      <c r="I54" s="687" t="s">
        <v>634</v>
      </c>
      <c r="J54" s="498"/>
    </row>
    <row r="55" spans="1:29" ht="15" customHeight="1" thickBot="1" x14ac:dyDescent="0.4">
      <c r="B55" s="822"/>
      <c r="F55" s="16"/>
      <c r="G55" s="16"/>
      <c r="H55" s="16"/>
    </row>
    <row r="56" spans="1:29" ht="15.75" customHeight="1" thickBot="1" x14ac:dyDescent="0.4">
      <c r="A56" s="94"/>
      <c r="B56" s="822"/>
      <c r="D56" s="835" t="s">
        <v>250</v>
      </c>
      <c r="E56" s="840"/>
      <c r="F56" s="23">
        <f>F43+F54</f>
        <v>0</v>
      </c>
      <c r="G56" s="23">
        <f>G43+G54</f>
        <v>0</v>
      </c>
      <c r="H56" s="23">
        <f>H43+H54</f>
        <v>0</v>
      </c>
    </row>
    <row r="57" spans="1:29" ht="15" customHeight="1" x14ac:dyDescent="0.35">
      <c r="A57" s="94"/>
      <c r="B57" s="822"/>
    </row>
    <row r="58" spans="1:29" ht="15" customHeight="1" x14ac:dyDescent="0.35">
      <c r="A58" s="94"/>
      <c r="B58" s="822"/>
    </row>
    <row r="59" spans="1:29" ht="7.5" customHeight="1" thickBot="1" x14ac:dyDescent="0.4">
      <c r="A59" s="94"/>
      <c r="B59" s="822"/>
      <c r="C59" s="105"/>
      <c r="D59" s="105"/>
      <c r="E59" s="105"/>
      <c r="G59" s="115"/>
      <c r="H59" s="115"/>
      <c r="I59" s="115"/>
    </row>
    <row r="60" spans="1:29" ht="15" customHeight="1" x14ac:dyDescent="0.35">
      <c r="A60" s="94"/>
      <c r="B60" s="822"/>
      <c r="C60" s="105"/>
      <c r="D60" s="829" t="s">
        <v>6</v>
      </c>
      <c r="E60" s="830"/>
      <c r="F60" s="830"/>
      <c r="G60" s="830"/>
      <c r="H60" s="831"/>
      <c r="I60" s="115"/>
    </row>
    <row r="61" spans="1:29" ht="15" customHeight="1" thickBot="1" x14ac:dyDescent="0.4">
      <c r="A61" s="94"/>
      <c r="B61" s="823"/>
      <c r="C61" s="105"/>
      <c r="D61" s="832"/>
      <c r="E61" s="833"/>
      <c r="F61" s="833"/>
      <c r="G61" s="833"/>
      <c r="H61" s="834"/>
      <c r="I61" s="115"/>
    </row>
    <row r="62" spans="1:29" ht="45.75" customHeight="1" thickBot="1" x14ac:dyDescent="0.4">
      <c r="B62" s="421"/>
      <c r="D62" s="420"/>
      <c r="E62" s="420"/>
      <c r="F62" s="420"/>
      <c r="G62" s="420"/>
      <c r="H62" s="420"/>
    </row>
    <row r="63" spans="1:29" ht="18.75" customHeight="1" thickBot="1" x14ac:dyDescent="0.4">
      <c r="B63" s="824" t="s">
        <v>57</v>
      </c>
      <c r="D63" s="614" t="s">
        <v>251</v>
      </c>
      <c r="E63" s="615"/>
      <c r="F63" s="615" t="s">
        <v>169</v>
      </c>
      <c r="G63" s="884" t="s">
        <v>35</v>
      </c>
      <c r="H63" s="885"/>
    </row>
    <row r="64" spans="1:29" ht="18.75" customHeight="1" thickBot="1" x14ac:dyDescent="0.4">
      <c r="B64" s="825"/>
    </row>
    <row r="65" spans="2:10" ht="36.75" customHeight="1" x14ac:dyDescent="0.35">
      <c r="B65" s="825"/>
      <c r="C65" s="105"/>
      <c r="F65" s="827" t="s">
        <v>170</v>
      </c>
      <c r="G65" s="827" t="s">
        <v>171</v>
      </c>
      <c r="H65" s="827" t="s">
        <v>172</v>
      </c>
    </row>
    <row r="66" spans="2:10" ht="36.65" customHeight="1" x14ac:dyDescent="0.35">
      <c r="B66" s="825"/>
      <c r="C66" s="1436"/>
      <c r="D66" s="101" t="s">
        <v>252</v>
      </c>
      <c r="E66" s="102" t="s">
        <v>174</v>
      </c>
      <c r="F66" s="828"/>
      <c r="G66" s="828"/>
      <c r="H66" s="828"/>
    </row>
    <row r="67" spans="2:10" ht="18" customHeight="1" x14ac:dyDescent="0.35">
      <c r="B67" s="825"/>
      <c r="C67" s="105"/>
      <c r="D67" s="27" t="s">
        <v>253</v>
      </c>
      <c r="E67" s="204" t="s">
        <v>176</v>
      </c>
      <c r="F67" s="205">
        <v>0</v>
      </c>
      <c r="G67" s="205">
        <v>0</v>
      </c>
      <c r="H67" s="111">
        <f>F67-G67</f>
        <v>0</v>
      </c>
      <c r="I67" s="876" t="s">
        <v>634</v>
      </c>
      <c r="J67" s="1469"/>
    </row>
    <row r="68" spans="2:10" ht="18.75" customHeight="1" x14ac:dyDescent="0.35">
      <c r="B68" s="825"/>
      <c r="C68" s="105"/>
      <c r="D68" s="27" t="s">
        <v>254</v>
      </c>
      <c r="E68" s="204" t="s">
        <v>178</v>
      </c>
      <c r="F68" s="205">
        <v>0</v>
      </c>
      <c r="G68" s="205">
        <v>0</v>
      </c>
      <c r="H68" s="111">
        <f>F68-G68</f>
        <v>0</v>
      </c>
      <c r="I68" s="877"/>
      <c r="J68" s="1470"/>
    </row>
    <row r="69" spans="2:10" ht="18.75" customHeight="1" x14ac:dyDescent="0.35">
      <c r="B69" s="825"/>
      <c r="C69" s="105"/>
      <c r="D69" s="27" t="s">
        <v>255</v>
      </c>
      <c r="E69" s="204" t="s">
        <v>180</v>
      </c>
      <c r="F69" s="205">
        <v>0</v>
      </c>
      <c r="G69" s="205">
        <v>0</v>
      </c>
      <c r="H69" s="111">
        <f>F69-G69</f>
        <v>0</v>
      </c>
      <c r="I69" s="878"/>
      <c r="J69" s="1471"/>
    </row>
    <row r="70" spans="2:10" ht="18" customHeight="1" x14ac:dyDescent="0.35">
      <c r="B70" s="825"/>
      <c r="C70" s="105"/>
      <c r="D70" s="18" t="s">
        <v>256</v>
      </c>
      <c r="E70" s="19" t="s">
        <v>182</v>
      </c>
      <c r="F70" s="20">
        <f>F67+F68+F69</f>
        <v>0</v>
      </c>
      <c r="G70" s="20">
        <f>G67+G68+G69</f>
        <v>0</v>
      </c>
      <c r="H70" s="20">
        <f>F70-G70</f>
        <v>0</v>
      </c>
    </row>
    <row r="71" spans="2:10" ht="15" customHeight="1" x14ac:dyDescent="0.35">
      <c r="B71" s="825"/>
      <c r="D71" s="100" t="s">
        <v>257</v>
      </c>
      <c r="E71" s="103" t="s">
        <v>184</v>
      </c>
      <c r="F71" s="15" t="s">
        <v>184</v>
      </c>
      <c r="G71" s="15" t="s">
        <v>184</v>
      </c>
      <c r="H71" s="15" t="s">
        <v>184</v>
      </c>
    </row>
    <row r="72" spans="2:10" ht="15" customHeight="1" x14ac:dyDescent="0.35">
      <c r="B72" s="825"/>
      <c r="D72" s="206" t="s">
        <v>258</v>
      </c>
      <c r="E72" s="204" t="s">
        <v>186</v>
      </c>
      <c r="F72" s="205">
        <v>0</v>
      </c>
      <c r="G72" s="205">
        <v>0</v>
      </c>
      <c r="H72" s="689">
        <f t="shared" ref="H72:H81" si="1">F72-G72</f>
        <v>0</v>
      </c>
      <c r="I72" s="690" t="s">
        <v>634</v>
      </c>
      <c r="J72" s="498"/>
    </row>
    <row r="73" spans="2:10" ht="15" customHeight="1" x14ac:dyDescent="0.35">
      <c r="B73" s="825"/>
      <c r="D73" s="206" t="s">
        <v>259</v>
      </c>
      <c r="E73" s="204" t="s">
        <v>186</v>
      </c>
      <c r="F73" s="205">
        <v>0</v>
      </c>
      <c r="G73" s="205">
        <v>0</v>
      </c>
      <c r="H73" s="689">
        <f t="shared" si="1"/>
        <v>0</v>
      </c>
      <c r="I73" s="690" t="s">
        <v>634</v>
      </c>
      <c r="J73" s="498"/>
    </row>
    <row r="74" spans="2:10" ht="15" customHeight="1" x14ac:dyDescent="0.35">
      <c r="B74" s="825"/>
      <c r="D74" s="206" t="s">
        <v>260</v>
      </c>
      <c r="E74" s="204" t="s">
        <v>186</v>
      </c>
      <c r="F74" s="205">
        <v>0</v>
      </c>
      <c r="G74" s="205">
        <v>0</v>
      </c>
      <c r="H74" s="689">
        <f t="shared" si="1"/>
        <v>0</v>
      </c>
      <c r="I74" s="690" t="s">
        <v>634</v>
      </c>
      <c r="J74" s="498"/>
    </row>
    <row r="75" spans="2:10" ht="15" customHeight="1" x14ac:dyDescent="0.35">
      <c r="B75" s="825"/>
      <c r="D75" s="206" t="s">
        <v>261</v>
      </c>
      <c r="E75" s="204" t="s">
        <v>186</v>
      </c>
      <c r="F75" s="205">
        <v>0</v>
      </c>
      <c r="G75" s="205">
        <v>0</v>
      </c>
      <c r="H75" s="689">
        <f t="shared" si="1"/>
        <v>0</v>
      </c>
      <c r="I75" s="690" t="s">
        <v>634</v>
      </c>
      <c r="J75" s="498"/>
    </row>
    <row r="76" spans="2:10" ht="15" customHeight="1" x14ac:dyDescent="0.35">
      <c r="B76" s="825"/>
      <c r="D76" s="206" t="s">
        <v>262</v>
      </c>
      <c r="E76" s="204" t="s">
        <v>186</v>
      </c>
      <c r="F76" s="205">
        <v>0</v>
      </c>
      <c r="G76" s="205">
        <v>0</v>
      </c>
      <c r="H76" s="689">
        <f t="shared" si="1"/>
        <v>0</v>
      </c>
      <c r="I76" s="690" t="s">
        <v>634</v>
      </c>
      <c r="J76" s="498"/>
    </row>
    <row r="77" spans="2:10" ht="15" customHeight="1" x14ac:dyDescent="0.35">
      <c r="B77" s="825"/>
      <c r="D77" s="206" t="s">
        <v>263</v>
      </c>
      <c r="E77" s="204" t="s">
        <v>186</v>
      </c>
      <c r="F77" s="205">
        <v>0</v>
      </c>
      <c r="G77" s="205">
        <v>0</v>
      </c>
      <c r="H77" s="689">
        <f t="shared" si="1"/>
        <v>0</v>
      </c>
      <c r="I77" s="690" t="s">
        <v>634</v>
      </c>
      <c r="J77" s="498"/>
    </row>
    <row r="78" spans="2:10" ht="15" customHeight="1" x14ac:dyDescent="0.35">
      <c r="B78" s="825"/>
      <c r="D78" s="206" t="s">
        <v>264</v>
      </c>
      <c r="E78" s="204" t="s">
        <v>186</v>
      </c>
      <c r="F78" s="205">
        <v>0</v>
      </c>
      <c r="G78" s="205">
        <v>0</v>
      </c>
      <c r="H78" s="689">
        <f t="shared" si="1"/>
        <v>0</v>
      </c>
      <c r="I78" s="690" t="s">
        <v>634</v>
      </c>
      <c r="J78" s="498"/>
    </row>
    <row r="79" spans="2:10" ht="15" customHeight="1" x14ac:dyDescent="0.35">
      <c r="B79" s="825"/>
      <c r="D79" s="206" t="s">
        <v>265</v>
      </c>
      <c r="E79" s="204" t="s">
        <v>186</v>
      </c>
      <c r="F79" s="205">
        <v>0</v>
      </c>
      <c r="G79" s="205">
        <v>0</v>
      </c>
      <c r="H79" s="689">
        <f t="shared" si="1"/>
        <v>0</v>
      </c>
      <c r="I79" s="690" t="s">
        <v>634</v>
      </c>
      <c r="J79" s="498"/>
    </row>
    <row r="80" spans="2:10" ht="15" customHeight="1" x14ac:dyDescent="0.35">
      <c r="B80" s="825"/>
      <c r="D80" s="206" t="s">
        <v>266</v>
      </c>
      <c r="E80" s="204" t="s">
        <v>186</v>
      </c>
      <c r="F80" s="205">
        <v>0</v>
      </c>
      <c r="G80" s="205">
        <v>0</v>
      </c>
      <c r="H80" s="689">
        <f t="shared" si="1"/>
        <v>0</v>
      </c>
      <c r="I80" s="690" t="s">
        <v>634</v>
      </c>
      <c r="J80" s="498"/>
    </row>
    <row r="81" spans="2:10" ht="15" customHeight="1" x14ac:dyDescent="0.35">
      <c r="B81" s="825"/>
      <c r="D81" s="27"/>
      <c r="E81" s="25" t="s">
        <v>195</v>
      </c>
      <c r="F81" s="26">
        <f>SUM(F72:F80)</f>
        <v>0</v>
      </c>
      <c r="G81" s="26">
        <f>SUM(G72:G80)</f>
        <v>0</v>
      </c>
      <c r="H81" s="689">
        <f t="shared" si="1"/>
        <v>0</v>
      </c>
      <c r="I81" s="690" t="s">
        <v>634</v>
      </c>
      <c r="J81" s="498"/>
    </row>
    <row r="82" spans="2:10" ht="15.75" customHeight="1" thickBot="1" x14ac:dyDescent="0.4">
      <c r="B82" s="825"/>
      <c r="F82" s="16"/>
      <c r="G82" s="16"/>
      <c r="H82" s="16"/>
    </row>
    <row r="83" spans="2:10" ht="15.75" customHeight="1" thickBot="1" x14ac:dyDescent="0.4">
      <c r="B83" s="825"/>
      <c r="D83" s="835" t="s">
        <v>267</v>
      </c>
      <c r="E83" s="840"/>
      <c r="F83" s="23">
        <f>F70+F81</f>
        <v>0</v>
      </c>
      <c r="G83" s="23">
        <f>G70+G81</f>
        <v>0</v>
      </c>
      <c r="H83" s="23">
        <f>H70+H81</f>
        <v>0</v>
      </c>
    </row>
    <row r="84" spans="2:10" x14ac:dyDescent="0.35">
      <c r="B84" s="825"/>
    </row>
    <row r="85" spans="2:10" ht="15" thickBot="1" x14ac:dyDescent="0.4">
      <c r="B85" s="825"/>
      <c r="D85" s="470"/>
      <c r="E85" s="105"/>
      <c r="F85" s="464"/>
      <c r="G85" s="115"/>
      <c r="H85" s="115"/>
    </row>
    <row r="86" spans="2:10" x14ac:dyDescent="0.35">
      <c r="B86" s="825"/>
      <c r="D86" s="829" t="s">
        <v>6</v>
      </c>
      <c r="E86" s="830"/>
      <c r="F86" s="830"/>
      <c r="G86" s="830"/>
      <c r="H86" s="831"/>
      <c r="I86" s="377"/>
      <c r="J86" s="377"/>
    </row>
    <row r="87" spans="2:10" ht="35.25" customHeight="1" thickBot="1" x14ac:dyDescent="0.4">
      <c r="B87" s="826"/>
      <c r="D87" s="832"/>
      <c r="E87" s="833"/>
      <c r="F87" s="833"/>
      <c r="G87" s="833"/>
      <c r="H87" s="834"/>
    </row>
    <row r="88" spans="2:10" ht="50.25" customHeight="1" thickBot="1" x14ac:dyDescent="0.4"/>
    <row r="89" spans="2:10" ht="34.5" customHeight="1" thickBot="1" x14ac:dyDescent="0.4">
      <c r="B89" s="837" t="s">
        <v>214</v>
      </c>
      <c r="D89" s="610" t="s">
        <v>268</v>
      </c>
      <c r="E89" s="611"/>
      <c r="F89" s="611" t="s">
        <v>169</v>
      </c>
      <c r="G89" s="884" t="s">
        <v>35</v>
      </c>
      <c r="H89" s="885"/>
    </row>
    <row r="90" spans="2:10" ht="27.75" customHeight="1" thickBot="1" x14ac:dyDescent="0.4">
      <c r="B90" s="838"/>
    </row>
    <row r="91" spans="2:10" ht="14.5" customHeight="1" x14ac:dyDescent="0.35">
      <c r="B91" s="838"/>
      <c r="C91" s="105"/>
      <c r="F91" s="841" t="s">
        <v>170</v>
      </c>
      <c r="G91" s="841" t="s">
        <v>171</v>
      </c>
      <c r="H91" s="841" t="s">
        <v>172</v>
      </c>
    </row>
    <row r="92" spans="2:10" x14ac:dyDescent="0.35">
      <c r="B92" s="838"/>
      <c r="C92" s="1436"/>
      <c r="D92" s="101" t="s">
        <v>269</v>
      </c>
      <c r="E92" s="102" t="s">
        <v>174</v>
      </c>
      <c r="F92" s="842"/>
      <c r="G92" s="842"/>
      <c r="H92" s="842"/>
    </row>
    <row r="93" spans="2:10" x14ac:dyDescent="0.35">
      <c r="B93" s="838"/>
      <c r="C93" s="105"/>
      <c r="D93" s="27" t="s">
        <v>270</v>
      </c>
      <c r="E93" s="204" t="s">
        <v>176</v>
      </c>
      <c r="F93" s="205">
        <v>0</v>
      </c>
      <c r="G93" s="205">
        <v>0</v>
      </c>
      <c r="H93" s="111">
        <f>F93-G93</f>
        <v>0</v>
      </c>
      <c r="I93" s="879" t="s">
        <v>634</v>
      </c>
      <c r="J93" s="1469"/>
    </row>
    <row r="94" spans="2:10" x14ac:dyDescent="0.35">
      <c r="B94" s="838"/>
      <c r="C94" s="105"/>
      <c r="D94" s="27" t="s">
        <v>271</v>
      </c>
      <c r="E94" s="204" t="s">
        <v>178</v>
      </c>
      <c r="F94" s="205">
        <v>0</v>
      </c>
      <c r="G94" s="205">
        <v>0</v>
      </c>
      <c r="H94" s="111">
        <f>F94-G94</f>
        <v>0</v>
      </c>
      <c r="I94" s="880"/>
      <c r="J94" s="1470"/>
    </row>
    <row r="95" spans="2:10" x14ac:dyDescent="0.35">
      <c r="B95" s="838"/>
      <c r="C95" s="105"/>
      <c r="D95" s="27" t="s">
        <v>272</v>
      </c>
      <c r="E95" s="204" t="s">
        <v>180</v>
      </c>
      <c r="F95" s="205">
        <v>0</v>
      </c>
      <c r="G95" s="205">
        <v>0</v>
      </c>
      <c r="H95" s="111">
        <f>F95-G95</f>
        <v>0</v>
      </c>
      <c r="I95" s="881"/>
      <c r="J95" s="1471"/>
    </row>
    <row r="96" spans="2:10" x14ac:dyDescent="0.35">
      <c r="B96" s="838"/>
      <c r="C96" s="105"/>
      <c r="D96" s="18" t="s">
        <v>273</v>
      </c>
      <c r="E96" s="19" t="s">
        <v>182</v>
      </c>
      <c r="F96" s="20">
        <f>F93+F94+F95</f>
        <v>0</v>
      </c>
      <c r="G96" s="20">
        <f>G93+G94+G95</f>
        <v>0</v>
      </c>
      <c r="H96" s="20">
        <f>F96-G96</f>
        <v>0</v>
      </c>
    </row>
    <row r="97" spans="2:10" x14ac:dyDescent="0.35">
      <c r="B97" s="838"/>
      <c r="D97" s="100" t="s">
        <v>274</v>
      </c>
      <c r="E97" s="103" t="s">
        <v>184</v>
      </c>
      <c r="F97" s="15" t="s">
        <v>184</v>
      </c>
      <c r="G97" s="15" t="s">
        <v>184</v>
      </c>
      <c r="H97" s="15" t="s">
        <v>184</v>
      </c>
    </row>
    <row r="98" spans="2:10" x14ac:dyDescent="0.35">
      <c r="B98" s="838"/>
      <c r="D98" s="206" t="s">
        <v>275</v>
      </c>
      <c r="E98" s="204" t="s">
        <v>186</v>
      </c>
      <c r="F98" s="205">
        <v>0</v>
      </c>
      <c r="G98" s="205">
        <v>0</v>
      </c>
      <c r="H98" s="111">
        <f t="shared" ref="H98:H107" si="2">F98-G98</f>
        <v>0</v>
      </c>
      <c r="I98" s="691" t="s">
        <v>634</v>
      </c>
      <c r="J98" s="498"/>
    </row>
    <row r="99" spans="2:10" x14ac:dyDescent="0.35">
      <c r="B99" s="838"/>
      <c r="D99" s="206" t="s">
        <v>276</v>
      </c>
      <c r="E99" s="204" t="s">
        <v>186</v>
      </c>
      <c r="F99" s="205">
        <v>0</v>
      </c>
      <c r="G99" s="205">
        <v>0</v>
      </c>
      <c r="H99" s="111">
        <f t="shared" si="2"/>
        <v>0</v>
      </c>
      <c r="I99" s="691" t="s">
        <v>634</v>
      </c>
      <c r="J99" s="498"/>
    </row>
    <row r="100" spans="2:10" x14ac:dyDescent="0.35">
      <c r="B100" s="838"/>
      <c r="D100" s="206" t="s">
        <v>277</v>
      </c>
      <c r="E100" s="204" t="s">
        <v>186</v>
      </c>
      <c r="F100" s="205">
        <v>0</v>
      </c>
      <c r="G100" s="205">
        <v>0</v>
      </c>
      <c r="H100" s="111">
        <f t="shared" si="2"/>
        <v>0</v>
      </c>
      <c r="I100" s="691" t="s">
        <v>634</v>
      </c>
      <c r="J100" s="498"/>
    </row>
    <row r="101" spans="2:10" x14ac:dyDescent="0.35">
      <c r="B101" s="838"/>
      <c r="D101" s="206" t="s">
        <v>278</v>
      </c>
      <c r="E101" s="204" t="s">
        <v>186</v>
      </c>
      <c r="F101" s="205">
        <v>0</v>
      </c>
      <c r="G101" s="205">
        <v>0</v>
      </c>
      <c r="H101" s="111">
        <f t="shared" si="2"/>
        <v>0</v>
      </c>
      <c r="I101" s="691" t="s">
        <v>634</v>
      </c>
      <c r="J101" s="498"/>
    </row>
    <row r="102" spans="2:10" x14ac:dyDescent="0.35">
      <c r="B102" s="838"/>
      <c r="D102" s="206" t="s">
        <v>279</v>
      </c>
      <c r="E102" s="204" t="s">
        <v>186</v>
      </c>
      <c r="F102" s="205">
        <v>0</v>
      </c>
      <c r="G102" s="205">
        <v>0</v>
      </c>
      <c r="H102" s="111">
        <f t="shared" si="2"/>
        <v>0</v>
      </c>
      <c r="I102" s="691" t="s">
        <v>634</v>
      </c>
      <c r="J102" s="498"/>
    </row>
    <row r="103" spans="2:10" x14ac:dyDescent="0.35">
      <c r="B103" s="838"/>
      <c r="D103" s="206" t="s">
        <v>280</v>
      </c>
      <c r="E103" s="204" t="s">
        <v>186</v>
      </c>
      <c r="F103" s="205">
        <v>0</v>
      </c>
      <c r="G103" s="205">
        <v>0</v>
      </c>
      <c r="H103" s="111">
        <f t="shared" si="2"/>
        <v>0</v>
      </c>
      <c r="I103" s="691" t="s">
        <v>634</v>
      </c>
      <c r="J103" s="498"/>
    </row>
    <row r="104" spans="2:10" x14ac:dyDescent="0.35">
      <c r="B104" s="838"/>
      <c r="D104" s="206" t="s">
        <v>281</v>
      </c>
      <c r="E104" s="204" t="s">
        <v>186</v>
      </c>
      <c r="F104" s="205">
        <v>0</v>
      </c>
      <c r="G104" s="205">
        <v>0</v>
      </c>
      <c r="H104" s="111">
        <f t="shared" si="2"/>
        <v>0</v>
      </c>
      <c r="I104" s="691" t="s">
        <v>634</v>
      </c>
      <c r="J104" s="498"/>
    </row>
    <row r="105" spans="2:10" x14ac:dyDescent="0.35">
      <c r="B105" s="838"/>
      <c r="D105" s="206" t="s">
        <v>282</v>
      </c>
      <c r="E105" s="204" t="s">
        <v>186</v>
      </c>
      <c r="F105" s="205">
        <v>0</v>
      </c>
      <c r="G105" s="205">
        <v>0</v>
      </c>
      <c r="H105" s="111">
        <f t="shared" si="2"/>
        <v>0</v>
      </c>
      <c r="I105" s="691" t="s">
        <v>634</v>
      </c>
      <c r="J105" s="498"/>
    </row>
    <row r="106" spans="2:10" x14ac:dyDescent="0.35">
      <c r="B106" s="838"/>
      <c r="D106" s="206" t="s">
        <v>283</v>
      </c>
      <c r="E106" s="204" t="s">
        <v>186</v>
      </c>
      <c r="F106" s="205">
        <v>0</v>
      </c>
      <c r="G106" s="205">
        <v>0</v>
      </c>
      <c r="H106" s="111">
        <f t="shared" si="2"/>
        <v>0</v>
      </c>
      <c r="I106" s="691" t="s">
        <v>634</v>
      </c>
      <c r="J106" s="498"/>
    </row>
    <row r="107" spans="2:10" x14ac:dyDescent="0.35">
      <c r="B107" s="838"/>
      <c r="D107" s="27"/>
      <c r="E107" s="25" t="s">
        <v>195</v>
      </c>
      <c r="F107" s="26">
        <f>SUM(F98:F106)</f>
        <v>0</v>
      </c>
      <c r="G107" s="26">
        <f>SUM(G98:G106)</f>
        <v>0</v>
      </c>
      <c r="H107" s="111">
        <f t="shared" si="2"/>
        <v>0</v>
      </c>
      <c r="I107" s="691" t="s">
        <v>634</v>
      </c>
      <c r="J107" s="498"/>
    </row>
    <row r="108" spans="2:10" ht="15" thickBot="1" x14ac:dyDescent="0.4">
      <c r="B108" s="838"/>
      <c r="F108" s="16"/>
      <c r="G108" s="16"/>
      <c r="H108" s="16"/>
    </row>
    <row r="109" spans="2:10" ht="15" thickBot="1" x14ac:dyDescent="0.4">
      <c r="B109" s="838"/>
      <c r="D109" s="835" t="s">
        <v>284</v>
      </c>
      <c r="E109" s="840"/>
      <c r="F109" s="23">
        <f>F96+F107</f>
        <v>0</v>
      </c>
      <c r="G109" s="23">
        <f>G96+G107</f>
        <v>0</v>
      </c>
      <c r="H109" s="23">
        <f>H96+H107</f>
        <v>0</v>
      </c>
    </row>
    <row r="110" spans="2:10" x14ac:dyDescent="0.35">
      <c r="B110" s="838"/>
    </row>
    <row r="111" spans="2:10" ht="15" thickBot="1" x14ac:dyDescent="0.4">
      <c r="B111" s="838"/>
      <c r="D111" s="470"/>
      <c r="E111" s="105"/>
      <c r="F111" s="464"/>
      <c r="G111" s="115"/>
      <c r="H111" s="115"/>
    </row>
    <row r="112" spans="2:10" x14ac:dyDescent="0.35">
      <c r="B112" s="838"/>
      <c r="D112" s="829" t="s">
        <v>6</v>
      </c>
      <c r="E112" s="830"/>
      <c r="F112" s="830"/>
      <c r="G112" s="830"/>
      <c r="H112" s="831"/>
    </row>
    <row r="113" spans="2:8" ht="15" thickBot="1" x14ac:dyDescent="0.4">
      <c r="B113" s="839"/>
      <c r="D113" s="832"/>
      <c r="E113" s="833"/>
      <c r="F113" s="833"/>
      <c r="G113" s="833"/>
      <c r="H113" s="834"/>
    </row>
    <row r="115" spans="2:8" ht="15" thickBot="1" x14ac:dyDescent="0.4"/>
    <row r="116" spans="2:8" ht="15" thickBot="1" x14ac:dyDescent="0.4">
      <c r="B116" s="818" t="s">
        <v>285</v>
      </c>
      <c r="C116" s="819"/>
      <c r="D116" s="819"/>
      <c r="E116" s="820"/>
      <c r="F116" s="469">
        <f>F109+F56+F83</f>
        <v>0</v>
      </c>
      <c r="G116" s="469">
        <f>G109+G56+G83</f>
        <v>0</v>
      </c>
      <c r="H116" s="469">
        <f t="shared" ref="H116" si="3">H109+H56+H83</f>
        <v>0</v>
      </c>
    </row>
  </sheetData>
  <sheetProtection algorithmName="SHA-512" hashValue="j7l/2joVhf2JnLYC3aaxdCkXLjXpszjKqIYE9F07zl5foaZmGkiiAh37v9oCCZ3hiTcaGNRH7H5+q4jYCCQMJQ==" saltValue="bivLAJ5lkjpaTa/WIgX8Aw==" spinCount="100000" sheet="1" objects="1" scenarios="1"/>
  <mergeCells count="37">
    <mergeCell ref="I40:I42"/>
    <mergeCell ref="J40:J42"/>
    <mergeCell ref="I67:I69"/>
    <mergeCell ref="J67:J69"/>
    <mergeCell ref="I93:I95"/>
    <mergeCell ref="J93:J95"/>
    <mergeCell ref="C10:D32"/>
    <mergeCell ref="G10:H32"/>
    <mergeCell ref="A2:H2"/>
    <mergeCell ref="A4:H4"/>
    <mergeCell ref="A6:H6"/>
    <mergeCell ref="G8:H8"/>
    <mergeCell ref="C8:F8"/>
    <mergeCell ref="H91:H92"/>
    <mergeCell ref="D109:E109"/>
    <mergeCell ref="D112:H113"/>
    <mergeCell ref="B116:E116"/>
    <mergeCell ref="B89:B113"/>
    <mergeCell ref="F91:F92"/>
    <mergeCell ref="G91:G92"/>
    <mergeCell ref="G89:H89"/>
    <mergeCell ref="G63:H63"/>
    <mergeCell ref="B63:B87"/>
    <mergeCell ref="F65:F66"/>
    <mergeCell ref="G65:G66"/>
    <mergeCell ref="H65:H66"/>
    <mergeCell ref="D83:E83"/>
    <mergeCell ref="D86:H87"/>
    <mergeCell ref="D60:H61"/>
    <mergeCell ref="C34:F34"/>
    <mergeCell ref="G34:H34"/>
    <mergeCell ref="B36:B61"/>
    <mergeCell ref="F38:F39"/>
    <mergeCell ref="G38:G39"/>
    <mergeCell ref="H38:H39"/>
    <mergeCell ref="D56:E56"/>
    <mergeCell ref="G36:H36"/>
  </mergeCells>
  <dataValidations count="3">
    <dataValidation allowBlank="1" showErrorMessage="1" prompt="Scegliere il comune beneficiario dal menù a tendina_x000a_" sqref="J8" xr:uid="{00000000-0002-0000-0300-000000000000}"/>
    <dataValidation allowBlank="1" showInputMessage="1" showErrorMessage="1" prompt="Scegliere il comune beneficiario dal menù a tendina_x000a_" sqref="I8 K8" xr:uid="{00000000-0002-0000-0300-000001000000}"/>
    <dataValidation type="list" allowBlank="1" showInputMessage="1" showErrorMessage="1" prompt="Inserire CUP relativo all'infrastruttura_x000a_" sqref="G36:H36 G89:H89 G63:H63" xr:uid="{00000000-0002-0000-0300-000002000000}">
      <formula1>$E$10:$E$32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/P.A. beneficiaria dal menù a tendina_x000a_" xr:uid="{00000000-0002-0000-0300-000003000000}">
          <x14:formula1>
            <xm:f>'DATI EROGAZIONI'!$A$2:$A$22</xm:f>
          </x14:formula1>
          <xm:sqref>G8:H8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59999389629810485"/>
  </sheetPr>
  <dimension ref="A1:Y108"/>
  <sheetViews>
    <sheetView topLeftCell="B89" zoomScale="67" zoomScaleNormal="67" workbookViewId="0">
      <selection activeCell="H15" sqref="H15"/>
    </sheetView>
  </sheetViews>
  <sheetFormatPr defaultColWidth="8.7265625" defaultRowHeight="14.5" x14ac:dyDescent="0.35"/>
  <cols>
    <col min="1" max="1" width="2.81640625" style="1" customWidth="1"/>
    <col min="2" max="2" width="10.54296875" style="1" customWidth="1"/>
    <col min="3" max="3" width="1.81640625" style="9" customWidth="1"/>
    <col min="4" max="4" width="24.54296875" style="10" customWidth="1"/>
    <col min="5" max="5" width="2" style="10" customWidth="1"/>
    <col min="6" max="6" width="25.54296875" style="10" customWidth="1"/>
    <col min="7" max="7" width="33.453125" style="11" customWidth="1"/>
    <col min="8" max="8" width="17.1796875" style="1" customWidth="1"/>
    <col min="9" max="9" width="2.453125" style="1" customWidth="1"/>
    <col min="10" max="10" width="23" style="8" bestFit="1" customWidth="1"/>
    <col min="11" max="11" width="23" style="8" customWidth="1"/>
    <col min="12" max="12" width="10.1796875" style="8" bestFit="1" customWidth="1"/>
    <col min="13" max="13" width="11.1796875" style="8" customWidth="1"/>
    <col min="14" max="14" width="1.81640625" style="9" customWidth="1"/>
    <col min="15" max="15" width="22" style="1" customWidth="1"/>
    <col min="16" max="16" width="2.453125" style="11" customWidth="1"/>
    <col min="17" max="17" width="22.7265625" style="9" customWidth="1"/>
    <col min="18" max="18" width="1.54296875" style="9" customWidth="1"/>
    <col min="19" max="19" width="17.81640625" style="9" customWidth="1"/>
    <col min="20" max="20" width="2.453125" style="9" customWidth="1"/>
    <col min="21" max="21" width="19.26953125" style="1" customWidth="1"/>
    <col min="22" max="22" width="2.1796875" style="9" customWidth="1"/>
    <col min="23" max="23" width="15" style="1" customWidth="1"/>
    <col min="24" max="24" width="4.453125" style="1" customWidth="1"/>
    <col min="25" max="32" width="9.1796875" style="1" customWidth="1"/>
    <col min="33" max="33" width="10.54296875" style="1" customWidth="1"/>
    <col min="34" max="934" width="9.1796875" style="1" customWidth="1"/>
    <col min="935" max="16384" width="8.7265625" style="1"/>
  </cols>
  <sheetData>
    <row r="1" spans="1:25" ht="15" thickBot="1" x14ac:dyDescent="0.4">
      <c r="A1" s="93"/>
      <c r="B1" s="38"/>
      <c r="C1" s="39"/>
      <c r="D1" s="40"/>
      <c r="E1" s="40"/>
      <c r="F1" s="40"/>
      <c r="G1" s="41"/>
      <c r="H1" s="38"/>
      <c r="I1" s="38"/>
      <c r="J1" s="43"/>
      <c r="K1" s="43"/>
      <c r="L1" s="43"/>
      <c r="M1" s="43"/>
      <c r="N1" s="39"/>
      <c r="O1" s="38"/>
      <c r="P1" s="41"/>
      <c r="Q1" s="39"/>
      <c r="R1" s="39"/>
      <c r="S1" s="39"/>
      <c r="T1" s="39"/>
      <c r="U1" s="38"/>
      <c r="V1" s="39"/>
      <c r="W1" s="38"/>
      <c r="X1" s="38"/>
      <c r="Y1" s="44"/>
    </row>
    <row r="2" spans="1:25" ht="33" thickBot="1" x14ac:dyDescent="0.4">
      <c r="A2" s="85"/>
      <c r="C2" s="758" t="s">
        <v>0</v>
      </c>
      <c r="D2" s="759"/>
      <c r="E2" s="759"/>
      <c r="F2" s="759"/>
      <c r="G2" s="759"/>
      <c r="H2" s="759"/>
      <c r="I2" s="759"/>
      <c r="J2" s="759"/>
      <c r="K2" s="759"/>
      <c r="L2" s="759"/>
      <c r="M2" s="759"/>
      <c r="N2" s="759"/>
      <c r="O2" s="759"/>
      <c r="P2" s="759"/>
      <c r="Q2" s="759"/>
      <c r="R2" s="759"/>
      <c r="S2" s="759"/>
      <c r="T2" s="759"/>
      <c r="U2" s="760"/>
      <c r="V2" s="51"/>
      <c r="W2" s="51"/>
      <c r="X2" s="51"/>
      <c r="Y2" s="86"/>
    </row>
    <row r="3" spans="1:25" ht="23" thickBot="1" x14ac:dyDescent="0.4">
      <c r="A3" s="85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86"/>
    </row>
    <row r="4" spans="1:25" ht="28" thickBot="1" x14ac:dyDescent="0.4">
      <c r="A4" s="85"/>
      <c r="C4" s="755" t="s">
        <v>286</v>
      </c>
      <c r="D4" s="756"/>
      <c r="E4" s="756"/>
      <c r="F4" s="756"/>
      <c r="G4" s="756"/>
      <c r="H4" s="756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7"/>
      <c r="V4" s="35"/>
      <c r="W4" s="35"/>
      <c r="X4" s="35"/>
      <c r="Y4" s="86"/>
    </row>
    <row r="5" spans="1:25" ht="21" customHeight="1" thickBot="1" x14ac:dyDescent="0.4">
      <c r="A5" s="85"/>
      <c r="C5" s="1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5"/>
      <c r="W5" s="35"/>
      <c r="X5" s="35"/>
      <c r="Y5" s="86"/>
    </row>
    <row r="6" spans="1:25" ht="53.15" customHeight="1" thickBot="1" x14ac:dyDescent="0.4">
      <c r="A6" s="85"/>
      <c r="B6" s="86"/>
      <c r="C6" s="747" t="s">
        <v>2</v>
      </c>
      <c r="D6" s="748"/>
      <c r="E6" s="748"/>
      <c r="F6" s="749"/>
      <c r="G6" s="918" t="s">
        <v>3</v>
      </c>
      <c r="H6" s="919"/>
      <c r="I6" s="919"/>
      <c r="J6" s="919"/>
      <c r="K6" s="920"/>
      <c r="L6" s="750" t="s">
        <v>4</v>
      </c>
      <c r="M6" s="751"/>
      <c r="N6" s="751"/>
      <c r="O6" s="720"/>
      <c r="P6" s="721"/>
      <c r="Q6" s="721"/>
      <c r="R6" s="721"/>
      <c r="S6" s="721"/>
      <c r="T6" s="721"/>
      <c r="U6" s="722"/>
      <c r="Y6" s="86"/>
    </row>
    <row r="7" spans="1:25" ht="21.65" customHeight="1" thickBot="1" x14ac:dyDescent="0.4">
      <c r="A7" s="85"/>
      <c r="C7" s="112"/>
      <c r="D7" s="112"/>
      <c r="E7" s="112"/>
      <c r="F7" s="112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4"/>
      <c r="R7" s="362"/>
      <c r="S7" s="363"/>
      <c r="T7" s="363"/>
      <c r="U7" s="363"/>
      <c r="V7" s="28"/>
      <c r="W7" s="28"/>
      <c r="X7" s="28"/>
      <c r="Y7" s="86"/>
    </row>
    <row r="8" spans="1:25" s="2" customFormat="1" ht="17.5" x14ac:dyDescent="0.35">
      <c r="A8" s="45"/>
      <c r="C8" s="886" t="s">
        <v>5</v>
      </c>
      <c r="D8" s="900"/>
      <c r="E8" s="900"/>
      <c r="F8" s="887"/>
      <c r="G8" s="545" t="str">
        <f>VLOOKUP($G$6,'DATI EROGAZIONI'!$A$2:$AD$22,9,FALSE)</f>
        <v>E89J21010050001</v>
      </c>
      <c r="H8" s="107"/>
      <c r="J8" s="711" t="s">
        <v>6</v>
      </c>
      <c r="K8" s="712"/>
      <c r="L8" s="712"/>
      <c r="M8" s="712"/>
      <c r="N8" s="712"/>
      <c r="O8" s="712"/>
      <c r="P8" s="712"/>
      <c r="Q8" s="712"/>
      <c r="R8" s="712"/>
      <c r="S8" s="712"/>
      <c r="T8" s="712"/>
      <c r="U8" s="713"/>
      <c r="V8" s="544"/>
      <c r="W8" s="803"/>
      <c r="X8" s="803"/>
      <c r="Y8" s="113"/>
    </row>
    <row r="9" spans="1:25" s="2" customFormat="1" ht="17.5" x14ac:dyDescent="0.35">
      <c r="A9" s="45"/>
      <c r="C9" s="888"/>
      <c r="D9" s="901"/>
      <c r="E9" s="901"/>
      <c r="F9" s="889"/>
      <c r="G9" s="546" t="str">
        <f>IF(VLOOKUP($G$6,'DATI EROGAZIONI'!$A$2:$AD$22,10,FALSE)="","",VLOOKUP($G$6,'DATI EROGAZIONI'!$A$2:$AD$22,10,FALSE))</f>
        <v>F60J22000000001</v>
      </c>
      <c r="H9" s="107"/>
      <c r="J9" s="714"/>
      <c r="K9" s="715"/>
      <c r="L9" s="715"/>
      <c r="M9" s="715"/>
      <c r="N9" s="715"/>
      <c r="O9" s="715"/>
      <c r="P9" s="715"/>
      <c r="Q9" s="715"/>
      <c r="R9" s="715"/>
      <c r="S9" s="715"/>
      <c r="T9" s="715"/>
      <c r="U9" s="716"/>
      <c r="V9" s="537"/>
      <c r="W9" s="58"/>
      <c r="X9" s="58"/>
      <c r="Y9" s="92"/>
    </row>
    <row r="10" spans="1:25" s="2" customFormat="1" ht="17.5" x14ac:dyDescent="0.35">
      <c r="A10" s="45"/>
      <c r="C10" s="888"/>
      <c r="D10" s="901"/>
      <c r="E10" s="901"/>
      <c r="F10" s="889"/>
      <c r="G10" s="546" t="str">
        <f>IF(VLOOKUP($G$6,'DATI EROGAZIONI'!$A$2:$AD$22,11,FALSE)="","",VLOOKUP($G$6,'DATI EROGAZIONI'!$A$2:$AD$22,11,FALSE))</f>
        <v>F60J22000010001</v>
      </c>
      <c r="H10" s="107"/>
      <c r="J10" s="714"/>
      <c r="K10" s="715"/>
      <c r="L10" s="715"/>
      <c r="M10" s="715"/>
      <c r="N10" s="715"/>
      <c r="O10" s="715"/>
      <c r="P10" s="715"/>
      <c r="Q10" s="715"/>
      <c r="R10" s="715"/>
      <c r="S10" s="715"/>
      <c r="T10" s="715"/>
      <c r="U10" s="716"/>
      <c r="V10" s="537"/>
      <c r="W10" s="58"/>
      <c r="X10" s="58"/>
      <c r="Y10" s="92"/>
    </row>
    <row r="11" spans="1:25" s="2" customFormat="1" ht="17.5" x14ac:dyDescent="0.35">
      <c r="A11" s="45"/>
      <c r="C11" s="888"/>
      <c r="D11" s="901"/>
      <c r="E11" s="901"/>
      <c r="F11" s="889"/>
      <c r="G11" s="546" t="str">
        <f>IF(VLOOKUP($G$6,'DATI EROGAZIONI'!$A$2:$AD$22,12,FALSE)="","",VLOOKUP($G$6,'DATI EROGAZIONI'!$A$2:$AD$22,12,FALSE))</f>
        <v>F60J22000020001</v>
      </c>
      <c r="H11" s="107"/>
      <c r="J11" s="714"/>
      <c r="K11" s="715"/>
      <c r="L11" s="715"/>
      <c r="M11" s="715"/>
      <c r="N11" s="715"/>
      <c r="O11" s="715"/>
      <c r="P11" s="715"/>
      <c r="Q11" s="715"/>
      <c r="R11" s="715"/>
      <c r="S11" s="715"/>
      <c r="T11" s="715"/>
      <c r="U11" s="716"/>
      <c r="V11" s="537"/>
      <c r="W11" s="58"/>
      <c r="X11" s="58"/>
      <c r="Y11" s="92"/>
    </row>
    <row r="12" spans="1:25" s="2" customFormat="1" ht="17.5" x14ac:dyDescent="0.35">
      <c r="A12" s="45"/>
      <c r="C12" s="888"/>
      <c r="D12" s="901"/>
      <c r="E12" s="901"/>
      <c r="F12" s="889"/>
      <c r="G12" s="546" t="str">
        <f>IF(VLOOKUP($G$6,'DATI EROGAZIONI'!$A$2:$AD$22,13,FALSE)="","",VLOOKUP($G$6,'DATI EROGAZIONI'!$A$2:$AD$22,13,FALSE))</f>
        <v>J10B22000070008</v>
      </c>
      <c r="H12" s="107"/>
      <c r="J12" s="714"/>
      <c r="K12" s="715"/>
      <c r="L12" s="715"/>
      <c r="M12" s="715"/>
      <c r="N12" s="715"/>
      <c r="O12" s="715"/>
      <c r="P12" s="715"/>
      <c r="Q12" s="715"/>
      <c r="R12" s="715"/>
      <c r="S12" s="715"/>
      <c r="T12" s="715"/>
      <c r="U12" s="716"/>
      <c r="V12" s="537"/>
      <c r="W12" s="58"/>
      <c r="X12" s="58"/>
      <c r="Y12" s="92"/>
    </row>
    <row r="13" spans="1:25" s="2" customFormat="1" ht="17.5" x14ac:dyDescent="0.35">
      <c r="A13" s="45"/>
      <c r="C13" s="888"/>
      <c r="D13" s="901"/>
      <c r="E13" s="901"/>
      <c r="F13" s="889"/>
      <c r="G13" s="546" t="str">
        <f>IF(VLOOKUP($G$6,'DATI EROGAZIONI'!$A$2:$AD$22,14,FALSE)="","",VLOOKUP($G$6,'DATI EROGAZIONI'!$A$2:$AD$22,14,FALSE))</f>
        <v>J10B22000080008</v>
      </c>
      <c r="H13" s="107"/>
      <c r="J13" s="714"/>
      <c r="K13" s="715"/>
      <c r="L13" s="715"/>
      <c r="M13" s="715"/>
      <c r="N13" s="715"/>
      <c r="O13" s="715"/>
      <c r="P13" s="715"/>
      <c r="Q13" s="715"/>
      <c r="R13" s="715"/>
      <c r="S13" s="715"/>
      <c r="T13" s="715"/>
      <c r="U13" s="716"/>
      <c r="V13" s="537"/>
      <c r="W13" s="58"/>
      <c r="X13" s="58"/>
      <c r="Y13" s="92"/>
    </row>
    <row r="14" spans="1:25" s="2" customFormat="1" ht="17.5" x14ac:dyDescent="0.35">
      <c r="A14" s="45"/>
      <c r="C14" s="888"/>
      <c r="D14" s="901"/>
      <c r="E14" s="901"/>
      <c r="F14" s="889"/>
      <c r="G14" s="546" t="str">
        <f>IF(VLOOKUP($G$6,'DATI EROGAZIONI'!$A$2:$AD$22,15,FALSE)="","",VLOOKUP($G$6,'DATI EROGAZIONI'!$A$2:$AD$22,15,FALSE))</f>
        <v>J10B22000090008</v>
      </c>
      <c r="H14" s="107"/>
      <c r="J14" s="714"/>
      <c r="K14" s="715"/>
      <c r="L14" s="715"/>
      <c r="M14" s="715"/>
      <c r="N14" s="715"/>
      <c r="O14" s="715"/>
      <c r="P14" s="715"/>
      <c r="Q14" s="715"/>
      <c r="R14" s="715"/>
      <c r="S14" s="715"/>
      <c r="T14" s="715"/>
      <c r="U14" s="716"/>
      <c r="V14" s="537"/>
      <c r="W14" s="58"/>
      <c r="X14" s="58"/>
      <c r="Y14" s="92"/>
    </row>
    <row r="15" spans="1:25" s="2" customFormat="1" ht="17.5" x14ac:dyDescent="0.35">
      <c r="A15" s="45"/>
      <c r="C15" s="888"/>
      <c r="D15" s="901"/>
      <c r="E15" s="901"/>
      <c r="F15" s="889"/>
      <c r="G15" s="546" t="str">
        <f>IF(VLOOKUP($G$6,'DATI EROGAZIONI'!$A$2:$AD$22,16,FALSE)="","",VLOOKUP($G$6,'DATI EROGAZIONI'!$A$2:$AD$22,16,FALSE))</f>
        <v>J10B22000100008</v>
      </c>
      <c r="H15" s="107"/>
      <c r="J15" s="714"/>
      <c r="K15" s="715"/>
      <c r="L15" s="715"/>
      <c r="M15" s="715"/>
      <c r="N15" s="715"/>
      <c r="O15" s="715"/>
      <c r="P15" s="715"/>
      <c r="Q15" s="715"/>
      <c r="R15" s="715"/>
      <c r="S15" s="715"/>
      <c r="T15" s="715"/>
      <c r="U15" s="716"/>
      <c r="V15" s="537"/>
      <c r="W15" s="58"/>
      <c r="X15" s="58"/>
      <c r="Y15" s="92"/>
    </row>
    <row r="16" spans="1:25" s="2" customFormat="1" ht="17.5" x14ac:dyDescent="0.35">
      <c r="A16" s="45"/>
      <c r="C16" s="888"/>
      <c r="D16" s="901"/>
      <c r="E16" s="901"/>
      <c r="F16" s="889"/>
      <c r="G16" s="546" t="str">
        <f>IF(VLOOKUP($G$6,'DATI EROGAZIONI'!$A$2:$AD$22,17,FALSE)="","",VLOOKUP($G$6,'DATI EROGAZIONI'!$A$2:$AD$22,17,FALSE))</f>
        <v>J10B22000110008</v>
      </c>
      <c r="H16" s="107"/>
      <c r="J16" s="714"/>
      <c r="K16" s="715"/>
      <c r="L16" s="715"/>
      <c r="M16" s="715"/>
      <c r="N16" s="715"/>
      <c r="O16" s="715"/>
      <c r="P16" s="715"/>
      <c r="Q16" s="715"/>
      <c r="R16" s="715"/>
      <c r="S16" s="715"/>
      <c r="T16" s="715"/>
      <c r="U16" s="716"/>
      <c r="V16" s="537"/>
      <c r="W16" s="58"/>
      <c r="X16" s="58"/>
      <c r="Y16" s="92"/>
    </row>
    <row r="17" spans="1:25" s="2" customFormat="1" ht="17.5" x14ac:dyDescent="0.35">
      <c r="A17" s="45"/>
      <c r="C17" s="888"/>
      <c r="D17" s="901"/>
      <c r="E17" s="901"/>
      <c r="F17" s="889"/>
      <c r="G17" s="546" t="str">
        <f>IF(VLOOKUP($G$6,'DATI EROGAZIONI'!$A$2:$AD$22,18,FALSE)="","",VLOOKUP($G$6,'DATI EROGAZIONI'!$A$2:$AD$22,18,FALSE))</f>
        <v>J10B22000120008</v>
      </c>
      <c r="H17" s="107"/>
      <c r="J17" s="714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716"/>
      <c r="V17" s="537"/>
      <c r="W17" s="58"/>
      <c r="X17" s="58"/>
      <c r="Y17" s="92"/>
    </row>
    <row r="18" spans="1:25" s="2" customFormat="1" ht="17.5" x14ac:dyDescent="0.35">
      <c r="A18" s="45"/>
      <c r="C18" s="888"/>
      <c r="D18" s="901"/>
      <c r="E18" s="901"/>
      <c r="F18" s="889"/>
      <c r="G18" s="546" t="str">
        <f>IF(VLOOKUP($G$6,'DATI EROGAZIONI'!$A$2:$AD$22,19,FALSE)="","",VLOOKUP($G$6,'DATI EROGAZIONI'!$A$2:$AD$22,19,FALSE))</f>
        <v>J80B22000060008</v>
      </c>
      <c r="H18" s="107"/>
      <c r="J18" s="714"/>
      <c r="K18" s="715"/>
      <c r="L18" s="715"/>
      <c r="M18" s="715"/>
      <c r="N18" s="715"/>
      <c r="O18" s="715"/>
      <c r="P18" s="715"/>
      <c r="Q18" s="715"/>
      <c r="R18" s="715"/>
      <c r="S18" s="715"/>
      <c r="T18" s="715"/>
      <c r="U18" s="716"/>
      <c r="V18" s="537"/>
      <c r="W18" s="58"/>
      <c r="X18" s="58"/>
      <c r="Y18" s="92"/>
    </row>
    <row r="19" spans="1:25" s="2" customFormat="1" ht="17.5" x14ac:dyDescent="0.35">
      <c r="A19" s="45"/>
      <c r="C19" s="888"/>
      <c r="D19" s="901"/>
      <c r="E19" s="901"/>
      <c r="F19" s="889"/>
      <c r="G19" s="546" t="str">
        <f>IF(VLOOKUP($G$6,'DATI EROGAZIONI'!$A$2:$AD$22,20,FALSE)="","",VLOOKUP($G$6,'DATI EROGAZIONI'!$A$2:$AD$22,20,FALSE))</f>
        <v>J80B22000070008</v>
      </c>
      <c r="H19" s="107"/>
      <c r="J19" s="714"/>
      <c r="K19" s="715"/>
      <c r="L19" s="715"/>
      <c r="M19" s="715"/>
      <c r="N19" s="715"/>
      <c r="O19" s="715"/>
      <c r="P19" s="715"/>
      <c r="Q19" s="715"/>
      <c r="R19" s="715"/>
      <c r="S19" s="715"/>
      <c r="T19" s="715"/>
      <c r="U19" s="716"/>
      <c r="V19" s="537"/>
      <c r="W19" s="58"/>
      <c r="X19" s="58"/>
      <c r="Y19" s="92"/>
    </row>
    <row r="20" spans="1:25" s="2" customFormat="1" ht="17.5" x14ac:dyDescent="0.35">
      <c r="A20" s="45"/>
      <c r="C20" s="888"/>
      <c r="D20" s="901"/>
      <c r="E20" s="901"/>
      <c r="F20" s="889"/>
      <c r="G20" s="546" t="str">
        <f>IF(VLOOKUP($G$6,'DATI EROGAZIONI'!$A$2:$AD$22,21,FALSE)="","",VLOOKUP($G$6,'DATI EROGAZIONI'!$A$2:$AD$22,21,FALSE))</f>
        <v>J80B22000080008</v>
      </c>
      <c r="H20" s="107"/>
      <c r="J20" s="714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716"/>
      <c r="V20" s="537"/>
      <c r="W20" s="58"/>
      <c r="X20" s="58"/>
      <c r="Y20" s="92"/>
    </row>
    <row r="21" spans="1:25" s="2" customFormat="1" ht="17.5" x14ac:dyDescent="0.35">
      <c r="A21" s="45"/>
      <c r="C21" s="888"/>
      <c r="D21" s="901"/>
      <c r="E21" s="901"/>
      <c r="F21" s="889"/>
      <c r="G21" s="546" t="str">
        <f>IF(VLOOKUP($G$6,'DATI EROGAZIONI'!$A$2:$AD$22,22,FALSE)="","",VLOOKUP($G$6,'DATI EROGAZIONI'!$A$2:$AD$22,22,FALSE))</f>
        <v>J80B22000090008</v>
      </c>
      <c r="H21" s="107"/>
      <c r="J21" s="714"/>
      <c r="K21" s="715"/>
      <c r="L21" s="715"/>
      <c r="M21" s="715"/>
      <c r="N21" s="715"/>
      <c r="O21" s="715"/>
      <c r="P21" s="715"/>
      <c r="Q21" s="715"/>
      <c r="R21" s="715"/>
      <c r="S21" s="715"/>
      <c r="T21" s="715"/>
      <c r="U21" s="716"/>
      <c r="V21" s="537"/>
      <c r="W21" s="58"/>
      <c r="X21" s="58"/>
      <c r="Y21" s="92"/>
    </row>
    <row r="22" spans="1:25" s="2" customFormat="1" ht="17.5" x14ac:dyDescent="0.35">
      <c r="A22" s="45"/>
      <c r="C22" s="888"/>
      <c r="D22" s="901"/>
      <c r="E22" s="901"/>
      <c r="F22" s="889"/>
      <c r="G22" s="546" t="str">
        <f>IF(VLOOKUP($G$6,'DATI EROGAZIONI'!$A$2:$AD$22,23,FALSE)="","",VLOOKUP($G$6,'DATI EROGAZIONI'!$A$2:$AD$22,23,FALSE))</f>
        <v>J60B22000040008</v>
      </c>
      <c r="H22" s="107"/>
      <c r="J22" s="714"/>
      <c r="K22" s="715"/>
      <c r="L22" s="715"/>
      <c r="M22" s="715"/>
      <c r="N22" s="715"/>
      <c r="O22" s="715"/>
      <c r="P22" s="715"/>
      <c r="Q22" s="715"/>
      <c r="R22" s="715"/>
      <c r="S22" s="715"/>
      <c r="T22" s="715"/>
      <c r="U22" s="716"/>
      <c r="V22" s="537"/>
      <c r="W22" s="58"/>
      <c r="X22" s="58"/>
      <c r="Y22" s="92"/>
    </row>
    <row r="23" spans="1:25" s="2" customFormat="1" ht="17.5" x14ac:dyDescent="0.35">
      <c r="A23" s="45"/>
      <c r="C23" s="888"/>
      <c r="D23" s="901"/>
      <c r="E23" s="901"/>
      <c r="F23" s="889"/>
      <c r="G23" s="546" t="str">
        <f>IF(VLOOKUP($G$6,'DATI EROGAZIONI'!$A$2:$AD$22,24,FALSE)="","",VLOOKUP($G$6,'DATI EROGAZIONI'!$A$2:$AD$22,24,FALSE))</f>
        <v>J80B22000000008</v>
      </c>
      <c r="H23" s="107"/>
      <c r="J23" s="714"/>
      <c r="K23" s="715"/>
      <c r="L23" s="715"/>
      <c r="M23" s="715"/>
      <c r="N23" s="715"/>
      <c r="O23" s="715"/>
      <c r="P23" s="715"/>
      <c r="Q23" s="715"/>
      <c r="R23" s="715"/>
      <c r="S23" s="715"/>
      <c r="T23" s="715"/>
      <c r="U23" s="716"/>
      <c r="V23" s="537"/>
      <c r="W23" s="58"/>
      <c r="X23" s="58"/>
      <c r="Y23" s="92"/>
    </row>
    <row r="24" spans="1:25" s="2" customFormat="1" ht="17.5" x14ac:dyDescent="0.35">
      <c r="A24" s="45"/>
      <c r="C24" s="888"/>
      <c r="D24" s="901"/>
      <c r="E24" s="901"/>
      <c r="F24" s="889"/>
      <c r="G24" s="546" t="str">
        <f>IF(VLOOKUP($G$6,'DATI EROGAZIONI'!$A$2:$AD$22,25,FALSE)="","",VLOOKUP($G$6,'DATI EROGAZIONI'!$A$2:$AD$22,25,FALSE))</f>
        <v>J90B22000010008</v>
      </c>
      <c r="H24" s="107"/>
      <c r="J24" s="714"/>
      <c r="K24" s="715"/>
      <c r="L24" s="715"/>
      <c r="M24" s="715"/>
      <c r="N24" s="715"/>
      <c r="O24" s="715"/>
      <c r="P24" s="715"/>
      <c r="Q24" s="715"/>
      <c r="R24" s="715"/>
      <c r="S24" s="715"/>
      <c r="T24" s="715"/>
      <c r="U24" s="716"/>
      <c r="V24" s="537"/>
      <c r="W24" s="58"/>
      <c r="X24" s="58"/>
      <c r="Y24" s="92"/>
    </row>
    <row r="25" spans="1:25" s="2" customFormat="1" ht="17.5" x14ac:dyDescent="0.35">
      <c r="A25" s="45"/>
      <c r="C25" s="888"/>
      <c r="D25" s="901"/>
      <c r="E25" s="901"/>
      <c r="F25" s="889"/>
      <c r="G25" s="546" t="str">
        <f>IF(VLOOKUP($G$6,'DATI EROGAZIONI'!$A$2:$AD$22,26,FALSE)="","",VLOOKUP($G$6,'DATI EROGAZIONI'!$A$2:$AD$22,26,FALSE))</f>
        <v>J91C22001520003</v>
      </c>
      <c r="H25" s="107"/>
      <c r="J25" s="714"/>
      <c r="K25" s="715"/>
      <c r="L25" s="715"/>
      <c r="M25" s="715"/>
      <c r="N25" s="715"/>
      <c r="O25" s="715"/>
      <c r="P25" s="715"/>
      <c r="Q25" s="715"/>
      <c r="R25" s="715"/>
      <c r="S25" s="715"/>
      <c r="T25" s="715"/>
      <c r="U25" s="716"/>
      <c r="V25" s="537"/>
      <c r="W25" s="58"/>
      <c r="X25" s="58"/>
      <c r="Y25" s="92"/>
    </row>
    <row r="26" spans="1:25" s="2" customFormat="1" ht="17.5" x14ac:dyDescent="0.35">
      <c r="A26" s="45"/>
      <c r="C26" s="888"/>
      <c r="D26" s="901"/>
      <c r="E26" s="901"/>
      <c r="F26" s="889"/>
      <c r="G26" s="546" t="str">
        <f>IF(VLOOKUP($G$6,'DATI EROGAZIONI'!$A$2:$AD$22,27,FALSE)="","",VLOOKUP($G$6,'DATI EROGAZIONI'!$A$2:$AD$22,27,FALSE))</f>
        <v>G70B21000000002</v>
      </c>
      <c r="H26" s="107"/>
      <c r="J26" s="714"/>
      <c r="K26" s="715"/>
      <c r="L26" s="715"/>
      <c r="M26" s="715"/>
      <c r="N26" s="715"/>
      <c r="O26" s="715"/>
      <c r="P26" s="715"/>
      <c r="Q26" s="715"/>
      <c r="R26" s="715"/>
      <c r="S26" s="715"/>
      <c r="T26" s="715"/>
      <c r="U26" s="716"/>
      <c r="V26" s="537"/>
      <c r="W26" s="58"/>
      <c r="X26" s="58"/>
      <c r="Y26" s="92"/>
    </row>
    <row r="27" spans="1:25" s="2" customFormat="1" ht="17.5" x14ac:dyDescent="0.35">
      <c r="A27" s="45"/>
      <c r="C27" s="888"/>
      <c r="D27" s="901"/>
      <c r="E27" s="901"/>
      <c r="F27" s="889"/>
      <c r="G27" s="546" t="str">
        <f>IF(VLOOKUP($G$6,'DATI EROGAZIONI'!$A$2:$AD$22,28,FALSE)="","",VLOOKUP($G$6,'DATI EROGAZIONI'!$A$2:$AD$22,28,FALSE))</f>
        <v>F40B22000010003</v>
      </c>
      <c r="H27" s="107"/>
      <c r="J27" s="714"/>
      <c r="K27" s="715"/>
      <c r="L27" s="715"/>
      <c r="M27" s="715"/>
      <c r="N27" s="715"/>
      <c r="O27" s="715"/>
      <c r="P27" s="715"/>
      <c r="Q27" s="715"/>
      <c r="R27" s="715"/>
      <c r="S27" s="715"/>
      <c r="T27" s="715"/>
      <c r="U27" s="716"/>
      <c r="V27" s="537"/>
      <c r="W27" s="58"/>
      <c r="X27" s="58"/>
      <c r="Y27" s="92"/>
    </row>
    <row r="28" spans="1:25" s="2" customFormat="1" ht="17.5" x14ac:dyDescent="0.35">
      <c r="A28" s="45"/>
      <c r="C28" s="888"/>
      <c r="D28" s="901"/>
      <c r="E28" s="901"/>
      <c r="F28" s="889"/>
      <c r="G28" s="546" t="str">
        <f>IF(VLOOKUP($G$6,'DATI EROGAZIONI'!$A$2:$AD$22,29,FALSE)="","",VLOOKUP($G$6,'DATI EROGAZIONI'!$A$2:$AD$22,29,FALSE))</f>
        <v>B80J22000020003</v>
      </c>
      <c r="H28" s="107"/>
      <c r="J28" s="714"/>
      <c r="K28" s="715"/>
      <c r="L28" s="715"/>
      <c r="M28" s="715"/>
      <c r="N28" s="715"/>
      <c r="O28" s="715"/>
      <c r="P28" s="715"/>
      <c r="Q28" s="715"/>
      <c r="R28" s="715"/>
      <c r="S28" s="715"/>
      <c r="T28" s="715"/>
      <c r="U28" s="716"/>
      <c r="V28" s="537"/>
      <c r="W28" s="58"/>
      <c r="X28" s="58"/>
      <c r="Y28" s="92"/>
    </row>
    <row r="29" spans="1:25" s="2" customFormat="1" ht="19" thickBot="1" x14ac:dyDescent="0.4">
      <c r="A29" s="45"/>
      <c r="C29" s="888"/>
      <c r="D29" s="901"/>
      <c r="E29" s="901"/>
      <c r="F29" s="889"/>
      <c r="G29" s="546" t="str">
        <f>IF(VLOOKUP($G$6,'DATI EROGAZIONI'!$A$2:$AD$22,30,FALSE)="","",VLOOKUP($G$6,'DATI EROGAZIONI'!$A$2:$AD$22,30,FALSE))</f>
        <v>B10B21000000007</v>
      </c>
      <c r="H29" s="210"/>
      <c r="I29" s="210"/>
      <c r="J29" s="717"/>
      <c r="K29" s="718"/>
      <c r="L29" s="718"/>
      <c r="M29" s="718"/>
      <c r="N29" s="718"/>
      <c r="O29" s="718"/>
      <c r="P29" s="718"/>
      <c r="Q29" s="718"/>
      <c r="R29" s="718"/>
      <c r="S29" s="718"/>
      <c r="T29" s="718"/>
      <c r="U29" s="719"/>
      <c r="V29" s="58"/>
      <c r="W29" s="58"/>
      <c r="X29" s="58"/>
      <c r="Y29" s="92"/>
    </row>
    <row r="30" spans="1:25" s="2" customFormat="1" ht="19" thickBot="1" x14ac:dyDescent="0.4">
      <c r="A30" s="45"/>
      <c r="C30" s="890"/>
      <c r="D30" s="902"/>
      <c r="E30" s="902"/>
      <c r="F30" s="891"/>
      <c r="G30" s="547" t="str">
        <f>IF(VLOOKUP($G$6,'DATI EROGAZIONI'!$A$2:$AE$22,31,FALSE)="","",VLOOKUP($G$6,'DATI EROGAZIONI'!$A$2:$AE$22,31,FALSE))</f>
        <v>E60B21000000007</v>
      </c>
      <c r="H30" s="210"/>
      <c r="I30" s="210"/>
      <c r="J30" s="625"/>
      <c r="K30" s="625"/>
      <c r="L30" s="625"/>
      <c r="M30" s="625"/>
      <c r="N30" s="625"/>
      <c r="O30" s="625"/>
      <c r="P30" s="625"/>
      <c r="Q30" s="625"/>
      <c r="R30" s="625"/>
      <c r="S30" s="625"/>
      <c r="T30" s="625"/>
      <c r="U30" s="625"/>
      <c r="V30" s="58"/>
      <c r="W30" s="58"/>
      <c r="X30" s="58"/>
      <c r="Y30" s="92"/>
    </row>
    <row r="31" spans="1:25" s="2" customFormat="1" ht="25.5" customHeight="1" thickBot="1" x14ac:dyDescent="0.4">
      <c r="A31" s="45"/>
      <c r="C31" s="37"/>
      <c r="D31" s="55"/>
      <c r="E31" s="55"/>
      <c r="F31" s="55"/>
      <c r="G31" s="54"/>
      <c r="H31" s="56"/>
      <c r="I31" s="37"/>
      <c r="J31" s="37"/>
      <c r="K31" s="37"/>
      <c r="L31" s="37"/>
      <c r="M31" s="37"/>
      <c r="N31" s="37"/>
      <c r="O31" s="57"/>
      <c r="P31" s="57"/>
      <c r="Q31" s="58"/>
      <c r="R31" s="58"/>
      <c r="S31" s="58"/>
      <c r="T31" s="58"/>
      <c r="U31" s="58"/>
      <c r="V31" s="58"/>
      <c r="W31" s="58"/>
      <c r="X31" s="58"/>
      <c r="Y31" s="92"/>
    </row>
    <row r="32" spans="1:25" s="2" customFormat="1" ht="35" thickBot="1" x14ac:dyDescent="0.4">
      <c r="A32" s="45"/>
      <c r="B32" s="903" t="s">
        <v>287</v>
      </c>
      <c r="C32" s="904"/>
      <c r="D32" s="904"/>
      <c r="E32" s="904"/>
      <c r="F32" s="904"/>
      <c r="G32" s="904"/>
      <c r="H32" s="904"/>
      <c r="I32" s="904"/>
      <c r="J32" s="904"/>
      <c r="K32" s="904"/>
      <c r="L32" s="904"/>
      <c r="M32" s="904"/>
      <c r="N32" s="904"/>
      <c r="O32" s="904"/>
      <c r="P32" s="904"/>
      <c r="Q32" s="904"/>
      <c r="R32" s="904"/>
      <c r="S32" s="904"/>
      <c r="T32" s="904"/>
      <c r="U32" s="904"/>
      <c r="V32" s="904"/>
      <c r="W32" s="904"/>
      <c r="X32" s="904"/>
      <c r="Y32" s="92"/>
    </row>
    <row r="33" spans="1:25" s="3" customFormat="1" ht="15.5" thickBot="1" x14ac:dyDescent="0.35">
      <c r="A33" s="70"/>
      <c r="B33" s="72"/>
      <c r="C33" s="71"/>
      <c r="D33" s="73"/>
      <c r="E33" s="73"/>
      <c r="F33" s="73"/>
      <c r="G33" s="74"/>
      <c r="H33" s="72"/>
      <c r="I33" s="72"/>
      <c r="J33" s="72"/>
      <c r="K33" s="72"/>
      <c r="L33" s="72"/>
      <c r="M33" s="72"/>
      <c r="N33" s="75"/>
      <c r="O33" s="72"/>
      <c r="P33" s="74"/>
      <c r="Q33" s="71"/>
      <c r="R33" s="71"/>
      <c r="S33" s="71"/>
      <c r="T33" s="71"/>
      <c r="U33" s="76"/>
      <c r="V33" s="71"/>
      <c r="W33" s="72"/>
      <c r="X33" s="72"/>
      <c r="Y33" s="77"/>
    </row>
    <row r="34" spans="1:25" s="4" customFormat="1" ht="68.150000000000006" customHeight="1" x14ac:dyDescent="0.3">
      <c r="A34" s="46"/>
      <c r="B34" s="912" t="s">
        <v>288</v>
      </c>
      <c r="C34" s="59"/>
      <c r="D34" s="915" t="s">
        <v>9</v>
      </c>
      <c r="E34" s="143"/>
      <c r="F34" s="741" t="s">
        <v>10</v>
      </c>
      <c r="G34" s="742"/>
      <c r="H34" s="743"/>
      <c r="I34" s="5"/>
      <c r="J34" s="752" t="s">
        <v>289</v>
      </c>
      <c r="K34" s="753"/>
      <c r="L34" s="753"/>
      <c r="M34" s="905"/>
      <c r="N34" s="319"/>
      <c r="O34" s="569" t="s">
        <v>290</v>
      </c>
      <c r="P34" s="320"/>
      <c r="Q34" s="731" t="s">
        <v>14</v>
      </c>
      <c r="R34" s="60"/>
      <c r="S34" s="731" t="s">
        <v>15</v>
      </c>
      <c r="T34" s="319"/>
      <c r="U34" s="731" t="s">
        <v>16</v>
      </c>
      <c r="V34" s="319"/>
      <c r="W34" s="723" t="s">
        <v>17</v>
      </c>
      <c r="X34" s="321"/>
      <c r="Y34" s="78"/>
    </row>
    <row r="35" spans="1:25" s="5" customFormat="1" ht="28" customHeight="1" x14ac:dyDescent="0.25">
      <c r="A35" s="79"/>
      <c r="B35" s="913"/>
      <c r="C35" s="59"/>
      <c r="D35" s="916"/>
      <c r="E35" s="143"/>
      <c r="F35" s="744"/>
      <c r="G35" s="745"/>
      <c r="H35" s="746"/>
      <c r="J35" s="906"/>
      <c r="K35" s="907"/>
      <c r="L35" s="907"/>
      <c r="M35" s="908"/>
      <c r="N35" s="319"/>
      <c r="O35" s="570"/>
      <c r="P35" s="320"/>
      <c r="Q35" s="732"/>
      <c r="R35" s="60"/>
      <c r="S35" s="732"/>
      <c r="T35" s="319"/>
      <c r="U35" s="732"/>
      <c r="V35" s="319"/>
      <c r="W35" s="724"/>
      <c r="X35" s="321"/>
      <c r="Y35" s="80"/>
    </row>
    <row r="36" spans="1:25" s="4" customFormat="1" ht="16.5" customHeight="1" thickBot="1" x14ac:dyDescent="0.35">
      <c r="A36" s="46"/>
      <c r="B36" s="913"/>
      <c r="C36" s="60"/>
      <c r="D36" s="917"/>
      <c r="E36" s="143"/>
      <c r="F36" s="786" t="s">
        <v>22</v>
      </c>
      <c r="G36" s="739" t="s">
        <v>23</v>
      </c>
      <c r="H36" s="770" t="s">
        <v>24</v>
      </c>
      <c r="I36" s="5"/>
      <c r="J36" s="909"/>
      <c r="K36" s="910"/>
      <c r="L36" s="910"/>
      <c r="M36" s="911"/>
      <c r="N36" s="60"/>
      <c r="O36" s="570"/>
      <c r="P36" s="320"/>
      <c r="Q36" s="732"/>
      <c r="R36" s="60"/>
      <c r="S36" s="732"/>
      <c r="T36" s="60"/>
      <c r="U36" s="732"/>
      <c r="V36" s="60"/>
      <c r="W36" s="771"/>
      <c r="X36" s="321"/>
      <c r="Y36" s="78"/>
    </row>
    <row r="37" spans="1:25" s="4" customFormat="1" ht="42" customHeight="1" x14ac:dyDescent="0.3">
      <c r="A37" s="46"/>
      <c r="B37" s="913"/>
      <c r="C37" s="61"/>
      <c r="D37" s="139" t="s">
        <v>28</v>
      </c>
      <c r="E37" s="140"/>
      <c r="F37" s="786"/>
      <c r="G37" s="739"/>
      <c r="H37" s="770"/>
      <c r="I37" s="5"/>
      <c r="J37" s="561" t="s">
        <v>291</v>
      </c>
      <c r="K37" s="560" t="s">
        <v>292</v>
      </c>
      <c r="L37" s="565" t="s">
        <v>20</v>
      </c>
      <c r="M37" s="566" t="s">
        <v>21</v>
      </c>
      <c r="N37" s="61"/>
      <c r="O37" s="570"/>
      <c r="P37" s="322"/>
      <c r="Q37" s="733"/>
      <c r="S37" s="733"/>
      <c r="T37" s="61"/>
      <c r="U37" s="733"/>
      <c r="V37" s="61"/>
      <c r="W37" s="324" t="s">
        <v>30</v>
      </c>
      <c r="X37" s="61"/>
      <c r="Y37" s="78"/>
    </row>
    <row r="38" spans="1:25" s="6" customFormat="1" ht="18" customHeight="1" thickBot="1" x14ac:dyDescent="0.4">
      <c r="A38" s="47"/>
      <c r="B38" s="913"/>
      <c r="C38" s="62"/>
      <c r="D38" s="140"/>
      <c r="E38" s="140"/>
      <c r="F38" s="787"/>
      <c r="G38" s="740"/>
      <c r="H38" s="364" t="s">
        <v>31</v>
      </c>
      <c r="I38" s="5"/>
      <c r="J38" s="562" t="s">
        <v>293</v>
      </c>
      <c r="K38" s="563" t="s">
        <v>294</v>
      </c>
      <c r="L38" s="564" t="s">
        <v>33</v>
      </c>
      <c r="M38" s="567"/>
      <c r="N38" s="323"/>
      <c r="O38" s="325" t="s">
        <v>295</v>
      </c>
      <c r="P38" s="322"/>
      <c r="Q38" s="325" t="s">
        <v>29</v>
      </c>
      <c r="R38" s="323"/>
      <c r="S38" s="325" t="s">
        <v>29</v>
      </c>
      <c r="T38" s="323"/>
      <c r="U38" s="325" t="s">
        <v>29</v>
      </c>
      <c r="V38" s="323"/>
      <c r="W38" s="327" t="s">
        <v>34</v>
      </c>
      <c r="X38" s="328"/>
      <c r="Y38" s="81"/>
    </row>
    <row r="39" spans="1:25" s="68" customFormat="1" ht="14.5" customHeight="1" x14ac:dyDescent="0.35">
      <c r="A39" s="48"/>
      <c r="B39" s="913"/>
      <c r="C39" s="63"/>
      <c r="D39" s="141"/>
      <c r="E39" s="141"/>
      <c r="F39" s="329"/>
      <c r="G39" s="330"/>
      <c r="H39" s="330"/>
      <c r="I39" s="331"/>
      <c r="J39" s="331"/>
      <c r="K39" s="331"/>
      <c r="L39" s="331"/>
      <c r="M39" s="331"/>
      <c r="N39" s="332"/>
      <c r="O39" s="330"/>
      <c r="P39" s="330"/>
      <c r="Q39" s="332"/>
      <c r="R39" s="332"/>
      <c r="S39" s="332"/>
      <c r="T39" s="332"/>
      <c r="U39" s="331"/>
      <c r="V39" s="332"/>
      <c r="W39" s="331"/>
      <c r="X39" s="331"/>
      <c r="Y39" s="82"/>
    </row>
    <row r="40" spans="1:25" s="7" customFormat="1" ht="17.5" customHeight="1" x14ac:dyDescent="0.25">
      <c r="A40" s="49"/>
      <c r="B40" s="913"/>
      <c r="C40" s="64"/>
      <c r="D40" s="568" t="s">
        <v>296</v>
      </c>
      <c r="E40" s="143"/>
      <c r="F40" s="393" t="s">
        <v>297</v>
      </c>
      <c r="G40" s="393"/>
      <c r="H40" s="400"/>
      <c r="I40" s="394"/>
      <c r="J40" s="406"/>
      <c r="K40" s="406"/>
      <c r="L40" s="395"/>
      <c r="M40" s="396"/>
      <c r="N40" s="397"/>
      <c r="O40" s="401"/>
      <c r="P40" s="394"/>
      <c r="Q40" s="401">
        <v>0</v>
      </c>
      <c r="R40" s="397"/>
      <c r="S40" s="401"/>
      <c r="T40" s="397"/>
      <c r="U40" s="403">
        <f>Q40+S40</f>
        <v>0</v>
      </c>
      <c r="V40" s="397"/>
      <c r="W40" s="404"/>
      <c r="X40" s="405"/>
      <c r="Y40" s="83"/>
    </row>
    <row r="41" spans="1:25" s="7" customFormat="1" ht="17.5" customHeight="1" x14ac:dyDescent="0.25">
      <c r="A41" s="49"/>
      <c r="B41" s="913"/>
      <c r="C41" s="64"/>
      <c r="D41" s="568" t="s">
        <v>298</v>
      </c>
      <c r="E41" s="143"/>
      <c r="F41" s="393"/>
      <c r="G41" s="393"/>
      <c r="H41" s="400"/>
      <c r="I41" s="394"/>
      <c r="J41" s="406" t="s">
        <v>35</v>
      </c>
      <c r="K41" s="406"/>
      <c r="L41" s="395" t="s">
        <v>35</v>
      </c>
      <c r="M41" s="396"/>
      <c r="N41" s="397"/>
      <c r="O41" s="401"/>
      <c r="P41" s="394"/>
      <c r="Q41" s="401"/>
      <c r="R41" s="397"/>
      <c r="S41" s="401"/>
      <c r="T41" s="397"/>
      <c r="U41" s="403">
        <f t="shared" ref="U41:U59" si="0">Q41+S41</f>
        <v>0</v>
      </c>
      <c r="V41" s="397"/>
      <c r="W41" s="404"/>
      <c r="X41" s="405"/>
      <c r="Y41" s="83"/>
    </row>
    <row r="42" spans="1:25" s="7" customFormat="1" ht="17.5" customHeight="1" x14ac:dyDescent="0.25">
      <c r="A42" s="49"/>
      <c r="B42" s="913"/>
      <c r="C42" s="64"/>
      <c r="D42" s="568" t="s">
        <v>299</v>
      </c>
      <c r="E42" s="143"/>
      <c r="F42" s="393"/>
      <c r="G42" s="393"/>
      <c r="H42" s="400"/>
      <c r="I42" s="394"/>
      <c r="J42" s="406" t="s">
        <v>35</v>
      </c>
      <c r="K42" s="406"/>
      <c r="L42" s="395" t="s">
        <v>35</v>
      </c>
      <c r="M42" s="396" t="s">
        <v>35</v>
      </c>
      <c r="N42" s="397"/>
      <c r="O42" s="401"/>
      <c r="P42" s="394"/>
      <c r="Q42" s="401"/>
      <c r="R42" s="397"/>
      <c r="S42" s="401">
        <v>0</v>
      </c>
      <c r="T42" s="397"/>
      <c r="U42" s="403">
        <f t="shared" si="0"/>
        <v>0</v>
      </c>
      <c r="V42" s="397"/>
      <c r="W42" s="404"/>
      <c r="X42" s="405"/>
      <c r="Y42" s="83"/>
    </row>
    <row r="43" spans="1:25" s="7" customFormat="1" ht="17.5" customHeight="1" x14ac:dyDescent="0.25">
      <c r="A43" s="49"/>
      <c r="B43" s="913"/>
      <c r="C43" s="64"/>
      <c r="D43" s="568" t="s">
        <v>300</v>
      </c>
      <c r="E43" s="143"/>
      <c r="F43" s="393"/>
      <c r="G43" s="393"/>
      <c r="H43" s="400"/>
      <c r="I43" s="394"/>
      <c r="J43" s="406" t="s">
        <v>35</v>
      </c>
      <c r="K43" s="406"/>
      <c r="L43" s="395" t="s">
        <v>35</v>
      </c>
      <c r="M43" s="396" t="s">
        <v>35</v>
      </c>
      <c r="N43" s="397"/>
      <c r="O43" s="401"/>
      <c r="P43" s="394"/>
      <c r="Q43" s="401"/>
      <c r="R43" s="397"/>
      <c r="S43" s="401">
        <v>0</v>
      </c>
      <c r="T43" s="397"/>
      <c r="U43" s="403">
        <f t="shared" si="0"/>
        <v>0</v>
      </c>
      <c r="V43" s="397"/>
      <c r="W43" s="404"/>
      <c r="X43" s="405"/>
      <c r="Y43" s="83"/>
    </row>
    <row r="44" spans="1:25" s="7" customFormat="1" ht="17.5" customHeight="1" x14ac:dyDescent="0.25">
      <c r="A44" s="49"/>
      <c r="B44" s="913"/>
      <c r="C44" s="64"/>
      <c r="D44" s="568" t="s">
        <v>301</v>
      </c>
      <c r="E44" s="143"/>
      <c r="F44" s="393"/>
      <c r="G44" s="393"/>
      <c r="H44" s="400"/>
      <c r="I44" s="394"/>
      <c r="J44" s="406" t="s">
        <v>35</v>
      </c>
      <c r="K44" s="406"/>
      <c r="L44" s="395" t="s">
        <v>35</v>
      </c>
      <c r="M44" s="396" t="s">
        <v>35</v>
      </c>
      <c r="N44" s="397"/>
      <c r="O44" s="401"/>
      <c r="P44" s="394"/>
      <c r="Q44" s="401"/>
      <c r="R44" s="397"/>
      <c r="S44" s="401">
        <v>0</v>
      </c>
      <c r="T44" s="397"/>
      <c r="U44" s="403">
        <f t="shared" si="0"/>
        <v>0</v>
      </c>
      <c r="V44" s="397"/>
      <c r="W44" s="404"/>
      <c r="X44" s="405"/>
      <c r="Y44" s="83"/>
    </row>
    <row r="45" spans="1:25" s="7" customFormat="1" ht="17.5" customHeight="1" x14ac:dyDescent="0.25">
      <c r="A45" s="49"/>
      <c r="B45" s="913"/>
      <c r="C45" s="64"/>
      <c r="D45" s="568" t="s">
        <v>302</v>
      </c>
      <c r="E45" s="143"/>
      <c r="F45" s="393"/>
      <c r="G45" s="393"/>
      <c r="H45" s="400"/>
      <c r="I45" s="394"/>
      <c r="J45" s="406" t="s">
        <v>35</v>
      </c>
      <c r="K45" s="406"/>
      <c r="L45" s="395" t="s">
        <v>35</v>
      </c>
      <c r="M45" s="396" t="s">
        <v>35</v>
      </c>
      <c r="N45" s="397"/>
      <c r="O45" s="401"/>
      <c r="P45" s="394"/>
      <c r="Q45" s="401"/>
      <c r="R45" s="397"/>
      <c r="S45" s="401">
        <v>0</v>
      </c>
      <c r="T45" s="397"/>
      <c r="U45" s="403">
        <f t="shared" si="0"/>
        <v>0</v>
      </c>
      <c r="V45" s="397"/>
      <c r="W45" s="404"/>
      <c r="X45" s="405"/>
      <c r="Y45" s="83"/>
    </row>
    <row r="46" spans="1:25" s="7" customFormat="1" ht="17.5" customHeight="1" x14ac:dyDescent="0.25">
      <c r="A46" s="49"/>
      <c r="B46" s="913"/>
      <c r="C46" s="64"/>
      <c r="D46" s="568" t="s">
        <v>303</v>
      </c>
      <c r="E46" s="143"/>
      <c r="F46" s="393"/>
      <c r="G46" s="393"/>
      <c r="H46" s="400"/>
      <c r="I46" s="394"/>
      <c r="J46" s="406" t="s">
        <v>35</v>
      </c>
      <c r="K46" s="406"/>
      <c r="L46" s="395"/>
      <c r="M46" s="396" t="s">
        <v>35</v>
      </c>
      <c r="N46" s="397"/>
      <c r="O46" s="401"/>
      <c r="P46" s="394"/>
      <c r="Q46" s="401"/>
      <c r="R46" s="397"/>
      <c r="S46" s="401">
        <v>0</v>
      </c>
      <c r="T46" s="397"/>
      <c r="U46" s="403">
        <f t="shared" si="0"/>
        <v>0</v>
      </c>
      <c r="V46" s="397"/>
      <c r="W46" s="404"/>
      <c r="X46" s="405"/>
      <c r="Y46" s="83"/>
    </row>
    <row r="47" spans="1:25" s="7" customFormat="1" ht="17.5" customHeight="1" x14ac:dyDescent="0.25">
      <c r="A47" s="49"/>
      <c r="B47" s="913"/>
      <c r="C47" s="64"/>
      <c r="D47" s="568" t="s">
        <v>304</v>
      </c>
      <c r="E47" s="143"/>
      <c r="F47" s="393"/>
      <c r="G47" s="393"/>
      <c r="H47" s="400"/>
      <c r="I47" s="394"/>
      <c r="J47" s="406" t="s">
        <v>35</v>
      </c>
      <c r="K47" s="406"/>
      <c r="L47" s="395" t="s">
        <v>35</v>
      </c>
      <c r="M47" s="396" t="s">
        <v>35</v>
      </c>
      <c r="N47" s="397"/>
      <c r="O47" s="401"/>
      <c r="P47" s="394"/>
      <c r="Q47" s="401"/>
      <c r="R47" s="397"/>
      <c r="S47" s="401">
        <v>0</v>
      </c>
      <c r="T47" s="397"/>
      <c r="U47" s="403">
        <f t="shared" si="0"/>
        <v>0</v>
      </c>
      <c r="V47" s="397"/>
      <c r="W47" s="404"/>
      <c r="X47" s="405"/>
      <c r="Y47" s="83"/>
    </row>
    <row r="48" spans="1:25" s="7" customFormat="1" ht="17.5" customHeight="1" x14ac:dyDescent="0.25">
      <c r="A48" s="49"/>
      <c r="B48" s="913"/>
      <c r="C48" s="64"/>
      <c r="D48" s="568" t="s">
        <v>305</v>
      </c>
      <c r="E48" s="143"/>
      <c r="F48" s="393"/>
      <c r="G48" s="393"/>
      <c r="H48" s="400"/>
      <c r="I48" s="394"/>
      <c r="J48" s="406" t="s">
        <v>35</v>
      </c>
      <c r="K48" s="406"/>
      <c r="L48" s="395" t="s">
        <v>35</v>
      </c>
      <c r="M48" s="396" t="s">
        <v>35</v>
      </c>
      <c r="N48" s="397"/>
      <c r="O48" s="401"/>
      <c r="P48" s="394"/>
      <c r="Q48" s="401"/>
      <c r="R48" s="397"/>
      <c r="S48" s="401">
        <v>0</v>
      </c>
      <c r="T48" s="397"/>
      <c r="U48" s="403">
        <f t="shared" si="0"/>
        <v>0</v>
      </c>
      <c r="V48" s="397"/>
      <c r="W48" s="404"/>
      <c r="X48" s="405"/>
      <c r="Y48" s="83"/>
    </row>
    <row r="49" spans="1:25" s="7" customFormat="1" ht="17.5" customHeight="1" x14ac:dyDescent="0.25">
      <c r="A49" s="49"/>
      <c r="B49" s="913"/>
      <c r="C49" s="64"/>
      <c r="D49" s="568" t="s">
        <v>306</v>
      </c>
      <c r="E49" s="143"/>
      <c r="F49" s="393"/>
      <c r="G49" s="393"/>
      <c r="H49" s="400"/>
      <c r="I49" s="394"/>
      <c r="J49" s="406"/>
      <c r="K49" s="406"/>
      <c r="L49" s="395" t="s">
        <v>35</v>
      </c>
      <c r="M49" s="396" t="s">
        <v>35</v>
      </c>
      <c r="N49" s="397"/>
      <c r="O49" s="401"/>
      <c r="P49" s="394"/>
      <c r="Q49" s="401"/>
      <c r="R49" s="397"/>
      <c r="S49" s="401">
        <v>0</v>
      </c>
      <c r="T49" s="397"/>
      <c r="U49" s="403">
        <f t="shared" si="0"/>
        <v>0</v>
      </c>
      <c r="V49" s="397"/>
      <c r="W49" s="404"/>
      <c r="X49" s="405"/>
      <c r="Y49" s="83"/>
    </row>
    <row r="50" spans="1:25" s="7" customFormat="1" ht="17.5" customHeight="1" x14ac:dyDescent="0.25">
      <c r="A50" s="49"/>
      <c r="B50" s="913"/>
      <c r="C50" s="64"/>
      <c r="D50" s="568" t="s">
        <v>307</v>
      </c>
      <c r="E50" s="143"/>
      <c r="F50" s="393"/>
      <c r="G50" s="393"/>
      <c r="H50" s="400"/>
      <c r="I50" s="394"/>
      <c r="J50" s="406" t="s">
        <v>35</v>
      </c>
      <c r="K50" s="406"/>
      <c r="L50" s="395" t="s">
        <v>35</v>
      </c>
      <c r="M50" s="396" t="s">
        <v>35</v>
      </c>
      <c r="N50" s="397"/>
      <c r="O50" s="401"/>
      <c r="P50" s="394"/>
      <c r="Q50" s="401"/>
      <c r="R50" s="397"/>
      <c r="S50" s="401">
        <v>0</v>
      </c>
      <c r="T50" s="397"/>
      <c r="U50" s="403">
        <f t="shared" si="0"/>
        <v>0</v>
      </c>
      <c r="V50" s="397"/>
      <c r="W50" s="404"/>
      <c r="X50" s="405"/>
      <c r="Y50" s="83"/>
    </row>
    <row r="51" spans="1:25" s="7" customFormat="1" ht="17.5" customHeight="1" x14ac:dyDescent="0.25">
      <c r="A51" s="49"/>
      <c r="B51" s="913"/>
      <c r="C51" s="64"/>
      <c r="D51" s="568" t="s">
        <v>308</v>
      </c>
      <c r="E51" s="143"/>
      <c r="F51" s="393"/>
      <c r="G51" s="393"/>
      <c r="H51" s="400"/>
      <c r="I51" s="394"/>
      <c r="J51" s="406" t="s">
        <v>35</v>
      </c>
      <c r="K51" s="406"/>
      <c r="L51" s="395" t="s">
        <v>35</v>
      </c>
      <c r="M51" s="396" t="s">
        <v>35</v>
      </c>
      <c r="N51" s="397"/>
      <c r="O51" s="401"/>
      <c r="P51" s="394"/>
      <c r="Q51" s="401"/>
      <c r="R51" s="397"/>
      <c r="S51" s="401">
        <v>0</v>
      </c>
      <c r="T51" s="397"/>
      <c r="U51" s="403">
        <f t="shared" si="0"/>
        <v>0</v>
      </c>
      <c r="V51" s="397"/>
      <c r="W51" s="404"/>
      <c r="X51" s="405"/>
      <c r="Y51" s="83"/>
    </row>
    <row r="52" spans="1:25" s="7" customFormat="1" ht="17.5" customHeight="1" x14ac:dyDescent="0.25">
      <c r="A52" s="49"/>
      <c r="B52" s="913"/>
      <c r="C52" s="64"/>
      <c r="D52" s="568" t="s">
        <v>309</v>
      </c>
      <c r="E52" s="143"/>
      <c r="F52" s="393"/>
      <c r="G52" s="393"/>
      <c r="H52" s="400"/>
      <c r="I52" s="394"/>
      <c r="J52" s="406" t="s">
        <v>35</v>
      </c>
      <c r="K52" s="406"/>
      <c r="L52" s="395" t="s">
        <v>35</v>
      </c>
      <c r="M52" s="396" t="s">
        <v>35</v>
      </c>
      <c r="N52" s="397"/>
      <c r="O52" s="401"/>
      <c r="P52" s="394"/>
      <c r="Q52" s="401"/>
      <c r="R52" s="397"/>
      <c r="S52" s="401">
        <v>0</v>
      </c>
      <c r="T52" s="397"/>
      <c r="U52" s="403">
        <f t="shared" si="0"/>
        <v>0</v>
      </c>
      <c r="V52" s="397"/>
      <c r="W52" s="404" t="s">
        <v>310</v>
      </c>
      <c r="X52" s="405"/>
      <c r="Y52" s="83"/>
    </row>
    <row r="53" spans="1:25" s="7" customFormat="1" ht="17.5" customHeight="1" x14ac:dyDescent="0.25">
      <c r="A53" s="49"/>
      <c r="B53" s="913"/>
      <c r="C53" s="64"/>
      <c r="D53" s="568" t="s">
        <v>311</v>
      </c>
      <c r="E53" s="143"/>
      <c r="F53" s="393"/>
      <c r="G53" s="393"/>
      <c r="H53" s="400"/>
      <c r="I53" s="394"/>
      <c r="J53" s="406" t="s">
        <v>35</v>
      </c>
      <c r="K53" s="406"/>
      <c r="L53" s="395" t="s">
        <v>35</v>
      </c>
      <c r="M53" s="396" t="s">
        <v>35</v>
      </c>
      <c r="N53" s="397"/>
      <c r="O53" s="401"/>
      <c r="P53" s="394"/>
      <c r="Q53" s="401"/>
      <c r="R53" s="397"/>
      <c r="S53" s="401">
        <v>0</v>
      </c>
      <c r="T53" s="397"/>
      <c r="U53" s="403">
        <f t="shared" si="0"/>
        <v>0</v>
      </c>
      <c r="V53" s="397"/>
      <c r="W53" s="404"/>
      <c r="X53" s="405"/>
      <c r="Y53" s="83"/>
    </row>
    <row r="54" spans="1:25" s="7" customFormat="1" ht="17.5" customHeight="1" x14ac:dyDescent="0.25">
      <c r="A54" s="49"/>
      <c r="B54" s="913"/>
      <c r="C54" s="64"/>
      <c r="D54" s="568" t="s">
        <v>312</v>
      </c>
      <c r="E54" s="143"/>
      <c r="F54" s="393"/>
      <c r="G54" s="393"/>
      <c r="H54" s="400"/>
      <c r="I54" s="394"/>
      <c r="J54" s="406" t="s">
        <v>35</v>
      </c>
      <c r="K54" s="406"/>
      <c r="L54" s="395" t="s">
        <v>35</v>
      </c>
      <c r="M54" s="396" t="s">
        <v>35</v>
      </c>
      <c r="N54" s="397"/>
      <c r="O54" s="401"/>
      <c r="P54" s="394"/>
      <c r="Q54" s="401"/>
      <c r="R54" s="397"/>
      <c r="S54" s="401">
        <v>0</v>
      </c>
      <c r="T54" s="397"/>
      <c r="U54" s="403">
        <f t="shared" si="0"/>
        <v>0</v>
      </c>
      <c r="V54" s="397"/>
      <c r="W54" s="404"/>
      <c r="X54" s="405"/>
      <c r="Y54" s="83"/>
    </row>
    <row r="55" spans="1:25" s="7" customFormat="1" ht="17.5" customHeight="1" x14ac:dyDescent="0.25">
      <c r="A55" s="49"/>
      <c r="B55" s="913"/>
      <c r="C55" s="64"/>
      <c r="D55" s="568" t="s">
        <v>313</v>
      </c>
      <c r="E55" s="143"/>
      <c r="F55" s="393"/>
      <c r="G55" s="393"/>
      <c r="H55" s="400"/>
      <c r="I55" s="394"/>
      <c r="J55" s="406" t="s">
        <v>35</v>
      </c>
      <c r="K55" s="406"/>
      <c r="L55" s="395" t="s">
        <v>35</v>
      </c>
      <c r="M55" s="396" t="s">
        <v>35</v>
      </c>
      <c r="N55" s="397"/>
      <c r="O55" s="401"/>
      <c r="P55" s="394"/>
      <c r="Q55" s="401"/>
      <c r="R55" s="397"/>
      <c r="S55" s="401">
        <v>0</v>
      </c>
      <c r="T55" s="397"/>
      <c r="U55" s="403">
        <f t="shared" si="0"/>
        <v>0</v>
      </c>
      <c r="V55" s="397"/>
      <c r="W55" s="404"/>
      <c r="X55" s="405"/>
      <c r="Y55" s="83"/>
    </row>
    <row r="56" spans="1:25" s="7" customFormat="1" ht="17.5" customHeight="1" x14ac:dyDescent="0.25">
      <c r="A56" s="49"/>
      <c r="B56" s="913"/>
      <c r="C56" s="64"/>
      <c r="D56" s="568" t="s">
        <v>314</v>
      </c>
      <c r="E56" s="143"/>
      <c r="F56" s="393"/>
      <c r="G56" s="393"/>
      <c r="H56" s="400"/>
      <c r="I56" s="394"/>
      <c r="J56" s="406" t="s">
        <v>35</v>
      </c>
      <c r="K56" s="406"/>
      <c r="L56" s="395" t="s">
        <v>35</v>
      </c>
      <c r="M56" s="396" t="s">
        <v>35</v>
      </c>
      <c r="N56" s="397"/>
      <c r="O56" s="401"/>
      <c r="P56" s="394"/>
      <c r="Q56" s="401"/>
      <c r="R56" s="397"/>
      <c r="S56" s="401">
        <v>0</v>
      </c>
      <c r="T56" s="397"/>
      <c r="U56" s="403">
        <f t="shared" si="0"/>
        <v>0</v>
      </c>
      <c r="V56" s="397"/>
      <c r="W56" s="404"/>
      <c r="X56" s="405"/>
      <c r="Y56" s="83"/>
    </row>
    <row r="57" spans="1:25" s="7" customFormat="1" ht="17.5" customHeight="1" x14ac:dyDescent="0.25">
      <c r="A57" s="49"/>
      <c r="B57" s="913"/>
      <c r="C57" s="64"/>
      <c r="D57" s="568" t="s">
        <v>315</v>
      </c>
      <c r="E57" s="143"/>
      <c r="F57" s="393"/>
      <c r="G57" s="393"/>
      <c r="H57" s="400"/>
      <c r="I57" s="394"/>
      <c r="J57" s="406" t="s">
        <v>35</v>
      </c>
      <c r="K57" s="406"/>
      <c r="L57" s="395" t="s">
        <v>35</v>
      </c>
      <c r="M57" s="396" t="s">
        <v>35</v>
      </c>
      <c r="N57" s="397"/>
      <c r="O57" s="401"/>
      <c r="P57" s="394"/>
      <c r="Q57" s="401"/>
      <c r="R57" s="397"/>
      <c r="S57" s="401">
        <v>0</v>
      </c>
      <c r="T57" s="397"/>
      <c r="U57" s="403">
        <f t="shared" si="0"/>
        <v>0</v>
      </c>
      <c r="V57" s="397"/>
      <c r="W57" s="404"/>
      <c r="X57" s="405"/>
      <c r="Y57" s="83"/>
    </row>
    <row r="58" spans="1:25" s="7" customFormat="1" ht="17.5" customHeight="1" x14ac:dyDescent="0.25">
      <c r="A58" s="49"/>
      <c r="B58" s="913"/>
      <c r="C58" s="64"/>
      <c r="D58" s="568" t="s">
        <v>316</v>
      </c>
      <c r="E58" s="143"/>
      <c r="F58" s="393"/>
      <c r="G58" s="393"/>
      <c r="H58" s="400"/>
      <c r="I58" s="394"/>
      <c r="J58" s="406" t="s">
        <v>35</v>
      </c>
      <c r="K58" s="406"/>
      <c r="L58" s="395" t="s">
        <v>35</v>
      </c>
      <c r="M58" s="396" t="s">
        <v>35</v>
      </c>
      <c r="N58" s="397"/>
      <c r="O58" s="401"/>
      <c r="P58" s="394"/>
      <c r="Q58" s="401"/>
      <c r="R58" s="397"/>
      <c r="S58" s="401">
        <v>0</v>
      </c>
      <c r="T58" s="397"/>
      <c r="U58" s="403">
        <f t="shared" si="0"/>
        <v>0</v>
      </c>
      <c r="V58" s="397"/>
      <c r="W58" s="404"/>
      <c r="X58" s="405"/>
      <c r="Y58" s="83"/>
    </row>
    <row r="59" spans="1:25" s="7" customFormat="1" ht="18" customHeight="1" x14ac:dyDescent="0.25">
      <c r="A59" s="49"/>
      <c r="B59" s="913"/>
      <c r="C59" s="64"/>
      <c r="D59" s="568" t="s">
        <v>317</v>
      </c>
      <c r="E59" s="143"/>
      <c r="F59" s="393"/>
      <c r="G59" s="393"/>
      <c r="H59" s="400"/>
      <c r="I59" s="394"/>
      <c r="J59" s="406" t="s">
        <v>35</v>
      </c>
      <c r="K59" s="406"/>
      <c r="L59" s="395" t="s">
        <v>35</v>
      </c>
      <c r="M59" s="396" t="s">
        <v>35</v>
      </c>
      <c r="N59" s="397"/>
      <c r="O59" s="401"/>
      <c r="P59" s="394"/>
      <c r="Q59" s="401"/>
      <c r="R59" s="397"/>
      <c r="S59" s="401">
        <v>0</v>
      </c>
      <c r="T59" s="397"/>
      <c r="U59" s="403">
        <f t="shared" si="0"/>
        <v>0</v>
      </c>
      <c r="V59" s="397"/>
      <c r="W59" s="404"/>
      <c r="X59" s="405"/>
      <c r="Y59" s="83"/>
    </row>
    <row r="60" spans="1:25" s="7" customFormat="1" ht="17.5" customHeight="1" thickBot="1" x14ac:dyDescent="0.4">
      <c r="A60" s="49"/>
      <c r="B60" s="913"/>
      <c r="C60" s="64"/>
      <c r="D60" s="143"/>
      <c r="E60" s="143"/>
      <c r="F60" s="337"/>
      <c r="G60" s="338"/>
      <c r="H60" s="339"/>
      <c r="I60" s="333"/>
      <c r="J60" s="340"/>
      <c r="K60" s="340"/>
      <c r="L60" s="340"/>
      <c r="M60" s="340"/>
      <c r="N60" s="334"/>
      <c r="O60" s="341"/>
      <c r="P60" s="333"/>
      <c r="Q60" s="342"/>
      <c r="R60" s="334"/>
      <c r="S60" s="342"/>
      <c r="T60" s="334"/>
      <c r="U60" s="343"/>
      <c r="V60" s="334"/>
      <c r="W60" s="336"/>
      <c r="X60" s="336"/>
      <c r="Y60" s="83"/>
    </row>
    <row r="61" spans="1:25" s="7" customFormat="1" ht="25" customHeight="1" thickBot="1" x14ac:dyDescent="0.3">
      <c r="A61" s="49"/>
      <c r="B61" s="913"/>
      <c r="C61" s="64"/>
      <c r="D61" s="143"/>
      <c r="E61" s="143"/>
      <c r="F61" s="783" t="s">
        <v>56</v>
      </c>
      <c r="G61" s="784"/>
      <c r="H61" s="784"/>
      <c r="I61" s="784"/>
      <c r="J61" s="784"/>
      <c r="K61" s="784"/>
      <c r="L61" s="785"/>
      <c r="M61" s="344">
        <f>SUM(M40:M59)</f>
        <v>0</v>
      </c>
      <c r="N61" s="334"/>
      <c r="O61" s="335">
        <f>SUM(O40:O59)</f>
        <v>0</v>
      </c>
      <c r="P61" s="333"/>
      <c r="Q61" s="335">
        <f>SUM(Q40:Q59)</f>
        <v>0</v>
      </c>
      <c r="R61" s="334"/>
      <c r="S61" s="335">
        <f>SUM(S40:S59)</f>
        <v>0</v>
      </c>
      <c r="T61" s="334"/>
      <c r="U61" s="335">
        <f>SUM(U40:U59)</f>
        <v>0</v>
      </c>
      <c r="V61" s="334"/>
      <c r="W61" s="336"/>
      <c r="X61" s="336"/>
      <c r="Y61" s="83"/>
    </row>
    <row r="62" spans="1:25" s="66" customFormat="1" ht="22" customHeight="1" x14ac:dyDescent="0.35">
      <c r="A62" s="50"/>
      <c r="B62" s="913"/>
      <c r="C62" s="65"/>
      <c r="D62" s="145"/>
      <c r="E62" s="145"/>
      <c r="F62" s="345"/>
      <c r="G62" s="96"/>
      <c r="H62" s="96" t="s">
        <v>35</v>
      </c>
      <c r="I62" s="96"/>
      <c r="J62" s="96"/>
      <c r="K62" s="96"/>
      <c r="L62" s="96"/>
      <c r="M62" s="96"/>
      <c r="N62" s="95"/>
      <c r="O62" s="96" t="s">
        <v>35</v>
      </c>
      <c r="P62" s="96"/>
      <c r="Q62" s="95"/>
      <c r="R62" s="95"/>
      <c r="S62" s="95"/>
      <c r="T62" s="95"/>
      <c r="U62" s="346"/>
      <c r="V62" s="95"/>
      <c r="W62" s="346"/>
      <c r="X62" s="346"/>
      <c r="Y62" s="84"/>
    </row>
    <row r="63" spans="1:25" ht="15" customHeight="1" thickBot="1" x14ac:dyDescent="0.4">
      <c r="A63" s="85"/>
      <c r="B63" s="913"/>
      <c r="D63" s="146"/>
      <c r="E63" s="146"/>
      <c r="F63" s="98"/>
      <c r="G63" s="98"/>
      <c r="H63" s="98"/>
      <c r="I63" s="98"/>
      <c r="J63" s="98"/>
      <c r="K63" s="98"/>
      <c r="L63" s="98"/>
      <c r="M63" s="98"/>
      <c r="N63" s="98"/>
      <c r="O63" s="98"/>
      <c r="P63" s="98"/>
      <c r="Q63" s="97"/>
      <c r="R63" s="97"/>
      <c r="S63" s="97"/>
      <c r="T63" s="97"/>
      <c r="U63" s="97"/>
      <c r="V63" s="97"/>
      <c r="W63" s="347"/>
      <c r="X63" s="347"/>
      <c r="Y63" s="86"/>
    </row>
    <row r="64" spans="1:25" ht="14.5" customHeight="1" x14ac:dyDescent="0.35">
      <c r="A64" s="85"/>
      <c r="B64" s="913"/>
      <c r="D64" s="146"/>
      <c r="E64" s="146"/>
      <c r="F64" s="761" t="s">
        <v>6</v>
      </c>
      <c r="G64" s="762"/>
      <c r="H64" s="762"/>
      <c r="I64" s="762"/>
      <c r="J64" s="762"/>
      <c r="K64" s="762"/>
      <c r="L64" s="762"/>
      <c r="M64" s="762"/>
      <c r="N64" s="762"/>
      <c r="O64" s="762"/>
      <c r="P64" s="762"/>
      <c r="Q64" s="762"/>
      <c r="R64" s="762"/>
      <c r="S64" s="762"/>
      <c r="T64" s="762"/>
      <c r="U64" s="763"/>
      <c r="V64" s="365"/>
      <c r="W64" s="365"/>
      <c r="X64" s="365"/>
      <c r="Y64" s="86"/>
    </row>
    <row r="65" spans="1:25" ht="15" customHeight="1" x14ac:dyDescent="0.35">
      <c r="A65" s="85"/>
      <c r="B65" s="913"/>
      <c r="D65" s="146"/>
      <c r="E65" s="146"/>
      <c r="F65" s="764"/>
      <c r="G65" s="765"/>
      <c r="H65" s="765"/>
      <c r="I65" s="765"/>
      <c r="J65" s="765"/>
      <c r="K65" s="765"/>
      <c r="L65" s="765"/>
      <c r="M65" s="765"/>
      <c r="N65" s="765"/>
      <c r="O65" s="765"/>
      <c r="P65" s="765"/>
      <c r="Q65" s="765"/>
      <c r="R65" s="765"/>
      <c r="S65" s="765"/>
      <c r="T65" s="765"/>
      <c r="U65" s="766"/>
      <c r="V65" s="97"/>
      <c r="W65" s="347"/>
      <c r="X65" s="347"/>
      <c r="Y65" s="86"/>
    </row>
    <row r="66" spans="1:25" ht="15.75" customHeight="1" thickBot="1" x14ac:dyDescent="0.4">
      <c r="A66" s="85"/>
      <c r="B66" s="914"/>
      <c r="F66" s="767"/>
      <c r="G66" s="768"/>
      <c r="H66" s="768"/>
      <c r="I66" s="768"/>
      <c r="J66" s="768"/>
      <c r="K66" s="768"/>
      <c r="L66" s="768"/>
      <c r="M66" s="768"/>
      <c r="N66" s="768"/>
      <c r="O66" s="768"/>
      <c r="P66" s="768"/>
      <c r="Q66" s="768"/>
      <c r="R66" s="768"/>
      <c r="S66" s="768"/>
      <c r="T66" s="768"/>
      <c r="U66" s="769"/>
      <c r="V66" s="97"/>
      <c r="W66" s="347"/>
      <c r="X66" s="347"/>
      <c r="Y66" s="86"/>
    </row>
    <row r="67" spans="1:25" ht="15" thickBot="1" x14ac:dyDescent="0.4">
      <c r="A67" s="87"/>
      <c r="B67" s="69"/>
      <c r="C67" s="88"/>
      <c r="D67" s="89"/>
      <c r="E67" s="89"/>
      <c r="F67" s="353"/>
      <c r="G67" s="354"/>
      <c r="H67" s="348"/>
      <c r="I67" s="348"/>
      <c r="J67" s="355"/>
      <c r="K67" s="355"/>
      <c r="L67" s="355"/>
      <c r="M67" s="355"/>
      <c r="N67" s="349"/>
      <c r="O67" s="348"/>
      <c r="P67" s="354"/>
      <c r="Q67" s="349"/>
      <c r="R67" s="349"/>
      <c r="S67" s="349"/>
      <c r="T67" s="349"/>
      <c r="U67" s="348"/>
      <c r="V67" s="349"/>
      <c r="W67" s="348"/>
      <c r="X67" s="348"/>
      <c r="Y67" s="91"/>
    </row>
    <row r="68" spans="1:25" ht="15" thickBot="1" x14ac:dyDescent="0.4">
      <c r="D68" s="10" t="s">
        <v>318</v>
      </c>
      <c r="F68" s="350"/>
      <c r="G68" s="351"/>
      <c r="H68" s="347"/>
      <c r="I68" s="347"/>
      <c r="J68" s="352"/>
      <c r="K68" s="352"/>
      <c r="L68" s="352"/>
      <c r="M68" s="352"/>
      <c r="N68" s="97"/>
      <c r="O68" s="347"/>
      <c r="P68" s="351"/>
      <c r="Q68" s="97"/>
      <c r="R68" s="97"/>
      <c r="S68" s="97"/>
      <c r="T68" s="97"/>
      <c r="U68" s="347"/>
      <c r="V68" s="97"/>
      <c r="W68" s="347"/>
      <c r="X68" s="347"/>
    </row>
    <row r="69" spans="1:25" ht="35" thickBot="1" x14ac:dyDescent="0.4">
      <c r="B69" s="903" t="s">
        <v>319</v>
      </c>
      <c r="C69" s="904"/>
      <c r="D69" s="904"/>
      <c r="E69" s="904"/>
      <c r="F69" s="904"/>
      <c r="G69" s="904"/>
      <c r="H69" s="904"/>
      <c r="I69" s="904"/>
      <c r="J69" s="904"/>
      <c r="K69" s="904"/>
      <c r="L69" s="904"/>
      <c r="M69" s="904"/>
      <c r="N69" s="904"/>
      <c r="O69" s="904"/>
      <c r="P69" s="904"/>
      <c r="Q69" s="904"/>
      <c r="R69" s="904"/>
      <c r="S69" s="904"/>
      <c r="T69" s="904"/>
      <c r="U69" s="904"/>
      <c r="V69" s="904"/>
      <c r="W69" s="904"/>
      <c r="X69" s="904"/>
    </row>
    <row r="70" spans="1:25" ht="15" thickBot="1" x14ac:dyDescent="0.4">
      <c r="A70" s="571"/>
      <c r="B70" s="3"/>
      <c r="C70" s="572"/>
      <c r="D70" s="573"/>
      <c r="E70" s="573"/>
      <c r="F70" s="356"/>
      <c r="G70" s="357"/>
      <c r="H70" s="358"/>
      <c r="I70" s="358"/>
      <c r="J70" s="358"/>
      <c r="K70" s="358"/>
      <c r="L70" s="358"/>
      <c r="M70" s="358"/>
      <c r="N70" s="359"/>
      <c r="O70" s="358"/>
      <c r="P70" s="357"/>
      <c r="Q70" s="360"/>
      <c r="R70" s="360"/>
      <c r="S70" s="360"/>
      <c r="T70" s="360"/>
      <c r="U70" s="361"/>
      <c r="V70" s="360"/>
      <c r="W70" s="358"/>
      <c r="X70" s="358"/>
      <c r="Y70" s="77"/>
    </row>
    <row r="71" spans="1:25" ht="18.75" customHeight="1" x14ac:dyDescent="0.35">
      <c r="A71" s="46"/>
      <c r="B71" s="912" t="s">
        <v>320</v>
      </c>
      <c r="C71" s="59"/>
      <c r="D71" s="915" t="s">
        <v>9</v>
      </c>
      <c r="E71" s="143"/>
      <c r="F71" s="741" t="s">
        <v>10</v>
      </c>
      <c r="G71" s="742"/>
      <c r="H71" s="743"/>
      <c r="I71" s="5"/>
      <c r="J71" s="752" t="s">
        <v>289</v>
      </c>
      <c r="K71" s="753"/>
      <c r="L71" s="753"/>
      <c r="M71" s="905"/>
      <c r="N71" s="319"/>
      <c r="O71" s="723" t="s">
        <v>290</v>
      </c>
      <c r="P71" s="320"/>
      <c r="Q71" s="731" t="s">
        <v>14</v>
      </c>
      <c r="R71" s="60"/>
      <c r="S71" s="731" t="s">
        <v>15</v>
      </c>
      <c r="T71" s="319"/>
      <c r="U71" s="731" t="s">
        <v>16</v>
      </c>
      <c r="V71" s="319"/>
      <c r="W71" s="723" t="s">
        <v>17</v>
      </c>
      <c r="X71" s="321"/>
      <c r="Y71" s="78"/>
    </row>
    <row r="72" spans="1:25" ht="51" customHeight="1" x14ac:dyDescent="0.35">
      <c r="A72" s="79"/>
      <c r="B72" s="913"/>
      <c r="C72" s="59"/>
      <c r="D72" s="916"/>
      <c r="E72" s="143"/>
      <c r="F72" s="744"/>
      <c r="G72" s="745"/>
      <c r="H72" s="746"/>
      <c r="I72" s="5"/>
      <c r="J72" s="906"/>
      <c r="K72" s="907"/>
      <c r="L72" s="907"/>
      <c r="M72" s="908"/>
      <c r="N72" s="319"/>
      <c r="O72" s="724"/>
      <c r="P72" s="320"/>
      <c r="Q72" s="732"/>
      <c r="R72" s="60"/>
      <c r="S72" s="732"/>
      <c r="T72" s="319"/>
      <c r="U72" s="732"/>
      <c r="V72" s="319"/>
      <c r="W72" s="724"/>
      <c r="X72" s="321"/>
      <c r="Y72" s="80"/>
    </row>
    <row r="73" spans="1:25" ht="16.5" customHeight="1" thickBot="1" x14ac:dyDescent="0.4">
      <c r="A73" s="46"/>
      <c r="B73" s="913"/>
      <c r="C73" s="60"/>
      <c r="D73" s="917"/>
      <c r="E73" s="143"/>
      <c r="F73" s="786" t="s">
        <v>22</v>
      </c>
      <c r="G73" s="739" t="s">
        <v>23</v>
      </c>
      <c r="H73" s="770" t="s">
        <v>24</v>
      </c>
      <c r="I73" s="5"/>
      <c r="J73" s="909"/>
      <c r="K73" s="910"/>
      <c r="L73" s="910"/>
      <c r="M73" s="911"/>
      <c r="N73" s="60"/>
      <c r="O73" s="724"/>
      <c r="P73" s="320"/>
      <c r="Q73" s="732"/>
      <c r="R73" s="60"/>
      <c r="S73" s="732"/>
      <c r="T73" s="60"/>
      <c r="U73" s="732"/>
      <c r="V73" s="60"/>
      <c r="W73" s="771"/>
      <c r="X73" s="321"/>
      <c r="Y73" s="78"/>
    </row>
    <row r="74" spans="1:25" ht="59.25" customHeight="1" x14ac:dyDescent="0.35">
      <c r="A74" s="46"/>
      <c r="B74" s="913"/>
      <c r="C74" s="61"/>
      <c r="D74" s="139" t="s">
        <v>28</v>
      </c>
      <c r="E74" s="140"/>
      <c r="F74" s="786"/>
      <c r="G74" s="739"/>
      <c r="H74" s="770"/>
      <c r="I74" s="5"/>
      <c r="J74" s="561" t="s">
        <v>291</v>
      </c>
      <c r="K74" s="560" t="s">
        <v>292</v>
      </c>
      <c r="L74" s="565" t="s">
        <v>20</v>
      </c>
      <c r="M74" s="566" t="s">
        <v>21</v>
      </c>
      <c r="N74" s="61"/>
      <c r="O74" s="771"/>
      <c r="P74" s="322"/>
      <c r="Q74" s="733"/>
      <c r="R74" s="4"/>
      <c r="S74" s="733"/>
      <c r="T74" s="61"/>
      <c r="U74" s="733"/>
      <c r="V74" s="61"/>
      <c r="W74" s="324" t="s">
        <v>30</v>
      </c>
      <c r="X74" s="61"/>
      <c r="Y74" s="78"/>
    </row>
    <row r="75" spans="1:25" ht="18" thickBot="1" x14ac:dyDescent="0.4">
      <c r="A75" s="47"/>
      <c r="B75" s="913"/>
      <c r="C75" s="62"/>
      <c r="D75" s="140"/>
      <c r="E75" s="140"/>
      <c r="F75" s="787"/>
      <c r="G75" s="740"/>
      <c r="H75" s="364" t="s">
        <v>31</v>
      </c>
      <c r="I75" s="5"/>
      <c r="J75" s="562" t="s">
        <v>293</v>
      </c>
      <c r="K75" s="563" t="s">
        <v>294</v>
      </c>
      <c r="L75" s="564" t="s">
        <v>33</v>
      </c>
      <c r="M75" s="567"/>
      <c r="N75" s="323"/>
      <c r="O75" s="325" t="s">
        <v>295</v>
      </c>
      <c r="P75" s="322"/>
      <c r="Q75" s="325" t="s">
        <v>29</v>
      </c>
      <c r="R75" s="323"/>
      <c r="S75" s="325" t="s">
        <v>29</v>
      </c>
      <c r="T75" s="323"/>
      <c r="U75" s="325" t="s">
        <v>29</v>
      </c>
      <c r="V75" s="323"/>
      <c r="W75" s="327" t="s">
        <v>34</v>
      </c>
      <c r="X75" s="328"/>
      <c r="Y75" s="81"/>
    </row>
    <row r="76" spans="1:25" ht="15.5" x14ac:dyDescent="0.35">
      <c r="A76" s="48"/>
      <c r="B76" s="913"/>
      <c r="C76" s="63"/>
      <c r="D76" s="141"/>
      <c r="E76" s="141"/>
      <c r="F76" s="329"/>
      <c r="G76" s="330"/>
      <c r="H76" s="330"/>
      <c r="I76" s="331"/>
      <c r="J76" s="331"/>
      <c r="K76" s="331"/>
      <c r="L76" s="331"/>
      <c r="M76" s="331"/>
      <c r="N76" s="332"/>
      <c r="O76" s="330"/>
      <c r="P76" s="330"/>
      <c r="Q76" s="332"/>
      <c r="R76" s="332"/>
      <c r="S76" s="332"/>
      <c r="T76" s="332"/>
      <c r="U76" s="331"/>
      <c r="V76" s="332"/>
      <c r="W76" s="331"/>
      <c r="X76" s="331"/>
      <c r="Y76" s="82"/>
    </row>
    <row r="77" spans="1:25" ht="17.5" x14ac:dyDescent="0.35">
      <c r="A77" s="49"/>
      <c r="B77" s="913"/>
      <c r="C77" s="64"/>
      <c r="D77" s="568" t="s">
        <v>321</v>
      </c>
      <c r="E77" s="143"/>
      <c r="F77" s="393"/>
      <c r="G77" s="393"/>
      <c r="H77" s="400"/>
      <c r="I77" s="394"/>
      <c r="J77" s="406"/>
      <c r="K77" s="406"/>
      <c r="L77" s="395"/>
      <c r="M77" s="396"/>
      <c r="N77" s="397"/>
      <c r="O77" s="401"/>
      <c r="P77" s="394"/>
      <c r="Q77" s="401">
        <v>0</v>
      </c>
      <c r="R77" s="397"/>
      <c r="S77" s="401"/>
      <c r="T77" s="397"/>
      <c r="U77" s="403">
        <f>Q77+S77</f>
        <v>0</v>
      </c>
      <c r="V77" s="397"/>
      <c r="W77" s="404"/>
      <c r="X77" s="405"/>
      <c r="Y77" s="83"/>
    </row>
    <row r="78" spans="1:25" ht="17.5" x14ac:dyDescent="0.35">
      <c r="A78" s="49"/>
      <c r="B78" s="913"/>
      <c r="C78" s="64"/>
      <c r="D78" s="568" t="s">
        <v>322</v>
      </c>
      <c r="E78" s="143"/>
      <c r="F78" s="393"/>
      <c r="G78" s="393"/>
      <c r="H78" s="400"/>
      <c r="I78" s="394"/>
      <c r="J78" s="406" t="s">
        <v>35</v>
      </c>
      <c r="K78" s="406"/>
      <c r="L78" s="395" t="s">
        <v>35</v>
      </c>
      <c r="M78" s="396"/>
      <c r="N78" s="397"/>
      <c r="O78" s="401"/>
      <c r="P78" s="394"/>
      <c r="Q78" s="401"/>
      <c r="R78" s="397"/>
      <c r="S78" s="401"/>
      <c r="T78" s="397"/>
      <c r="U78" s="403">
        <f t="shared" ref="U78:U96" si="1">Q78+S78</f>
        <v>0</v>
      </c>
      <c r="V78" s="397"/>
      <c r="W78" s="404"/>
      <c r="X78" s="405"/>
      <c r="Y78" s="83"/>
    </row>
    <row r="79" spans="1:25" ht="18" customHeight="1" x14ac:dyDescent="0.35">
      <c r="A79" s="49"/>
      <c r="B79" s="913"/>
      <c r="C79" s="64"/>
      <c r="D79" s="568" t="s">
        <v>323</v>
      </c>
      <c r="E79" s="143"/>
      <c r="F79" s="393"/>
      <c r="G79" s="393"/>
      <c r="H79" s="400"/>
      <c r="I79" s="394"/>
      <c r="J79" s="406" t="s">
        <v>35</v>
      </c>
      <c r="K79" s="406"/>
      <c r="L79" s="395" t="s">
        <v>35</v>
      </c>
      <c r="M79" s="396" t="s">
        <v>35</v>
      </c>
      <c r="N79" s="397"/>
      <c r="O79" s="401"/>
      <c r="P79" s="394"/>
      <c r="Q79" s="401"/>
      <c r="R79" s="397"/>
      <c r="S79" s="401">
        <v>0</v>
      </c>
      <c r="T79" s="397"/>
      <c r="U79" s="403">
        <f t="shared" si="1"/>
        <v>0</v>
      </c>
      <c r="V79" s="397"/>
      <c r="W79" s="404"/>
      <c r="X79" s="405"/>
      <c r="Y79" s="83"/>
    </row>
    <row r="80" spans="1:25" ht="18" customHeight="1" x14ac:dyDescent="0.35">
      <c r="A80" s="49"/>
      <c r="B80" s="913"/>
      <c r="C80" s="64"/>
      <c r="D80" s="568" t="s">
        <v>324</v>
      </c>
      <c r="E80" s="143"/>
      <c r="F80" s="393"/>
      <c r="G80" s="393"/>
      <c r="H80" s="400"/>
      <c r="I80" s="394"/>
      <c r="J80" s="406" t="s">
        <v>35</v>
      </c>
      <c r="K80" s="406"/>
      <c r="L80" s="395" t="s">
        <v>35</v>
      </c>
      <c r="M80" s="396" t="s">
        <v>35</v>
      </c>
      <c r="N80" s="397"/>
      <c r="O80" s="401"/>
      <c r="P80" s="394"/>
      <c r="Q80" s="401"/>
      <c r="R80" s="397"/>
      <c r="S80" s="401">
        <v>0</v>
      </c>
      <c r="T80" s="397"/>
      <c r="U80" s="403">
        <f t="shared" si="1"/>
        <v>0</v>
      </c>
      <c r="V80" s="397"/>
      <c r="W80" s="404"/>
      <c r="X80" s="405"/>
      <c r="Y80" s="83"/>
    </row>
    <row r="81" spans="1:25" ht="18" customHeight="1" x14ac:dyDescent="0.35">
      <c r="A81" s="49"/>
      <c r="B81" s="913"/>
      <c r="C81" s="64"/>
      <c r="D81" s="568" t="s">
        <v>325</v>
      </c>
      <c r="E81" s="143"/>
      <c r="F81" s="393"/>
      <c r="G81" s="393"/>
      <c r="H81" s="400"/>
      <c r="I81" s="394"/>
      <c r="J81" s="406" t="s">
        <v>35</v>
      </c>
      <c r="K81" s="406"/>
      <c r="L81" s="395" t="s">
        <v>35</v>
      </c>
      <c r="M81" s="396" t="s">
        <v>35</v>
      </c>
      <c r="N81" s="397"/>
      <c r="O81" s="401"/>
      <c r="P81" s="394"/>
      <c r="Q81" s="401"/>
      <c r="R81" s="397"/>
      <c r="S81" s="401">
        <v>0</v>
      </c>
      <c r="T81" s="397"/>
      <c r="U81" s="403">
        <f t="shared" si="1"/>
        <v>0</v>
      </c>
      <c r="V81" s="397"/>
      <c r="W81" s="404"/>
      <c r="X81" s="405"/>
      <c r="Y81" s="83"/>
    </row>
    <row r="82" spans="1:25" ht="18" customHeight="1" x14ac:dyDescent="0.35">
      <c r="A82" s="49"/>
      <c r="B82" s="913"/>
      <c r="C82" s="64"/>
      <c r="D82" s="568" t="s">
        <v>326</v>
      </c>
      <c r="E82" s="143"/>
      <c r="F82" s="393"/>
      <c r="G82" s="393"/>
      <c r="H82" s="400"/>
      <c r="I82" s="394"/>
      <c r="J82" s="406" t="s">
        <v>35</v>
      </c>
      <c r="K82" s="406"/>
      <c r="L82" s="395" t="s">
        <v>35</v>
      </c>
      <c r="M82" s="396" t="s">
        <v>35</v>
      </c>
      <c r="N82" s="397"/>
      <c r="O82" s="401"/>
      <c r="P82" s="394"/>
      <c r="Q82" s="401"/>
      <c r="R82" s="397"/>
      <c r="S82" s="401">
        <v>0</v>
      </c>
      <c r="T82" s="397"/>
      <c r="U82" s="403">
        <f t="shared" si="1"/>
        <v>0</v>
      </c>
      <c r="V82" s="397"/>
      <c r="W82" s="404"/>
      <c r="X82" s="405"/>
      <c r="Y82" s="83"/>
    </row>
    <row r="83" spans="1:25" ht="18" customHeight="1" x14ac:dyDescent="0.35">
      <c r="A83" s="49"/>
      <c r="B83" s="913"/>
      <c r="C83" s="64"/>
      <c r="D83" s="568" t="s">
        <v>327</v>
      </c>
      <c r="E83" s="143"/>
      <c r="F83" s="393"/>
      <c r="G83" s="393"/>
      <c r="H83" s="400"/>
      <c r="I83" s="394"/>
      <c r="J83" s="406" t="s">
        <v>35</v>
      </c>
      <c r="K83" s="406"/>
      <c r="L83" s="395"/>
      <c r="M83" s="396" t="s">
        <v>35</v>
      </c>
      <c r="N83" s="397"/>
      <c r="O83" s="401"/>
      <c r="P83" s="394"/>
      <c r="Q83" s="401"/>
      <c r="R83" s="397"/>
      <c r="S83" s="401">
        <v>0</v>
      </c>
      <c r="T83" s="397"/>
      <c r="U83" s="403">
        <f t="shared" si="1"/>
        <v>0</v>
      </c>
      <c r="V83" s="397"/>
      <c r="W83" s="404"/>
      <c r="X83" s="405"/>
      <c r="Y83" s="83"/>
    </row>
    <row r="84" spans="1:25" ht="18" customHeight="1" x14ac:dyDescent="0.35">
      <c r="A84" s="49"/>
      <c r="B84" s="913"/>
      <c r="C84" s="64"/>
      <c r="D84" s="568" t="s">
        <v>328</v>
      </c>
      <c r="E84" s="143"/>
      <c r="F84" s="393"/>
      <c r="G84" s="393"/>
      <c r="H84" s="400"/>
      <c r="I84" s="394"/>
      <c r="J84" s="406" t="s">
        <v>35</v>
      </c>
      <c r="K84" s="406"/>
      <c r="L84" s="395" t="s">
        <v>35</v>
      </c>
      <c r="M84" s="396" t="s">
        <v>35</v>
      </c>
      <c r="N84" s="397"/>
      <c r="O84" s="401"/>
      <c r="P84" s="394"/>
      <c r="Q84" s="401"/>
      <c r="R84" s="397"/>
      <c r="S84" s="401">
        <v>0</v>
      </c>
      <c r="T84" s="397"/>
      <c r="U84" s="403">
        <f t="shared" si="1"/>
        <v>0</v>
      </c>
      <c r="V84" s="397"/>
      <c r="W84" s="404"/>
      <c r="X84" s="405"/>
      <c r="Y84" s="83"/>
    </row>
    <row r="85" spans="1:25" ht="18" customHeight="1" x14ac:dyDescent="0.35">
      <c r="A85" s="49"/>
      <c r="B85" s="913"/>
      <c r="C85" s="64"/>
      <c r="D85" s="568" t="s">
        <v>329</v>
      </c>
      <c r="E85" s="143"/>
      <c r="F85" s="393"/>
      <c r="G85" s="393"/>
      <c r="H85" s="400"/>
      <c r="I85" s="394"/>
      <c r="J85" s="406" t="s">
        <v>35</v>
      </c>
      <c r="K85" s="406"/>
      <c r="L85" s="395" t="s">
        <v>35</v>
      </c>
      <c r="M85" s="396" t="s">
        <v>35</v>
      </c>
      <c r="N85" s="397"/>
      <c r="O85" s="401"/>
      <c r="P85" s="394"/>
      <c r="Q85" s="401"/>
      <c r="R85" s="397"/>
      <c r="S85" s="401">
        <v>0</v>
      </c>
      <c r="T85" s="397"/>
      <c r="U85" s="403">
        <f t="shared" si="1"/>
        <v>0</v>
      </c>
      <c r="V85" s="397"/>
      <c r="W85" s="404"/>
      <c r="X85" s="405"/>
      <c r="Y85" s="83"/>
    </row>
    <row r="86" spans="1:25" ht="18" customHeight="1" x14ac:dyDescent="0.35">
      <c r="A86" s="49"/>
      <c r="B86" s="913"/>
      <c r="C86" s="64"/>
      <c r="D86" s="568" t="s">
        <v>330</v>
      </c>
      <c r="E86" s="143"/>
      <c r="F86" s="393"/>
      <c r="G86" s="393"/>
      <c r="H86" s="400"/>
      <c r="I86" s="394"/>
      <c r="J86" s="406"/>
      <c r="K86" s="406"/>
      <c r="L86" s="395" t="s">
        <v>35</v>
      </c>
      <c r="M86" s="396" t="s">
        <v>35</v>
      </c>
      <c r="N86" s="397"/>
      <c r="O86" s="401"/>
      <c r="P86" s="394"/>
      <c r="Q86" s="401"/>
      <c r="R86" s="397"/>
      <c r="S86" s="401">
        <v>0</v>
      </c>
      <c r="T86" s="397"/>
      <c r="U86" s="403">
        <f t="shared" si="1"/>
        <v>0</v>
      </c>
      <c r="V86" s="397"/>
      <c r="W86" s="404"/>
      <c r="X86" s="405"/>
      <c r="Y86" s="83"/>
    </row>
    <row r="87" spans="1:25" ht="18" customHeight="1" x14ac:dyDescent="0.35">
      <c r="A87" s="49"/>
      <c r="B87" s="913"/>
      <c r="C87" s="64"/>
      <c r="D87" s="568" t="s">
        <v>331</v>
      </c>
      <c r="E87" s="143"/>
      <c r="F87" s="393"/>
      <c r="G87" s="393"/>
      <c r="H87" s="400"/>
      <c r="I87" s="394"/>
      <c r="J87" s="406" t="s">
        <v>35</v>
      </c>
      <c r="K87" s="406"/>
      <c r="L87" s="395" t="s">
        <v>35</v>
      </c>
      <c r="M87" s="396" t="s">
        <v>35</v>
      </c>
      <c r="N87" s="397"/>
      <c r="O87" s="401"/>
      <c r="P87" s="394"/>
      <c r="Q87" s="401"/>
      <c r="R87" s="397"/>
      <c r="S87" s="401">
        <v>0</v>
      </c>
      <c r="T87" s="397"/>
      <c r="U87" s="403">
        <f t="shared" si="1"/>
        <v>0</v>
      </c>
      <c r="V87" s="397"/>
      <c r="W87" s="404"/>
      <c r="X87" s="405"/>
      <c r="Y87" s="83"/>
    </row>
    <row r="88" spans="1:25" ht="18" customHeight="1" x14ac:dyDescent="0.35">
      <c r="A88" s="49"/>
      <c r="B88" s="913"/>
      <c r="C88" s="64"/>
      <c r="D88" s="568" t="s">
        <v>332</v>
      </c>
      <c r="E88" s="143"/>
      <c r="F88" s="393"/>
      <c r="G88" s="393"/>
      <c r="H88" s="400"/>
      <c r="I88" s="394"/>
      <c r="J88" s="406" t="s">
        <v>35</v>
      </c>
      <c r="K88" s="406"/>
      <c r="L88" s="395" t="s">
        <v>35</v>
      </c>
      <c r="M88" s="396" t="s">
        <v>35</v>
      </c>
      <c r="N88" s="397"/>
      <c r="O88" s="401"/>
      <c r="P88" s="394"/>
      <c r="Q88" s="401"/>
      <c r="R88" s="397"/>
      <c r="S88" s="401">
        <v>0</v>
      </c>
      <c r="T88" s="397"/>
      <c r="U88" s="403">
        <f t="shared" si="1"/>
        <v>0</v>
      </c>
      <c r="V88" s="397"/>
      <c r="W88" s="404"/>
      <c r="X88" s="405"/>
      <c r="Y88" s="83"/>
    </row>
    <row r="89" spans="1:25" ht="18" customHeight="1" x14ac:dyDescent="0.35">
      <c r="A89" s="49"/>
      <c r="B89" s="913"/>
      <c r="C89" s="64"/>
      <c r="D89" s="568" t="s">
        <v>333</v>
      </c>
      <c r="E89" s="143"/>
      <c r="F89" s="393"/>
      <c r="G89" s="393"/>
      <c r="H89" s="400"/>
      <c r="I89" s="394"/>
      <c r="J89" s="406" t="s">
        <v>35</v>
      </c>
      <c r="K89" s="406"/>
      <c r="L89" s="395" t="s">
        <v>35</v>
      </c>
      <c r="M89" s="396" t="s">
        <v>35</v>
      </c>
      <c r="N89" s="397"/>
      <c r="O89" s="401"/>
      <c r="P89" s="394"/>
      <c r="Q89" s="401"/>
      <c r="R89" s="397"/>
      <c r="S89" s="401">
        <v>0</v>
      </c>
      <c r="T89" s="397"/>
      <c r="U89" s="403">
        <f t="shared" si="1"/>
        <v>0</v>
      </c>
      <c r="V89" s="397"/>
      <c r="W89" s="404" t="s">
        <v>310</v>
      </c>
      <c r="X89" s="405"/>
      <c r="Y89" s="83"/>
    </row>
    <row r="90" spans="1:25" ht="18" customHeight="1" x14ac:dyDescent="0.35">
      <c r="A90" s="49"/>
      <c r="B90" s="913"/>
      <c r="C90" s="64"/>
      <c r="D90" s="568" t="s">
        <v>334</v>
      </c>
      <c r="E90" s="143"/>
      <c r="F90" s="393"/>
      <c r="G90" s="393"/>
      <c r="H90" s="400"/>
      <c r="I90" s="394"/>
      <c r="J90" s="406" t="s">
        <v>35</v>
      </c>
      <c r="K90" s="406"/>
      <c r="L90" s="395" t="s">
        <v>35</v>
      </c>
      <c r="M90" s="396" t="s">
        <v>35</v>
      </c>
      <c r="N90" s="397"/>
      <c r="O90" s="401"/>
      <c r="P90" s="394"/>
      <c r="Q90" s="401"/>
      <c r="R90" s="397"/>
      <c r="S90" s="401">
        <v>0</v>
      </c>
      <c r="T90" s="397"/>
      <c r="U90" s="403">
        <f t="shared" si="1"/>
        <v>0</v>
      </c>
      <c r="V90" s="397"/>
      <c r="W90" s="404"/>
      <c r="X90" s="405"/>
      <c r="Y90" s="83"/>
    </row>
    <row r="91" spans="1:25" ht="18" customHeight="1" x14ac:dyDescent="0.35">
      <c r="A91" s="49"/>
      <c r="B91" s="913"/>
      <c r="C91" s="64"/>
      <c r="D91" s="568" t="s">
        <v>335</v>
      </c>
      <c r="E91" s="143"/>
      <c r="F91" s="393"/>
      <c r="G91" s="393"/>
      <c r="H91" s="400"/>
      <c r="I91" s="394"/>
      <c r="J91" s="406" t="s">
        <v>35</v>
      </c>
      <c r="K91" s="406"/>
      <c r="L91" s="395" t="s">
        <v>35</v>
      </c>
      <c r="M91" s="396" t="s">
        <v>35</v>
      </c>
      <c r="N91" s="397"/>
      <c r="O91" s="401"/>
      <c r="P91" s="394"/>
      <c r="Q91" s="401"/>
      <c r="R91" s="397"/>
      <c r="S91" s="401">
        <v>0</v>
      </c>
      <c r="T91" s="397"/>
      <c r="U91" s="403">
        <f t="shared" si="1"/>
        <v>0</v>
      </c>
      <c r="V91" s="397"/>
      <c r="W91" s="404"/>
      <c r="X91" s="405"/>
      <c r="Y91" s="83"/>
    </row>
    <row r="92" spans="1:25" ht="18" customHeight="1" x14ac:dyDescent="0.35">
      <c r="A92" s="49"/>
      <c r="B92" s="913"/>
      <c r="C92" s="64"/>
      <c r="D92" s="568" t="s">
        <v>336</v>
      </c>
      <c r="E92" s="143"/>
      <c r="F92" s="393"/>
      <c r="G92" s="393"/>
      <c r="H92" s="400"/>
      <c r="I92" s="394"/>
      <c r="J92" s="406" t="s">
        <v>35</v>
      </c>
      <c r="K92" s="406"/>
      <c r="L92" s="395" t="s">
        <v>35</v>
      </c>
      <c r="M92" s="396" t="s">
        <v>35</v>
      </c>
      <c r="N92" s="397"/>
      <c r="O92" s="401"/>
      <c r="P92" s="394"/>
      <c r="Q92" s="401"/>
      <c r="R92" s="397"/>
      <c r="S92" s="401">
        <v>0</v>
      </c>
      <c r="T92" s="397"/>
      <c r="U92" s="403">
        <f t="shared" si="1"/>
        <v>0</v>
      </c>
      <c r="V92" s="397"/>
      <c r="W92" s="404"/>
      <c r="X92" s="405"/>
      <c r="Y92" s="83"/>
    </row>
    <row r="93" spans="1:25" ht="18" customHeight="1" x14ac:dyDescent="0.35">
      <c r="A93" s="49"/>
      <c r="B93" s="913"/>
      <c r="C93" s="64"/>
      <c r="D93" s="568" t="s">
        <v>337</v>
      </c>
      <c r="E93" s="143"/>
      <c r="F93" s="393"/>
      <c r="G93" s="393"/>
      <c r="H93" s="400"/>
      <c r="I93" s="394"/>
      <c r="J93" s="406" t="s">
        <v>35</v>
      </c>
      <c r="K93" s="406"/>
      <c r="L93" s="395" t="s">
        <v>35</v>
      </c>
      <c r="M93" s="396" t="s">
        <v>35</v>
      </c>
      <c r="N93" s="397"/>
      <c r="O93" s="401"/>
      <c r="P93" s="394"/>
      <c r="Q93" s="401"/>
      <c r="R93" s="397"/>
      <c r="S93" s="401">
        <v>0</v>
      </c>
      <c r="T93" s="397"/>
      <c r="U93" s="403">
        <f t="shared" si="1"/>
        <v>0</v>
      </c>
      <c r="V93" s="397"/>
      <c r="W93" s="404"/>
      <c r="X93" s="405"/>
      <c r="Y93" s="83"/>
    </row>
    <row r="94" spans="1:25" ht="18" customHeight="1" x14ac:dyDescent="0.35">
      <c r="A94" s="49"/>
      <c r="B94" s="913"/>
      <c r="C94" s="64"/>
      <c r="D94" s="568" t="s">
        <v>338</v>
      </c>
      <c r="E94" s="143"/>
      <c r="F94" s="393"/>
      <c r="G94" s="393"/>
      <c r="H94" s="400"/>
      <c r="I94" s="394"/>
      <c r="J94" s="406" t="s">
        <v>35</v>
      </c>
      <c r="K94" s="406"/>
      <c r="L94" s="395" t="s">
        <v>35</v>
      </c>
      <c r="M94" s="396" t="s">
        <v>35</v>
      </c>
      <c r="N94" s="397"/>
      <c r="O94" s="401"/>
      <c r="P94" s="394"/>
      <c r="Q94" s="401"/>
      <c r="R94" s="397"/>
      <c r="S94" s="401">
        <v>0</v>
      </c>
      <c r="T94" s="397"/>
      <c r="U94" s="403">
        <f t="shared" si="1"/>
        <v>0</v>
      </c>
      <c r="V94" s="397"/>
      <c r="W94" s="404"/>
      <c r="X94" s="405"/>
      <c r="Y94" s="83"/>
    </row>
    <row r="95" spans="1:25" ht="18" customHeight="1" x14ac:dyDescent="0.35">
      <c r="A95" s="49"/>
      <c r="B95" s="913"/>
      <c r="C95" s="64"/>
      <c r="D95" s="568" t="s">
        <v>339</v>
      </c>
      <c r="E95" s="143"/>
      <c r="F95" s="393"/>
      <c r="G95" s="393"/>
      <c r="H95" s="400"/>
      <c r="I95" s="394"/>
      <c r="J95" s="406" t="s">
        <v>35</v>
      </c>
      <c r="K95" s="406"/>
      <c r="L95" s="395" t="s">
        <v>35</v>
      </c>
      <c r="M95" s="396" t="s">
        <v>35</v>
      </c>
      <c r="N95" s="397"/>
      <c r="O95" s="401"/>
      <c r="P95" s="394"/>
      <c r="Q95" s="401"/>
      <c r="R95" s="397"/>
      <c r="S95" s="401">
        <v>0</v>
      </c>
      <c r="T95" s="397"/>
      <c r="U95" s="403">
        <f t="shared" si="1"/>
        <v>0</v>
      </c>
      <c r="V95" s="397"/>
      <c r="W95" s="404"/>
      <c r="X95" s="405"/>
      <c r="Y95" s="83"/>
    </row>
    <row r="96" spans="1:25" ht="18" customHeight="1" x14ac:dyDescent="0.35">
      <c r="A96" s="49"/>
      <c r="B96" s="913"/>
      <c r="C96" s="64"/>
      <c r="D96" s="568" t="s">
        <v>340</v>
      </c>
      <c r="E96" s="143"/>
      <c r="F96" s="393"/>
      <c r="G96" s="393"/>
      <c r="H96" s="400"/>
      <c r="I96" s="394"/>
      <c r="J96" s="406" t="s">
        <v>35</v>
      </c>
      <c r="K96" s="406"/>
      <c r="L96" s="395" t="s">
        <v>35</v>
      </c>
      <c r="M96" s="396" t="s">
        <v>35</v>
      </c>
      <c r="N96" s="397"/>
      <c r="O96" s="401"/>
      <c r="P96" s="394"/>
      <c r="Q96" s="401"/>
      <c r="R96" s="397"/>
      <c r="S96" s="401">
        <v>0</v>
      </c>
      <c r="T96" s="397"/>
      <c r="U96" s="403">
        <f t="shared" si="1"/>
        <v>0</v>
      </c>
      <c r="V96" s="397"/>
      <c r="W96" s="404"/>
      <c r="X96" s="405"/>
      <c r="Y96" s="83"/>
    </row>
    <row r="97" spans="1:25" ht="18.75" customHeight="1" thickBot="1" x14ac:dyDescent="0.4">
      <c r="A97" s="49"/>
      <c r="B97" s="913"/>
      <c r="C97" s="64"/>
      <c r="D97" s="143"/>
      <c r="E97" s="143"/>
      <c r="F97" s="337"/>
      <c r="G97" s="338"/>
      <c r="H97" s="339"/>
      <c r="I97" s="333"/>
      <c r="J97" s="340"/>
      <c r="K97" s="340"/>
      <c r="L97" s="340"/>
      <c r="M97" s="340"/>
      <c r="N97" s="334"/>
      <c r="O97" s="341"/>
      <c r="P97" s="333"/>
      <c r="Q97" s="342"/>
      <c r="R97" s="334"/>
      <c r="S97" s="342"/>
      <c r="T97" s="334"/>
      <c r="U97" s="343"/>
      <c r="V97" s="334"/>
      <c r="W97" s="336"/>
      <c r="X97" s="336"/>
      <c r="Y97" s="83"/>
    </row>
    <row r="98" spans="1:25" ht="23.25" customHeight="1" thickBot="1" x14ac:dyDescent="0.4">
      <c r="A98" s="49"/>
      <c r="B98" s="913"/>
      <c r="C98" s="64"/>
      <c r="D98" s="143"/>
      <c r="E98" s="143"/>
      <c r="F98" s="783" t="s">
        <v>56</v>
      </c>
      <c r="G98" s="784"/>
      <c r="H98" s="784"/>
      <c r="I98" s="784"/>
      <c r="J98" s="784"/>
      <c r="K98" s="784"/>
      <c r="L98" s="785"/>
      <c r="M98" s="344">
        <f>SUM(M77:M96)</f>
        <v>0</v>
      </c>
      <c r="N98" s="334"/>
      <c r="O98" s="335">
        <f>SUM(O77:O96)</f>
        <v>0</v>
      </c>
      <c r="P98" s="333"/>
      <c r="Q98" s="335">
        <f>SUM(Q77:Q96)</f>
        <v>0</v>
      </c>
      <c r="R98" s="334"/>
      <c r="S98" s="335">
        <f>SUM(S77:S96)</f>
        <v>0</v>
      </c>
      <c r="T98" s="334"/>
      <c r="U98" s="335">
        <f>SUM(U77:U96)</f>
        <v>0</v>
      </c>
      <c r="V98" s="334"/>
      <c r="W98" s="336"/>
      <c r="X98" s="336"/>
      <c r="Y98" s="83"/>
    </row>
    <row r="99" spans="1:25" ht="19.5" customHeight="1" x14ac:dyDescent="0.35">
      <c r="A99" s="50"/>
      <c r="B99" s="913"/>
      <c r="C99" s="65"/>
      <c r="D99" s="145"/>
      <c r="E99" s="145"/>
      <c r="F99" s="345"/>
      <c r="G99" s="96"/>
      <c r="H99" s="96" t="s">
        <v>35</v>
      </c>
      <c r="I99" s="96"/>
      <c r="J99" s="96"/>
      <c r="K99" s="96"/>
      <c r="L99" s="96"/>
      <c r="M99" s="96"/>
      <c r="N99" s="95"/>
      <c r="O99" s="96" t="s">
        <v>35</v>
      </c>
      <c r="P99" s="96"/>
      <c r="Q99" s="95"/>
      <c r="R99" s="95"/>
      <c r="S99" s="95"/>
      <c r="T99" s="95"/>
      <c r="U99" s="346"/>
      <c r="V99" s="95"/>
      <c r="W99" s="346"/>
      <c r="X99" s="346"/>
      <c r="Y99" s="84"/>
    </row>
    <row r="100" spans="1:25" ht="15.75" customHeight="1" thickBot="1" x14ac:dyDescent="0.4">
      <c r="A100" s="85"/>
      <c r="B100" s="913"/>
      <c r="F100" s="98"/>
      <c r="G100" s="98"/>
      <c r="H100" s="98"/>
      <c r="I100" s="98"/>
      <c r="J100" s="98"/>
      <c r="K100" s="98"/>
      <c r="L100" s="98"/>
      <c r="M100" s="98"/>
      <c r="N100" s="98"/>
      <c r="O100" s="98"/>
      <c r="P100" s="98"/>
      <c r="Q100" s="97"/>
      <c r="R100" s="97"/>
      <c r="S100" s="97"/>
      <c r="T100" s="97"/>
      <c r="U100" s="97"/>
      <c r="V100" s="97"/>
      <c r="W100" s="347"/>
      <c r="X100" s="347"/>
      <c r="Y100" s="86"/>
    </row>
    <row r="101" spans="1:25" ht="15" customHeight="1" x14ac:dyDescent="0.35">
      <c r="A101" s="85"/>
      <c r="B101" s="913"/>
      <c r="F101" s="761" t="s">
        <v>6</v>
      </c>
      <c r="G101" s="762"/>
      <c r="H101" s="762"/>
      <c r="I101" s="762"/>
      <c r="J101" s="762"/>
      <c r="K101" s="762"/>
      <c r="L101" s="762"/>
      <c r="M101" s="762"/>
      <c r="N101" s="762"/>
      <c r="O101" s="762"/>
      <c r="P101" s="762"/>
      <c r="Q101" s="762"/>
      <c r="R101" s="762"/>
      <c r="S101" s="762"/>
      <c r="T101" s="762"/>
      <c r="U101" s="763"/>
      <c r="V101" s="97"/>
      <c r="W101" s="347"/>
      <c r="X101" s="347"/>
      <c r="Y101" s="86"/>
    </row>
    <row r="102" spans="1:25" ht="15.75" customHeight="1" x14ac:dyDescent="0.35">
      <c r="A102" s="85"/>
      <c r="B102" s="913"/>
      <c r="F102" s="764"/>
      <c r="G102" s="765"/>
      <c r="H102" s="765"/>
      <c r="I102" s="765"/>
      <c r="J102" s="765"/>
      <c r="K102" s="765"/>
      <c r="L102" s="765"/>
      <c r="M102" s="765"/>
      <c r="N102" s="765"/>
      <c r="O102" s="765"/>
      <c r="P102" s="765"/>
      <c r="Q102" s="765"/>
      <c r="R102" s="765"/>
      <c r="S102" s="765"/>
      <c r="T102" s="765"/>
      <c r="U102" s="766"/>
      <c r="V102" s="97"/>
      <c r="W102" s="347"/>
      <c r="X102" s="347"/>
      <c r="Y102" s="86"/>
    </row>
    <row r="103" spans="1:25" ht="15.75" customHeight="1" thickBot="1" x14ac:dyDescent="0.4">
      <c r="A103" s="85"/>
      <c r="B103" s="914"/>
      <c r="F103" s="767"/>
      <c r="G103" s="768"/>
      <c r="H103" s="768"/>
      <c r="I103" s="768"/>
      <c r="J103" s="768"/>
      <c r="K103" s="768"/>
      <c r="L103" s="768"/>
      <c r="M103" s="768"/>
      <c r="N103" s="768"/>
      <c r="O103" s="768"/>
      <c r="P103" s="768"/>
      <c r="Q103" s="768"/>
      <c r="R103" s="768"/>
      <c r="S103" s="768"/>
      <c r="T103" s="768"/>
      <c r="U103" s="769"/>
      <c r="V103" s="97"/>
      <c r="W103" s="347"/>
      <c r="X103" s="347"/>
      <c r="Y103" s="86"/>
    </row>
    <row r="104" spans="1:25" ht="15" customHeight="1" x14ac:dyDescent="0.35">
      <c r="A104" s="85"/>
      <c r="F104" s="350"/>
      <c r="G104" s="351"/>
      <c r="H104" s="347"/>
      <c r="I104" s="347"/>
      <c r="J104" s="352"/>
      <c r="K104" s="352"/>
      <c r="L104" s="352"/>
      <c r="M104" s="352"/>
      <c r="N104" s="97"/>
      <c r="O104" s="347"/>
      <c r="P104" s="351"/>
      <c r="Q104" s="97"/>
      <c r="R104" s="97"/>
      <c r="S104" s="97"/>
      <c r="T104" s="97"/>
      <c r="U104" s="347"/>
      <c r="V104" s="97"/>
      <c r="W104" s="347"/>
      <c r="X104" s="347"/>
      <c r="Y104" s="86"/>
    </row>
    <row r="105" spans="1:25" ht="15.75" customHeight="1" thickBot="1" x14ac:dyDescent="0.4">
      <c r="A105" s="87"/>
      <c r="B105" s="69"/>
      <c r="C105" s="88"/>
      <c r="D105" s="89"/>
      <c r="E105" s="89"/>
      <c r="F105" s="353"/>
      <c r="G105" s="354"/>
      <c r="H105" s="348"/>
      <c r="I105" s="348"/>
      <c r="J105" s="355"/>
      <c r="K105" s="355"/>
      <c r="L105" s="355"/>
      <c r="M105" s="355"/>
      <c r="N105" s="349"/>
      <c r="O105" s="348"/>
      <c r="P105" s="354"/>
      <c r="Q105" s="349"/>
      <c r="R105" s="349"/>
      <c r="S105" s="349"/>
      <c r="T105" s="349"/>
      <c r="U105" s="348"/>
      <c r="V105" s="349"/>
      <c r="W105" s="348"/>
      <c r="X105" s="348"/>
      <c r="Y105" s="91"/>
    </row>
    <row r="106" spans="1:25" x14ac:dyDescent="0.35">
      <c r="F106" s="350"/>
      <c r="G106" s="351"/>
      <c r="H106" s="347"/>
      <c r="I106" s="347"/>
      <c r="J106" s="352"/>
      <c r="K106" s="352"/>
      <c r="L106" s="352"/>
      <c r="M106" s="352"/>
      <c r="N106" s="97"/>
      <c r="O106" s="347"/>
      <c r="P106" s="351"/>
      <c r="Q106" s="97"/>
      <c r="R106" s="97"/>
      <c r="S106" s="97"/>
      <c r="T106" s="97"/>
      <c r="U106" s="347"/>
      <c r="V106" s="97"/>
      <c r="W106" s="347"/>
      <c r="X106" s="347"/>
    </row>
    <row r="107" spans="1:25" ht="15.75" customHeight="1" x14ac:dyDescent="0.35">
      <c r="F107" s="350"/>
      <c r="G107" s="351"/>
      <c r="H107" s="347"/>
      <c r="I107" s="347"/>
      <c r="J107" s="352"/>
      <c r="K107" s="352"/>
      <c r="L107" s="352"/>
      <c r="M107" s="352"/>
      <c r="N107" s="97"/>
      <c r="O107" s="347"/>
      <c r="P107" s="351"/>
      <c r="Q107" s="97"/>
      <c r="R107" s="97"/>
      <c r="S107" s="97"/>
      <c r="T107" s="97"/>
      <c r="U107" s="347"/>
      <c r="V107" s="97"/>
      <c r="W107" s="347"/>
      <c r="X107" s="347"/>
    </row>
    <row r="108" spans="1:25" x14ac:dyDescent="0.35">
      <c r="A108" s="85"/>
      <c r="F108" s="350"/>
      <c r="G108" s="351"/>
      <c r="H108" s="347"/>
      <c r="I108" s="347"/>
      <c r="J108" s="352"/>
      <c r="K108" s="352"/>
      <c r="L108" s="352"/>
      <c r="M108" s="352"/>
      <c r="N108" s="97"/>
      <c r="O108" s="347"/>
      <c r="P108" s="351"/>
      <c r="Q108" s="97"/>
      <c r="R108" s="97"/>
      <c r="S108" s="97"/>
      <c r="T108" s="97"/>
      <c r="U108" s="347"/>
      <c r="V108" s="97"/>
      <c r="W108" s="347"/>
      <c r="X108" s="347"/>
      <c r="Y108" s="86"/>
    </row>
  </sheetData>
  <sheetProtection algorithmName="SHA-512" hashValue="6FyCb8sr2bQSa+wvNHuczUgd1OGadDueSO10R8LQsTyhYMa6lqBKamNgFhxmeECB3LrOwU06ioSEOyHS5jH3Ag==" saltValue="fq5awEv8N3Vx6omVMFspuA==" spinCount="100000" sheet="1" objects="1" scenarios="1"/>
  <mergeCells count="38">
    <mergeCell ref="C2:U2"/>
    <mergeCell ref="C4:U4"/>
    <mergeCell ref="C6:F6"/>
    <mergeCell ref="L6:N6"/>
    <mergeCell ref="O6:U6"/>
    <mergeCell ref="G6:K6"/>
    <mergeCell ref="F101:U103"/>
    <mergeCell ref="W34:W36"/>
    <mergeCell ref="W8:X8"/>
    <mergeCell ref="B32:X32"/>
    <mergeCell ref="B34:B66"/>
    <mergeCell ref="D34:D36"/>
    <mergeCell ref="F34:H35"/>
    <mergeCell ref="Q34:Q37"/>
    <mergeCell ref="S34:S37"/>
    <mergeCell ref="U34:U37"/>
    <mergeCell ref="J8:U29"/>
    <mergeCell ref="Q71:Q74"/>
    <mergeCell ref="S71:S74"/>
    <mergeCell ref="U71:U74"/>
    <mergeCell ref="F36:F38"/>
    <mergeCell ref="G36:G38"/>
    <mergeCell ref="C8:F30"/>
    <mergeCell ref="F73:F75"/>
    <mergeCell ref="G73:G75"/>
    <mergeCell ref="H73:H74"/>
    <mergeCell ref="O71:O74"/>
    <mergeCell ref="H36:H37"/>
    <mergeCell ref="B69:X69"/>
    <mergeCell ref="J34:M36"/>
    <mergeCell ref="J71:M73"/>
    <mergeCell ref="W71:W73"/>
    <mergeCell ref="F61:L61"/>
    <mergeCell ref="F64:U66"/>
    <mergeCell ref="B71:B103"/>
    <mergeCell ref="D71:D73"/>
    <mergeCell ref="F71:H72"/>
    <mergeCell ref="F98:L98"/>
  </mergeCells>
  <conditionalFormatting sqref="J40:M60">
    <cfRule type="containsText" dxfId="7" priority="11" operator="containsText" text="NO">
      <formula>NOT(ISERROR(SEARCH("NO",J40)))</formula>
    </cfRule>
  </conditionalFormatting>
  <conditionalFormatting sqref="J77:M97">
    <cfRule type="containsText" dxfId="6" priority="1" operator="containsText" text="NO">
      <formula>NOT(ISERROR(SEARCH("NO",J77)))</formula>
    </cfRule>
  </conditionalFormatting>
  <conditionalFormatting sqref="L40:L60">
    <cfRule type="cellIs" dxfId="5" priority="12" operator="equal">
      <formula>"NO m."</formula>
    </cfRule>
  </conditionalFormatting>
  <conditionalFormatting sqref="L77:L97">
    <cfRule type="cellIs" dxfId="4" priority="3" operator="equal">
      <formula>"NO m."</formula>
    </cfRule>
  </conditionalFormatting>
  <dataValidations count="7">
    <dataValidation type="list" allowBlank="1" showInputMessage="1" showErrorMessage="1" sqref="F40:F59 F77:F96" xr:uid="{00000000-0002-0000-0400-000000000000}">
      <formula1>$G$8:$G$21</formula1>
    </dataValidation>
    <dataValidation type="date" operator="greaterThanOrEqual" allowBlank="1" showInputMessage="1" showErrorMessage="1" prompt="data successiva al 06/05/2021" sqref="H40:H59 H77:H96" xr:uid="{00000000-0002-0000-0400-000001000000}">
      <formula1>44322</formula1>
    </dataValidation>
    <dataValidation type="list" allowBlank="1" showInputMessage="1" showErrorMessage="1" sqref="W40:X61 W77:X98" xr:uid="{00000000-0002-0000-0400-000002000000}">
      <formula1>"SI,-"</formula1>
      <formula2>0</formula2>
    </dataValidation>
    <dataValidation type="decimal" operator="greaterThanOrEqual" allowBlank="1" showInputMessage="1" showErrorMessage="1" sqref="Q61 O60:O61 S61 U61 Q98 O97:O98 S98 U98" xr:uid="{00000000-0002-0000-0400-000003000000}">
      <formula1>0</formula1>
      <formula2>0</formula2>
    </dataValidation>
    <dataValidation type="list" allowBlank="1" showInputMessage="1" showErrorMessage="1" sqref="K40:K59 K77:K96" xr:uid="{00000000-0002-0000-0400-000004000000}">
      <formula1>"Euro 3, Euro 4,"</formula1>
    </dataValidation>
    <dataValidation type="list" operator="greaterThanOrEqual" allowBlank="1" showInputMessage="1" showErrorMessage="1" sqref="O40:O59 O77:O96" xr:uid="{00000000-0002-0000-0400-000005000000}">
      <formula1>"GNL,GNC"</formula1>
    </dataValidation>
    <dataValidation type="list" allowBlank="1" showInputMessage="1" showErrorMessage="1" sqref="J40:J59 J77:J96" xr:uid="{00000000-0002-0000-0400-000006000000}">
      <formula1>"gasolio"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Scegliere la regione beneficiaria/PA dal menù a tendina_x000a_" xr:uid="{00000000-0002-0000-0400-000007000000}">
          <x14:formula1>
            <xm:f>'DATI EROGAZIONI'!$A$2:$A$22</xm:f>
          </x14:formula1>
          <xm:sqref>G6</xm:sqref>
        </x14:dataValidation>
        <x14:dataValidation type="list" allowBlank="1" showInputMessage="1" showErrorMessage="1" xr:uid="{00000000-0002-0000-0400-000008000000}">
          <x14:formula1>
            <xm:f>'https://mitgov-my.sharepoint.com/Users/armento.s/AppData/Local/Microsoft/Windows/Temporary Internet Files/Content.Outlook/Y50012UO/faBBBio/[Anticipazione_DI_345_2016_annualita_2015_e_2016_agg._DI 19_2022_v04.3.2021.xlsx]Foglio1'!#REF!</xm:f>
          </x14:formula1>
          <x14:formula2>
            <xm:f>0</xm:f>
          </x14:formula2>
          <xm:sqref>H60 H97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BS50"/>
  <sheetViews>
    <sheetView topLeftCell="A5" zoomScale="52" zoomScaleNormal="52" workbookViewId="0">
      <selection activeCell="N6" sqref="N6"/>
    </sheetView>
  </sheetViews>
  <sheetFormatPr defaultColWidth="8.7265625" defaultRowHeight="14.5" x14ac:dyDescent="0.35"/>
  <cols>
    <col min="1" max="1" width="3.1796875" style="1356" customWidth="1"/>
    <col min="2" max="2" width="18.54296875" style="1351" bestFit="1" customWidth="1"/>
    <col min="3" max="3" width="17.81640625" style="1351" bestFit="1" customWidth="1"/>
    <col min="4" max="4" width="10.26953125" style="631" customWidth="1"/>
    <col min="5" max="5" width="9.54296875" style="631" customWidth="1"/>
    <col min="6" max="6" width="23.1796875" style="1352" customWidth="1"/>
    <col min="7" max="7" width="20.81640625" style="1352" customWidth="1"/>
    <col min="8" max="8" width="28.453125" style="108" customWidth="1"/>
    <col min="9" max="9" width="4.26953125" style="108" customWidth="1"/>
    <col min="10" max="10" width="27.453125" style="108" customWidth="1"/>
    <col min="11" max="11" width="19.54296875" style="1356" customWidth="1"/>
    <col min="12" max="12" width="18.54296875" style="1356" customWidth="1"/>
    <col min="13" max="13" width="21.453125" style="108" customWidth="1"/>
    <col min="14" max="14" width="21.54296875" style="108" customWidth="1"/>
    <col min="15" max="15" width="4.26953125" style="108" customWidth="1"/>
    <col min="16" max="16" width="25.1796875" style="108" customWidth="1"/>
    <col min="17" max="17" width="20.453125" style="108" customWidth="1"/>
    <col min="18" max="18" width="19.54296875" style="108" customWidth="1"/>
    <col min="19" max="19" width="11" style="108" customWidth="1"/>
    <col min="20" max="20" width="14.1796875" style="108" customWidth="1"/>
    <col min="21" max="21" width="2.81640625" style="108" customWidth="1"/>
    <col min="22" max="22" width="27.1796875" style="108" customWidth="1"/>
    <col min="23" max="23" width="17.81640625" style="108" customWidth="1"/>
    <col min="24" max="24" width="12.1796875" style="108" customWidth="1"/>
    <col min="25" max="25" width="17.54296875" style="108" customWidth="1"/>
    <col min="26" max="26" width="15.26953125" style="108" customWidth="1"/>
    <col min="27" max="922" width="9.1796875" style="108" customWidth="1"/>
    <col min="923" max="16384" width="8.7265625" style="108"/>
  </cols>
  <sheetData>
    <row r="1" spans="1:27" ht="15" thickBot="1" x14ac:dyDescent="0.4">
      <c r="A1" s="1298"/>
      <c r="B1" s="1299"/>
      <c r="C1" s="1300"/>
      <c r="D1" s="633"/>
      <c r="E1" s="633"/>
      <c r="F1" s="1301"/>
      <c r="G1" s="1301"/>
      <c r="H1" s="634"/>
      <c r="I1" s="634"/>
      <c r="J1" s="634"/>
      <c r="K1" s="1302"/>
      <c r="L1" s="1302"/>
      <c r="M1" s="634"/>
      <c r="N1" s="634"/>
      <c r="O1" s="634"/>
      <c r="P1" s="634"/>
      <c r="Q1" s="634"/>
      <c r="R1" s="634"/>
      <c r="S1" s="634"/>
      <c r="T1" s="634"/>
      <c r="U1" s="634"/>
      <c r="V1" s="634"/>
      <c r="W1" s="634"/>
      <c r="X1" s="634"/>
      <c r="Y1" s="634"/>
      <c r="Z1" s="634"/>
      <c r="AA1" s="635"/>
    </row>
    <row r="2" spans="1:27" ht="21" customHeight="1" thickBot="1" x14ac:dyDescent="0.4">
      <c r="A2" s="1303"/>
      <c r="B2" s="993" t="s">
        <v>0</v>
      </c>
      <c r="C2" s="994"/>
      <c r="D2" s="994"/>
      <c r="E2" s="994"/>
      <c r="F2" s="994"/>
      <c r="G2" s="994"/>
      <c r="H2" s="994"/>
      <c r="I2" s="994"/>
      <c r="J2" s="994"/>
      <c r="K2" s="994"/>
      <c r="L2" s="994"/>
      <c r="M2" s="994"/>
      <c r="N2" s="994"/>
      <c r="O2" s="994"/>
      <c r="P2" s="994"/>
      <c r="Q2" s="994"/>
      <c r="R2" s="994"/>
      <c r="S2" s="994"/>
      <c r="T2" s="994"/>
      <c r="U2" s="994"/>
      <c r="V2" s="994"/>
      <c r="W2" s="994"/>
      <c r="X2" s="994"/>
      <c r="Y2" s="994"/>
      <c r="Z2" s="995"/>
      <c r="AA2" s="637"/>
    </row>
    <row r="3" spans="1:27" ht="23" thickBot="1" x14ac:dyDescent="0.4">
      <c r="A3" s="1304"/>
      <c r="B3" s="1304"/>
      <c r="C3" s="630"/>
      <c r="D3" s="630"/>
      <c r="E3" s="630"/>
      <c r="F3" s="630"/>
      <c r="G3" s="630"/>
      <c r="H3" s="630"/>
      <c r="I3" s="630"/>
      <c r="J3" s="630"/>
      <c r="K3" s="630"/>
      <c r="L3" s="630"/>
      <c r="AA3" s="637"/>
    </row>
    <row r="4" spans="1:27" ht="42" customHeight="1" thickBot="1" x14ac:dyDescent="0.4">
      <c r="A4" s="1303"/>
      <c r="B4" s="996" t="s">
        <v>651</v>
      </c>
      <c r="C4" s="997"/>
      <c r="D4" s="997"/>
      <c r="E4" s="997"/>
      <c r="F4" s="997"/>
      <c r="G4" s="997"/>
      <c r="H4" s="997"/>
      <c r="I4" s="997"/>
      <c r="J4" s="997"/>
      <c r="K4" s="997"/>
      <c r="L4" s="997"/>
      <c r="M4" s="997"/>
      <c r="N4" s="998"/>
      <c r="P4" s="1006" t="s">
        <v>345</v>
      </c>
      <c r="Q4" s="1007"/>
      <c r="R4" s="1007"/>
      <c r="S4" s="1007"/>
      <c r="T4" s="1007"/>
      <c r="U4" s="1007"/>
      <c r="V4" s="1007"/>
      <c r="W4" s="1007"/>
      <c r="X4" s="1007"/>
      <c r="Y4" s="1007"/>
      <c r="Z4" s="1008"/>
      <c r="AA4" s="423"/>
    </row>
    <row r="5" spans="1:27" ht="33.65" customHeight="1" thickBot="1" x14ac:dyDescent="0.4">
      <c r="A5" s="1303"/>
      <c r="B5" s="580"/>
      <c r="C5" s="34"/>
      <c r="D5" s="34"/>
      <c r="E5" s="34"/>
      <c r="F5" s="34"/>
      <c r="G5" s="34"/>
      <c r="H5" s="34"/>
      <c r="I5" s="34"/>
      <c r="J5" s="34"/>
      <c r="K5" s="34"/>
      <c r="L5" s="35"/>
      <c r="P5" s="1002" t="s">
        <v>346</v>
      </c>
      <c r="Q5" s="938" t="s">
        <v>7</v>
      </c>
      <c r="R5" s="938"/>
      <c r="S5" s="938"/>
      <c r="T5" s="938"/>
      <c r="U5" s="926"/>
      <c r="V5" s="938" t="s">
        <v>103</v>
      </c>
      <c r="W5" s="938"/>
      <c r="X5" s="938"/>
      <c r="Y5" s="938"/>
      <c r="Z5" s="943"/>
      <c r="AA5" s="637"/>
    </row>
    <row r="6" spans="1:27" ht="39" customHeight="1" thickBot="1" x14ac:dyDescent="0.55000000000000004">
      <c r="A6" s="1303"/>
      <c r="B6" s="1010" t="s">
        <v>341</v>
      </c>
      <c r="C6" s="1011"/>
      <c r="D6" s="1011"/>
      <c r="E6" s="1011"/>
      <c r="F6" s="1011"/>
      <c r="G6" s="1012"/>
      <c r="H6" s="618" t="s">
        <v>660</v>
      </c>
      <c r="I6" s="34"/>
      <c r="J6" s="1000" t="s">
        <v>342</v>
      </c>
      <c r="K6" s="1001"/>
      <c r="L6" s="528"/>
      <c r="M6" s="529" t="s">
        <v>343</v>
      </c>
      <c r="N6" s="1305"/>
      <c r="P6" s="1002"/>
      <c r="Q6" s="660" t="s">
        <v>619</v>
      </c>
      <c r="R6" s="661" t="s">
        <v>627</v>
      </c>
      <c r="S6" s="660" t="s">
        <v>620</v>
      </c>
      <c r="T6" s="661" t="s">
        <v>621</v>
      </c>
      <c r="U6" s="926"/>
      <c r="V6" s="664" t="s">
        <v>619</v>
      </c>
      <c r="W6" s="665" t="s">
        <v>627</v>
      </c>
      <c r="X6" s="924" t="s">
        <v>620</v>
      </c>
      <c r="Y6" s="924"/>
      <c r="Z6" s="666" t="s">
        <v>621</v>
      </c>
      <c r="AA6" s="637"/>
    </row>
    <row r="7" spans="1:27" ht="21" customHeight="1" thickBot="1" x14ac:dyDescent="0.4">
      <c r="A7" s="1303"/>
      <c r="B7" s="580"/>
      <c r="C7" s="34"/>
      <c r="D7" s="34"/>
      <c r="E7" s="34"/>
      <c r="F7" s="34"/>
      <c r="G7" s="34"/>
      <c r="H7" s="34"/>
      <c r="I7" s="34"/>
      <c r="J7" s="34"/>
      <c r="K7" s="34"/>
      <c r="L7" s="35"/>
      <c r="P7" s="371" t="s">
        <v>350</v>
      </c>
      <c r="Q7" s="662">
        <f>'sub_Urbano.Piano inv. forn'!L69</f>
        <v>0</v>
      </c>
      <c r="R7" s="662">
        <f>'sub-urbano REND FORN_ metano'!E13</f>
        <v>0</v>
      </c>
      <c r="S7" s="662">
        <f>Q7-R7</f>
        <v>0</v>
      </c>
      <c r="T7" s="662">
        <f>'sub-urbano REND FORN_ metano'!N13</f>
        <v>0</v>
      </c>
      <c r="U7" s="926"/>
      <c r="V7" s="662">
        <f>'EXTRAUrbano.Piano inv. forn '!L70</f>
        <v>0</v>
      </c>
      <c r="W7" s="662">
        <f>'extraurbano REND FORN_ metano'!E13</f>
        <v>0</v>
      </c>
      <c r="X7" s="939">
        <f t="shared" ref="X7" si="0">V7-W7</f>
        <v>0</v>
      </c>
      <c r="Y7" s="940"/>
      <c r="Z7" s="662">
        <f>'extraurbano REND FORN_ metano'!N13</f>
        <v>0</v>
      </c>
      <c r="AA7" s="637"/>
    </row>
    <row r="8" spans="1:27" ht="29.25" customHeight="1" thickBot="1" x14ac:dyDescent="0.5">
      <c r="A8" s="1306"/>
      <c r="B8" s="1030" t="s">
        <v>344</v>
      </c>
      <c r="C8" s="1031"/>
      <c r="D8" s="918" t="s">
        <v>530</v>
      </c>
      <c r="E8" s="919"/>
      <c r="F8" s="919"/>
      <c r="G8" s="919"/>
      <c r="H8" s="920"/>
      <c r="I8" s="1307"/>
      <c r="J8" s="1030" t="s">
        <v>4</v>
      </c>
      <c r="K8" s="1031"/>
      <c r="L8" s="1032"/>
      <c r="M8" s="1033"/>
      <c r="N8" s="1034"/>
      <c r="O8" s="695"/>
      <c r="P8" s="372" t="s">
        <v>58</v>
      </c>
      <c r="Q8" s="662">
        <f>'sub_Urbano.Piano inv. forn'!L106</f>
        <v>0</v>
      </c>
      <c r="R8" s="597">
        <f>'sub_urbano REND_FORN_ ele '!E13</f>
        <v>0</v>
      </c>
      <c r="S8" s="662">
        <f>Q8-R8</f>
        <v>0</v>
      </c>
      <c r="T8" s="597">
        <f>'sub_urbano REND_FORN_ ele '!N13</f>
        <v>0</v>
      </c>
      <c r="U8" s="926"/>
      <c r="V8" s="662">
        <f>'EXTRAUrbano.Piano inv. forn '!L108</f>
        <v>0</v>
      </c>
      <c r="W8" s="662">
        <f>'extraurbano REND FORN_ elett'!E13</f>
        <v>0</v>
      </c>
      <c r="X8" s="939">
        <f t="shared" ref="X8" si="1">V8-W8</f>
        <v>0</v>
      </c>
      <c r="Y8" s="940"/>
      <c r="Z8" s="662">
        <f>'extraurbano REND FORN_ elett'!N13</f>
        <v>0</v>
      </c>
      <c r="AA8" s="637"/>
    </row>
    <row r="9" spans="1:27" ht="21.65" customHeight="1" thickBot="1" x14ac:dyDescent="0.4">
      <c r="A9" s="208"/>
      <c r="B9" s="208"/>
      <c r="C9" s="112"/>
      <c r="D9" s="537"/>
      <c r="E9" s="537"/>
      <c r="F9" s="537"/>
      <c r="G9" s="537"/>
      <c r="H9" s="537"/>
      <c r="I9" s="537"/>
      <c r="J9" s="537"/>
      <c r="K9" s="1308"/>
      <c r="L9" s="1309"/>
      <c r="P9" s="485" t="s">
        <v>80</v>
      </c>
      <c r="Q9" s="662">
        <f>'sub_Urbano.Piano inv. forn'!L144</f>
        <v>0</v>
      </c>
      <c r="R9" s="597">
        <f>'suburb.REND_FORN_ idrogeno'!E13</f>
        <v>0</v>
      </c>
      <c r="S9" s="662">
        <f>Q9-R9</f>
        <v>0</v>
      </c>
      <c r="T9" s="597">
        <f>'suburb.REND_FORN_ idrogeno'!N13</f>
        <v>0</v>
      </c>
      <c r="U9" s="926"/>
      <c r="V9" s="662">
        <f>'EXTRAUrbano.Piano inv. forn '!L145</f>
        <v>0</v>
      </c>
      <c r="W9" s="662">
        <f>'eXTRAurbanoREND_FORN_ idrogeno'!E13</f>
        <v>0</v>
      </c>
      <c r="X9" s="939">
        <f t="shared" ref="X9" si="2">V9-W9</f>
        <v>0</v>
      </c>
      <c r="Y9" s="940"/>
      <c r="Z9" s="662">
        <f>'eXTRAurbanoREND_FORN_ idrogeno'!N13</f>
        <v>0</v>
      </c>
      <c r="AA9" s="637"/>
    </row>
    <row r="10" spans="1:27" ht="18" customHeight="1" thickBot="1" x14ac:dyDescent="0.4">
      <c r="A10" s="208"/>
      <c r="B10" s="886" t="s">
        <v>5</v>
      </c>
      <c r="C10" s="900"/>
      <c r="D10" s="900"/>
      <c r="E10" s="887"/>
      <c r="F10" s="622" t="str">
        <f>VLOOKUP(D8,'DATI EROGAZIONI'!$A$2:$I$22,9,FALSE)</f>
        <v>J50J21000060001</v>
      </c>
      <c r="G10" s="622" t="str">
        <f>IF(VLOOKUP($D$8,'DATI EROGAZIONI'!$A$2:$AD$22,21,FALSE)="","",VLOOKUP($D$8,'DATI EROGAZIONI'!$A$2:$AD$22,21,FALSE))</f>
        <v/>
      </c>
      <c r="H10" s="622"/>
      <c r="I10" s="537"/>
      <c r="J10" s="1015" t="s">
        <v>6</v>
      </c>
      <c r="K10" s="1016"/>
      <c r="L10" s="1016"/>
      <c r="M10" s="1016"/>
      <c r="N10" s="1017"/>
      <c r="P10" s="669" t="s">
        <v>56</v>
      </c>
      <c r="Q10" s="598">
        <f>SUM(Q7:Q9)</f>
        <v>0</v>
      </c>
      <c r="R10" s="598">
        <f>SUM(R7:R9)</f>
        <v>0</v>
      </c>
      <c r="S10" s="598">
        <f>Q10-R10</f>
        <v>0</v>
      </c>
      <c r="T10" s="598">
        <f>SUM(T7:T9)</f>
        <v>0</v>
      </c>
      <c r="U10" s="927"/>
      <c r="V10" s="598">
        <f>SUM(V7:V9)</f>
        <v>0</v>
      </c>
      <c r="W10" s="598">
        <f>SUM(W7:W9)</f>
        <v>0</v>
      </c>
      <c r="X10" s="941">
        <f t="shared" ref="X10" si="3">V10-W10</f>
        <v>0</v>
      </c>
      <c r="Y10" s="942"/>
      <c r="Z10" s="599">
        <f>SUM(Z7:Z9)</f>
        <v>0</v>
      </c>
      <c r="AA10" s="637"/>
    </row>
    <row r="11" spans="1:27" ht="16" thickBot="1" x14ac:dyDescent="0.4">
      <c r="A11" s="208"/>
      <c r="B11" s="888"/>
      <c r="C11" s="901"/>
      <c r="D11" s="901"/>
      <c r="E11" s="889"/>
      <c r="F11" s="622" t="str">
        <f>IF(VLOOKUP($D$8,'DATI EROGAZIONI'!$A$2:$T$22,10,FALSE)="","",VLOOKUP($D$8,'DATI EROGAZIONI'!$A$2:$T$22,10,FALSE))</f>
        <v/>
      </c>
      <c r="G11" s="622" t="str">
        <f>IF(VLOOKUP($D$8,'DATI EROGAZIONI'!$A$2:$AD$22,22,FALSE)="","",VLOOKUP($D$8,'DATI EROGAZIONI'!$A$2:$AD$22,22,FALSE))</f>
        <v/>
      </c>
      <c r="H11" s="622"/>
      <c r="I11" s="537"/>
      <c r="J11" s="1018"/>
      <c r="K11" s="1019"/>
      <c r="L11" s="1019"/>
      <c r="M11" s="1019"/>
      <c r="N11" s="1020"/>
      <c r="T11" s="377"/>
      <c r="U11" s="377"/>
      <c r="V11" s="377"/>
      <c r="W11" s="377"/>
      <c r="X11" s="377"/>
      <c r="Y11" s="377"/>
      <c r="Z11" s="423"/>
      <c r="AA11" s="637"/>
    </row>
    <row r="12" spans="1:27" ht="17.5" customHeight="1" x14ac:dyDescent="0.35">
      <c r="A12" s="208"/>
      <c r="B12" s="888"/>
      <c r="C12" s="901"/>
      <c r="D12" s="901"/>
      <c r="E12" s="889"/>
      <c r="F12" s="622" t="str">
        <f>IF(VLOOKUP($D$8,'DATI EROGAZIONI'!$A$2:$T$22,11,FALSE)="","",VLOOKUP($D$8,'DATI EROGAZIONI'!$A$2:$T$22,11,FALSE))</f>
        <v/>
      </c>
      <c r="G12" s="622" t="str">
        <f>IF(VLOOKUP($D$8,'DATI EROGAZIONI'!$A$2:$AD$22,23,FALSE)="","",VLOOKUP($D$8,'DATI EROGAZIONI'!$A$2:$AD$22,23,FALSE))</f>
        <v/>
      </c>
      <c r="H12" s="622"/>
      <c r="I12" s="537"/>
      <c r="J12" s="1018"/>
      <c r="K12" s="1019"/>
      <c r="L12" s="1019"/>
      <c r="M12" s="1019"/>
      <c r="N12" s="1020"/>
      <c r="P12" s="930" t="s">
        <v>624</v>
      </c>
      <c r="Q12" s="931"/>
      <c r="R12" s="931"/>
      <c r="S12" s="931"/>
      <c r="T12" s="931"/>
      <c r="U12" s="931"/>
      <c r="V12" s="931"/>
      <c r="W12" s="931"/>
      <c r="X12" s="931"/>
      <c r="Y12" s="931"/>
      <c r="Z12" s="932"/>
      <c r="AA12" s="637"/>
    </row>
    <row r="13" spans="1:27" ht="50.5" customHeight="1" x14ac:dyDescent="0.35">
      <c r="A13" s="208"/>
      <c r="B13" s="888"/>
      <c r="C13" s="901"/>
      <c r="D13" s="901"/>
      <c r="E13" s="889"/>
      <c r="F13" s="622" t="str">
        <f>IF(VLOOKUP($D$8,'DATI EROGAZIONI'!$A$2:$T$22,12,FALSE)="","",VLOOKUP($D$8,'DATI EROGAZIONI'!$A$2:$T$22,12,FALSE))</f>
        <v/>
      </c>
      <c r="G13" s="622" t="str">
        <f>IF(VLOOKUP($D$8,'DATI EROGAZIONI'!$A$2:$AD$22,24,FALSE)="","",VLOOKUP($D$8,'DATI EROGAZIONI'!$A$2:$AD$22,24,FALSE))</f>
        <v/>
      </c>
      <c r="H13" s="622"/>
      <c r="I13" s="537"/>
      <c r="J13" s="1018"/>
      <c r="K13" s="1019"/>
      <c r="L13" s="1019"/>
      <c r="M13" s="1019"/>
      <c r="N13" s="1020"/>
      <c r="P13" s="671" t="s">
        <v>346</v>
      </c>
      <c r="Q13" s="664" t="s">
        <v>619</v>
      </c>
      <c r="R13" s="665" t="s">
        <v>627</v>
      </c>
      <c r="S13" s="933" t="s">
        <v>620</v>
      </c>
      <c r="T13" s="934"/>
      <c r="U13" s="928" t="s">
        <v>621</v>
      </c>
      <c r="V13" s="928"/>
      <c r="W13" s="665" t="s">
        <v>625</v>
      </c>
      <c r="X13" s="928" t="s">
        <v>626</v>
      </c>
      <c r="Y13" s="928"/>
      <c r="Z13" s="947"/>
      <c r="AA13" s="637"/>
    </row>
    <row r="14" spans="1:27" ht="15.65" customHeight="1" x14ac:dyDescent="0.35">
      <c r="A14" s="208"/>
      <c r="B14" s="888"/>
      <c r="C14" s="901"/>
      <c r="D14" s="901"/>
      <c r="E14" s="889"/>
      <c r="F14" s="622" t="str">
        <f>IF(VLOOKUP($D$8,'DATI EROGAZIONI'!$A$2:$T$22,13,FALSE)="","",VLOOKUP($D$8,'DATI EROGAZIONI'!$A$2:$T$22,13,FALSE))</f>
        <v/>
      </c>
      <c r="G14" s="622" t="str">
        <f>IF(VLOOKUP($D$8,'DATI EROGAZIONI'!$A$2:$AD$22,25,FALSE)="","",VLOOKUP($D$8,'DATI EROGAZIONI'!$A$2:$AD$22,25,FALSE))</f>
        <v/>
      </c>
      <c r="H14" s="622"/>
      <c r="I14" s="537"/>
      <c r="J14" s="1018"/>
      <c r="K14" s="1019"/>
      <c r="L14" s="1019"/>
      <c r="M14" s="1019"/>
      <c r="N14" s="1020"/>
      <c r="P14" s="371" t="s">
        <v>350</v>
      </c>
      <c r="Q14" s="662">
        <f>Q7+V7</f>
        <v>0</v>
      </c>
      <c r="R14" s="662">
        <f>R7+W7</f>
        <v>0</v>
      </c>
      <c r="S14" s="935">
        <f t="shared" ref="S14" si="4">Q14-R14</f>
        <v>0</v>
      </c>
      <c r="T14" s="935"/>
      <c r="U14" s="929">
        <f>T7+Z7</f>
        <v>0</v>
      </c>
      <c r="V14" s="929"/>
      <c r="W14" s="670" t="e">
        <f>U14/Q14</f>
        <v>#DIV/0!</v>
      </c>
      <c r="X14" s="1310" t="e">
        <f>IF(W17&gt;=50%, "ok", "ATTENZIONE NON COMPATIBILE CON ART. 3 C.7")</f>
        <v>#DIV/0!</v>
      </c>
      <c r="Y14" s="1310"/>
      <c r="Z14" s="1311"/>
      <c r="AA14" s="637"/>
    </row>
    <row r="15" spans="1:27" ht="15.5" x14ac:dyDescent="0.35">
      <c r="A15" s="208"/>
      <c r="B15" s="888"/>
      <c r="C15" s="901"/>
      <c r="D15" s="901"/>
      <c r="E15" s="889"/>
      <c r="F15" s="622" t="str">
        <f>IF(VLOOKUP($D$8,'DATI EROGAZIONI'!$A$2:$T$22,14,FALSE)="","",VLOOKUP($D$8,'DATI EROGAZIONI'!$A$2:$T$22,14,FALSE))</f>
        <v/>
      </c>
      <c r="G15" s="622" t="str">
        <f>IF(VLOOKUP($D$8,'DATI EROGAZIONI'!$A$2:$AD$22,26,FALSE)="","",VLOOKUP($D$8,'DATI EROGAZIONI'!$A$2:$AD$22,26,FALSE))</f>
        <v/>
      </c>
      <c r="H15" s="622"/>
      <c r="I15" s="537"/>
      <c r="J15" s="1018"/>
      <c r="K15" s="1019"/>
      <c r="L15" s="1019"/>
      <c r="M15" s="1019"/>
      <c r="N15" s="1020"/>
      <c r="P15" s="372" t="s">
        <v>58</v>
      </c>
      <c r="Q15" s="662">
        <f t="shared" ref="Q15:Q16" si="5">Q8+V8</f>
        <v>0</v>
      </c>
      <c r="R15" s="662">
        <f t="shared" ref="R15:R16" si="6">R8+W8</f>
        <v>0</v>
      </c>
      <c r="S15" s="935">
        <f t="shared" ref="S15:S16" si="7">Q15-R15</f>
        <v>0</v>
      </c>
      <c r="T15" s="935"/>
      <c r="U15" s="929">
        <f t="shared" ref="U15:U16" si="8">T8+Z8</f>
        <v>0</v>
      </c>
      <c r="V15" s="929"/>
      <c r="W15" s="670" t="e">
        <f t="shared" ref="W15:W16" si="9">U15/Q15</f>
        <v>#DIV/0!</v>
      </c>
      <c r="X15" s="1310"/>
      <c r="Y15" s="1310"/>
      <c r="Z15" s="1311"/>
      <c r="AA15" s="637"/>
    </row>
    <row r="16" spans="1:27" ht="16.5" customHeight="1" x14ac:dyDescent="0.35">
      <c r="A16" s="208"/>
      <c r="B16" s="888"/>
      <c r="C16" s="901"/>
      <c r="D16" s="901"/>
      <c r="E16" s="889"/>
      <c r="F16" s="622" t="str">
        <f>IF(VLOOKUP($D$8,'DATI EROGAZIONI'!$A$2:$T$22,14,FALSE)="","",VLOOKUP($D$8,'DATI EROGAZIONI'!$A$2:$T$22,14,FALSE))</f>
        <v/>
      </c>
      <c r="G16" s="622" t="str">
        <f>IF(VLOOKUP($D$8,'DATI EROGAZIONI'!$A$2:$AD$22,27,FALSE)="","",VLOOKUP($D$8,'DATI EROGAZIONI'!$A$2:$AD$22,27,FALSE))</f>
        <v/>
      </c>
      <c r="H16" s="622"/>
      <c r="I16" s="537"/>
      <c r="J16" s="1018"/>
      <c r="K16" s="1019"/>
      <c r="L16" s="1019"/>
      <c r="M16" s="1019"/>
      <c r="N16" s="1020"/>
      <c r="P16" s="485" t="s">
        <v>80</v>
      </c>
      <c r="Q16" s="662">
        <f t="shared" si="5"/>
        <v>0</v>
      </c>
      <c r="R16" s="662">
        <f t="shared" si="6"/>
        <v>0</v>
      </c>
      <c r="S16" s="935">
        <f t="shared" si="7"/>
        <v>0</v>
      </c>
      <c r="T16" s="935"/>
      <c r="U16" s="929">
        <f t="shared" si="8"/>
        <v>0</v>
      </c>
      <c r="V16" s="929"/>
      <c r="W16" s="670" t="e">
        <f t="shared" si="9"/>
        <v>#DIV/0!</v>
      </c>
      <c r="X16" s="1310"/>
      <c r="Y16" s="1310"/>
      <c r="Z16" s="1311"/>
      <c r="AA16" s="637"/>
    </row>
    <row r="17" spans="1:71" ht="16" thickBot="1" x14ac:dyDescent="0.4">
      <c r="A17" s="208"/>
      <c r="B17" s="888"/>
      <c r="C17" s="901"/>
      <c r="D17" s="901"/>
      <c r="E17" s="889"/>
      <c r="F17" s="622" t="str">
        <f>IF(VLOOKUP($D$8,'DATI EROGAZIONI'!$A$2:$T$22,15,FALSE)="","",VLOOKUP($D$8,'DATI EROGAZIONI'!$A$2:$T$22,15,FALSE))</f>
        <v/>
      </c>
      <c r="G17" s="622" t="str">
        <f>IF(VLOOKUP($D$8,'DATI EROGAZIONI'!$A$2:$AD$22,28,FALSE)="","",VLOOKUP($D$8,'DATI EROGAZIONI'!$A$2:$AD$22,28,FALSE))</f>
        <v/>
      </c>
      <c r="H17" s="622"/>
      <c r="I17" s="537"/>
      <c r="J17" s="1018"/>
      <c r="K17" s="1019"/>
      <c r="L17" s="1019"/>
      <c r="M17" s="1019"/>
      <c r="N17" s="1020"/>
      <c r="P17" s="669" t="s">
        <v>56</v>
      </c>
      <c r="Q17" s="598">
        <f>SUM(Q14:Q16)</f>
        <v>0</v>
      </c>
      <c r="R17" s="598">
        <f>SUM(R14:R16)</f>
        <v>0</v>
      </c>
      <c r="S17" s="946">
        <f>Q17-R17</f>
        <v>0</v>
      </c>
      <c r="T17" s="946"/>
      <c r="U17" s="946">
        <f>SUM(U14:V16)</f>
        <v>0</v>
      </c>
      <c r="V17" s="946"/>
      <c r="W17" s="672" t="e">
        <f>U17/Q17</f>
        <v>#DIV/0!</v>
      </c>
      <c r="X17" s="1312"/>
      <c r="Y17" s="1312"/>
      <c r="Z17" s="1313"/>
      <c r="AA17" s="637"/>
    </row>
    <row r="18" spans="1:71" ht="16" thickBot="1" x14ac:dyDescent="0.4">
      <c r="A18" s="208"/>
      <c r="B18" s="888"/>
      <c r="C18" s="901"/>
      <c r="D18" s="901"/>
      <c r="E18" s="889"/>
      <c r="F18" s="622" t="str">
        <f>IF(VLOOKUP($D$8,'DATI EROGAZIONI'!$A$2:$T$22,16,FALSE)="","",VLOOKUP($D$8,'DATI EROGAZIONI'!$A$2:$T$22,16,FALSE))</f>
        <v/>
      </c>
      <c r="G18" s="622" t="str">
        <f>IF(VLOOKUP($D$8,'DATI EROGAZIONI'!$A$2:$AD$22,29,FALSE)="","",VLOOKUP($D$8,'DATI EROGAZIONI'!$A$2:$AD$22,29,FALSE))</f>
        <v/>
      </c>
      <c r="H18" s="622"/>
      <c r="I18" s="537"/>
      <c r="J18" s="1018"/>
      <c r="K18" s="1019"/>
      <c r="L18" s="1019"/>
      <c r="M18" s="1019"/>
      <c r="N18" s="1020"/>
      <c r="O18" s="620"/>
      <c r="P18" s="663"/>
      <c r="Q18" s="377"/>
      <c r="R18" s="377"/>
      <c r="S18" s="377"/>
      <c r="T18" s="377"/>
      <c r="U18" s="377"/>
      <c r="V18" s="377"/>
      <c r="W18" s="377"/>
      <c r="X18" s="377"/>
      <c r="Y18" s="377"/>
      <c r="Z18" s="423"/>
      <c r="AA18" s="637"/>
    </row>
    <row r="19" spans="1:71" ht="15.5" x14ac:dyDescent="0.35">
      <c r="A19" s="208"/>
      <c r="B19" s="888"/>
      <c r="C19" s="901"/>
      <c r="D19" s="901"/>
      <c r="E19" s="889"/>
      <c r="F19" s="622" t="str">
        <f>IF(VLOOKUP($D$8,'DATI EROGAZIONI'!$A$2:$T$22,17,FALSE)="","",VLOOKUP($D$8,'DATI EROGAZIONI'!$A$2:$T$22,17,FALSE))</f>
        <v/>
      </c>
      <c r="G19" s="622" t="str">
        <f>IF(VLOOKUP($D$8,'DATI EROGAZIONI'!$A$2:$AD$22,30,FALSE)="","",VLOOKUP($D$8,'DATI EROGAZIONI'!$A$2:$AD$22,30,FALSE))</f>
        <v/>
      </c>
      <c r="H19" s="622"/>
      <c r="I19" s="537"/>
      <c r="J19" s="1018"/>
      <c r="K19" s="1019"/>
      <c r="L19" s="1019"/>
      <c r="M19" s="1019"/>
      <c r="N19" s="1020"/>
      <c r="P19" s="1003" t="s">
        <v>351</v>
      </c>
      <c r="Q19" s="1004"/>
      <c r="R19" s="1004"/>
      <c r="S19" s="1004"/>
      <c r="T19" s="1004"/>
      <c r="U19" s="1004"/>
      <c r="V19" s="1004"/>
      <c r="W19" s="1004"/>
      <c r="X19" s="1004"/>
      <c r="Y19" s="1004"/>
      <c r="Z19" s="1005"/>
      <c r="AA19" s="637"/>
    </row>
    <row r="20" spans="1:71" ht="15.5" x14ac:dyDescent="0.35">
      <c r="A20" s="208"/>
      <c r="B20" s="888"/>
      <c r="C20" s="901"/>
      <c r="D20" s="901"/>
      <c r="E20" s="889"/>
      <c r="F20" s="622" t="str">
        <f>IF(VLOOKUP($D$8,'DATI EROGAZIONI'!$A$2:$T$22,18,FALSE)="","",VLOOKUP($D$8,'DATI EROGAZIONI'!$A$2:$T$22,18,FALSE))</f>
        <v/>
      </c>
      <c r="G20" s="622" t="str">
        <f>IF(VLOOKUP($D$8,'DATI EROGAZIONI'!$A$2:$AE$22,31,FALSE)="","",VLOOKUP($D$8,'DATI EROGAZIONI'!$A$2:$AE$22,31,FALSE))</f>
        <v/>
      </c>
      <c r="H20" s="622"/>
      <c r="I20" s="537"/>
      <c r="J20" s="1018"/>
      <c r="K20" s="1019"/>
      <c r="L20" s="1019"/>
      <c r="M20" s="1019"/>
      <c r="N20" s="1020"/>
      <c r="P20" s="936" t="s">
        <v>347</v>
      </c>
      <c r="Q20" s="937"/>
      <c r="R20" s="937"/>
      <c r="S20" s="937" t="s">
        <v>348</v>
      </c>
      <c r="T20" s="937"/>
      <c r="U20" s="937"/>
      <c r="V20" s="937"/>
      <c r="W20" s="937"/>
      <c r="X20" s="944" t="s">
        <v>352</v>
      </c>
      <c r="Y20" s="944"/>
      <c r="Z20" s="945"/>
      <c r="AA20" s="637"/>
    </row>
    <row r="21" spans="1:71" ht="25" x14ac:dyDescent="0.35">
      <c r="A21" s="208"/>
      <c r="B21" s="888"/>
      <c r="C21" s="901"/>
      <c r="D21" s="901"/>
      <c r="E21" s="889"/>
      <c r="F21" s="622" t="str">
        <f>IF(VLOOKUP($D$8,'DATI EROGAZIONI'!$A$2:$T$22,19,FALSE)="","",VLOOKUP($D$8,'DATI EROGAZIONI'!$A$2:$T$22,19,FALSE))</f>
        <v/>
      </c>
      <c r="G21" s="622"/>
      <c r="H21" s="622"/>
      <c r="I21" s="537"/>
      <c r="J21" s="1018"/>
      <c r="K21" s="1019"/>
      <c r="L21" s="1019"/>
      <c r="M21" s="1019"/>
      <c r="N21" s="1020"/>
      <c r="P21" s="675" t="s">
        <v>619</v>
      </c>
      <c r="Q21" s="664" t="s">
        <v>628</v>
      </c>
      <c r="R21" s="664" t="s">
        <v>620</v>
      </c>
      <c r="S21" s="924" t="s">
        <v>619</v>
      </c>
      <c r="T21" s="924"/>
      <c r="U21" s="924"/>
      <c r="V21" s="664" t="s">
        <v>628</v>
      </c>
      <c r="W21" s="674" t="s">
        <v>620</v>
      </c>
      <c r="X21" s="665" t="s">
        <v>629</v>
      </c>
      <c r="Y21" s="664" t="s">
        <v>628</v>
      </c>
      <c r="Z21" s="676" t="s">
        <v>620</v>
      </c>
      <c r="AA21" s="637"/>
    </row>
    <row r="22" spans="1:71" ht="16" thickBot="1" x14ac:dyDescent="0.4">
      <c r="A22" s="208"/>
      <c r="B22" s="890"/>
      <c r="C22" s="902"/>
      <c r="D22" s="902"/>
      <c r="E22" s="891"/>
      <c r="F22" s="622" t="str">
        <f>IF(VLOOKUP($D$8,'DATI EROGAZIONI'!$A$2:$AD$22,20,FALSE)="","",VLOOKUP($D$8,'DATI EROGAZIONI'!$A$2:$AD$22,20,FALSE))</f>
        <v/>
      </c>
      <c r="G22" s="622"/>
      <c r="H22" s="622"/>
      <c r="I22" s="537"/>
      <c r="J22" s="1021"/>
      <c r="K22" s="1022"/>
      <c r="L22" s="1022"/>
      <c r="M22" s="1022"/>
      <c r="N22" s="1023"/>
      <c r="P22" s="677">
        <f>'piano inv.riconvers.'!M61</f>
        <v>0</v>
      </c>
      <c r="Q22" s="678">
        <f>'rend_riconversione-sub'!E13</f>
        <v>0</v>
      </c>
      <c r="R22" s="667">
        <f>P22-Q22</f>
        <v>0</v>
      </c>
      <c r="S22" s="925">
        <f>'piano inv.riconvers.'!M98</f>
        <v>0</v>
      </c>
      <c r="T22" s="925"/>
      <c r="U22" s="925"/>
      <c r="V22" s="667">
        <f>'rend_riconversione-extraurb'!E13</f>
        <v>0</v>
      </c>
      <c r="W22" s="667">
        <f>S22-V22</f>
        <v>0</v>
      </c>
      <c r="X22" s="667">
        <f>P22+S22</f>
        <v>0</v>
      </c>
      <c r="Y22" s="667">
        <f t="shared" ref="Y22:Z22" si="10">Q22+T22</f>
        <v>0</v>
      </c>
      <c r="Z22" s="668">
        <f t="shared" si="10"/>
        <v>0</v>
      </c>
      <c r="AA22" s="637"/>
    </row>
    <row r="23" spans="1:71" s="1317" customFormat="1" ht="35.25" customHeight="1" thickBot="1" x14ac:dyDescent="0.4">
      <c r="A23" s="1304"/>
      <c r="B23" s="1314"/>
      <c r="C23" s="199"/>
      <c r="D23" s="67"/>
      <c r="E23" s="67"/>
      <c r="F23" s="630"/>
      <c r="G23" s="630"/>
      <c r="H23" s="1315"/>
      <c r="I23" s="1315"/>
      <c r="J23" s="1315"/>
      <c r="K23" s="1316"/>
      <c r="L23" s="1316"/>
      <c r="AA23" s="1318"/>
    </row>
    <row r="24" spans="1:71" s="1320" customFormat="1" ht="17.5" x14ac:dyDescent="0.35">
      <c r="A24" s="1319"/>
      <c r="B24" s="741" t="s">
        <v>664</v>
      </c>
      <c r="C24" s="742"/>
      <c r="D24" s="742"/>
      <c r="E24" s="742"/>
      <c r="F24" s="742"/>
      <c r="G24" s="742"/>
      <c r="H24" s="743"/>
      <c r="I24" s="1317"/>
      <c r="J24" s="971" t="s">
        <v>353</v>
      </c>
      <c r="K24" s="972"/>
      <c r="L24" s="972"/>
      <c r="M24" s="972"/>
      <c r="N24" s="973"/>
      <c r="O24" s="1317"/>
      <c r="P24" s="971" t="s">
        <v>354</v>
      </c>
      <c r="Q24" s="972"/>
      <c r="R24" s="972"/>
      <c r="S24" s="972"/>
      <c r="T24" s="973"/>
      <c r="U24" s="1317"/>
      <c r="V24" s="971" t="s">
        <v>355</v>
      </c>
      <c r="W24" s="972"/>
      <c r="X24" s="972"/>
      <c r="Y24" s="972"/>
      <c r="Z24" s="973"/>
      <c r="AA24" s="1318"/>
      <c r="AB24" s="1317"/>
      <c r="AC24" s="1317"/>
      <c r="AD24" s="1317"/>
      <c r="AE24" s="1317"/>
      <c r="AF24" s="1317"/>
      <c r="AG24" s="1317"/>
      <c r="AH24" s="1317"/>
      <c r="AI24" s="1317"/>
      <c r="AJ24" s="1317"/>
      <c r="AK24" s="1317"/>
      <c r="AL24" s="1317"/>
      <c r="AM24" s="1317"/>
      <c r="AN24" s="1317"/>
      <c r="AO24" s="1317"/>
      <c r="AP24" s="1317"/>
      <c r="AQ24" s="1317"/>
      <c r="AR24" s="1317"/>
      <c r="AS24" s="1317"/>
      <c r="AT24" s="1317"/>
      <c r="AU24" s="1317"/>
      <c r="AV24" s="1317"/>
      <c r="AW24" s="1317"/>
      <c r="AX24" s="1317"/>
      <c r="AY24" s="1317"/>
      <c r="AZ24" s="1317"/>
      <c r="BA24" s="1317"/>
      <c r="BB24" s="1317"/>
      <c r="BC24" s="1317"/>
      <c r="BD24" s="1317"/>
      <c r="BE24" s="1317"/>
      <c r="BF24" s="1317"/>
      <c r="BG24" s="1317"/>
      <c r="BH24" s="1317"/>
      <c r="BI24" s="1317"/>
      <c r="BJ24" s="1317"/>
      <c r="BK24" s="1317"/>
      <c r="BL24" s="1317"/>
      <c r="BM24" s="1317"/>
      <c r="BN24" s="1317"/>
      <c r="BO24" s="1317"/>
      <c r="BP24" s="1317"/>
      <c r="BQ24" s="1317"/>
      <c r="BR24" s="1317"/>
      <c r="BS24" s="1317"/>
    </row>
    <row r="25" spans="1:71" s="1320" customFormat="1" ht="17.5" x14ac:dyDescent="0.35">
      <c r="A25" s="1319"/>
      <c r="B25" s="744"/>
      <c r="C25" s="745"/>
      <c r="D25" s="745"/>
      <c r="E25" s="745"/>
      <c r="F25" s="745"/>
      <c r="G25" s="745"/>
      <c r="H25" s="746"/>
      <c r="I25" s="1317"/>
      <c r="J25" s="974"/>
      <c r="K25" s="975"/>
      <c r="L25" s="975"/>
      <c r="M25" s="975"/>
      <c r="N25" s="976"/>
      <c r="O25" s="1317"/>
      <c r="P25" s="974"/>
      <c r="Q25" s="975"/>
      <c r="R25" s="975"/>
      <c r="S25" s="975"/>
      <c r="T25" s="976"/>
      <c r="U25" s="1317"/>
      <c r="V25" s="974"/>
      <c r="W25" s="975"/>
      <c r="X25" s="975"/>
      <c r="Y25" s="975"/>
      <c r="Z25" s="976"/>
      <c r="AA25" s="1318"/>
      <c r="AB25" s="1317"/>
      <c r="AC25" s="1317"/>
      <c r="AD25" s="1317"/>
      <c r="AE25" s="1317"/>
      <c r="AF25" s="1317"/>
      <c r="AG25" s="1317"/>
      <c r="AH25" s="1317"/>
      <c r="AI25" s="1317"/>
      <c r="AJ25" s="1317"/>
      <c r="AK25" s="1317"/>
      <c r="AL25" s="1317"/>
      <c r="AM25" s="1317"/>
      <c r="AN25" s="1317"/>
      <c r="AO25" s="1317"/>
      <c r="AP25" s="1317"/>
      <c r="AQ25" s="1317"/>
      <c r="AR25" s="1317"/>
      <c r="AS25" s="1317"/>
      <c r="AT25" s="1317"/>
      <c r="AU25" s="1317"/>
      <c r="AV25" s="1317"/>
      <c r="AW25" s="1317"/>
      <c r="AX25" s="1317"/>
      <c r="AY25" s="1317"/>
      <c r="AZ25" s="1317"/>
      <c r="BA25" s="1317"/>
      <c r="BB25" s="1317"/>
      <c r="BC25" s="1317"/>
      <c r="BD25" s="1317"/>
      <c r="BE25" s="1317"/>
      <c r="BF25" s="1317"/>
      <c r="BG25" s="1317"/>
      <c r="BH25" s="1317"/>
      <c r="BI25" s="1317"/>
      <c r="BJ25" s="1317"/>
      <c r="BK25" s="1317"/>
      <c r="BL25" s="1317"/>
      <c r="BM25" s="1317"/>
      <c r="BN25" s="1317"/>
      <c r="BO25" s="1317"/>
      <c r="BP25" s="1317"/>
      <c r="BQ25" s="1317"/>
      <c r="BR25" s="1317"/>
      <c r="BS25" s="1317"/>
    </row>
    <row r="26" spans="1:71" s="1320" customFormat="1" ht="17.5" x14ac:dyDescent="0.35">
      <c r="A26" s="1319"/>
      <c r="B26" s="616">
        <v>2022</v>
      </c>
      <c r="C26" s="617">
        <v>2023</v>
      </c>
      <c r="D26" s="985">
        <v>2024</v>
      </c>
      <c r="E26" s="986"/>
      <c r="F26" s="617">
        <v>2025</v>
      </c>
      <c r="G26" s="617">
        <v>2026</v>
      </c>
      <c r="H26" s="373" t="s">
        <v>29</v>
      </c>
      <c r="I26" s="1317"/>
      <c r="J26" s="974"/>
      <c r="K26" s="975"/>
      <c r="L26" s="975"/>
      <c r="M26" s="975"/>
      <c r="N26" s="976"/>
      <c r="O26" s="1317"/>
      <c r="P26" s="974"/>
      <c r="Q26" s="975"/>
      <c r="R26" s="975"/>
      <c r="S26" s="975"/>
      <c r="T26" s="976"/>
      <c r="U26" s="1317"/>
      <c r="V26" s="974"/>
      <c r="W26" s="975"/>
      <c r="X26" s="975"/>
      <c r="Y26" s="975"/>
      <c r="Z26" s="976"/>
      <c r="AA26" s="1318"/>
      <c r="AB26" s="1317"/>
      <c r="AC26" s="1317"/>
      <c r="AD26" s="1317"/>
      <c r="AE26" s="1317"/>
      <c r="AF26" s="1317"/>
      <c r="AG26" s="1317"/>
      <c r="AH26" s="1317"/>
      <c r="AI26" s="1317"/>
      <c r="AJ26" s="1317"/>
      <c r="AK26" s="1317"/>
      <c r="AL26" s="1317"/>
      <c r="AM26" s="1317"/>
      <c r="AN26" s="1317"/>
      <c r="AO26" s="1317"/>
      <c r="AP26" s="1317"/>
      <c r="AQ26" s="1317"/>
      <c r="AR26" s="1317"/>
      <c r="AS26" s="1317"/>
      <c r="AT26" s="1317"/>
      <c r="AU26" s="1317"/>
      <c r="AV26" s="1317"/>
      <c r="AW26" s="1317"/>
      <c r="AX26" s="1317"/>
      <c r="AY26" s="1317"/>
      <c r="AZ26" s="1317"/>
      <c r="BA26" s="1317"/>
      <c r="BB26" s="1317"/>
      <c r="BC26" s="1317"/>
      <c r="BD26" s="1317"/>
      <c r="BE26" s="1317"/>
      <c r="BF26" s="1317"/>
      <c r="BG26" s="1317"/>
      <c r="BH26" s="1317"/>
      <c r="BI26" s="1317"/>
      <c r="BJ26" s="1317"/>
      <c r="BK26" s="1317"/>
      <c r="BL26" s="1317"/>
      <c r="BM26" s="1317"/>
      <c r="BN26" s="1317"/>
      <c r="BO26" s="1317"/>
      <c r="BP26" s="1317"/>
      <c r="BQ26" s="1317"/>
      <c r="BR26" s="1317"/>
      <c r="BS26" s="1317"/>
    </row>
    <row r="27" spans="1:71" ht="37.5" x14ac:dyDescent="0.35">
      <c r="A27" s="1306"/>
      <c r="B27" s="374" t="s">
        <v>29</v>
      </c>
      <c r="C27" s="375" t="s">
        <v>29</v>
      </c>
      <c r="D27" s="987" t="s">
        <v>29</v>
      </c>
      <c r="E27" s="988"/>
      <c r="F27" s="375" t="s">
        <v>29</v>
      </c>
      <c r="G27" s="375" t="s">
        <v>29</v>
      </c>
      <c r="H27" s="376" t="s">
        <v>29</v>
      </c>
      <c r="J27" s="471" t="s">
        <v>346</v>
      </c>
      <c r="K27" s="484" t="s">
        <v>356</v>
      </c>
      <c r="L27" s="999" t="s">
        <v>357</v>
      </c>
      <c r="M27" s="999"/>
      <c r="N27" s="491" t="s">
        <v>358</v>
      </c>
      <c r="P27" s="471" t="s">
        <v>346</v>
      </c>
      <c r="Q27" s="578" t="s">
        <v>356</v>
      </c>
      <c r="R27" s="950" t="s">
        <v>357</v>
      </c>
      <c r="S27" s="951"/>
      <c r="T27" s="578" t="s">
        <v>358</v>
      </c>
      <c r="V27" s="471" t="s">
        <v>346</v>
      </c>
      <c r="W27" s="578" t="s">
        <v>356</v>
      </c>
      <c r="X27" s="950" t="s">
        <v>357</v>
      </c>
      <c r="Y27" s="951"/>
      <c r="Z27" s="579" t="s">
        <v>358</v>
      </c>
      <c r="AA27" s="637"/>
    </row>
    <row r="28" spans="1:71" s="1317" customFormat="1" ht="18" thickBot="1" x14ac:dyDescent="0.4">
      <c r="A28" s="1321"/>
      <c r="B28" s="1322">
        <f>VLOOKUP(D8,'DATI EROGAZIONI'!A2:I22,2, FALSE)</f>
        <v>3256686</v>
      </c>
      <c r="C28" s="483">
        <f>VLOOKUP(D8,'DATI EROGAZIONI'!A2:I22,3, FALSE)</f>
        <v>4232853</v>
      </c>
      <c r="D28" s="969">
        <f>VLOOKUP(D8,'DATI EROGAZIONI'!A1:I22,4,FALSE)</f>
        <v>0</v>
      </c>
      <c r="E28" s="970"/>
      <c r="F28" s="483">
        <f>VLOOKUP(D8,'DATI EROGAZIONI'!A2:I22,5,FALSE)</f>
        <v>0</v>
      </c>
      <c r="G28" s="483">
        <f>VLOOKUP(D8,'DATI EROGAZIONI'!A2:I22,6,FALSE)</f>
        <v>0</v>
      </c>
      <c r="H28" s="577">
        <f>SUM(G28+F28+D28+C28+B28)</f>
        <v>7489539</v>
      </c>
      <c r="J28" s="371" t="s">
        <v>350</v>
      </c>
      <c r="K28" s="481">
        <f>Q28+W28</f>
        <v>0</v>
      </c>
      <c r="L28" s="977">
        <f>R28+X28</f>
        <v>0</v>
      </c>
      <c r="M28" s="977"/>
      <c r="N28" s="492">
        <f>K28-L28</f>
        <v>0</v>
      </c>
      <c r="P28" s="371" t="s">
        <v>350</v>
      </c>
      <c r="Q28" s="480">
        <f>'sub_Urbano.Piano inv. forn'!T69</f>
        <v>0</v>
      </c>
      <c r="R28" s="1009">
        <f>'sub-urbano REND FORN_ metano'!O10</f>
        <v>0</v>
      </c>
      <c r="S28" s="1009"/>
      <c r="T28" s="575">
        <f>Q28-R28</f>
        <v>0</v>
      </c>
      <c r="V28" s="371" t="s">
        <v>350</v>
      </c>
      <c r="W28" s="480">
        <f>'EXTRAUrbano.Piano inv. forn '!T70</f>
        <v>0</v>
      </c>
      <c r="X28" s="956">
        <f>'extraurbano REND FORN_ metano'!O10</f>
        <v>0</v>
      </c>
      <c r="Y28" s="956"/>
      <c r="Z28" s="492">
        <f>W28-X28</f>
        <v>0</v>
      </c>
      <c r="AA28" s="1318"/>
    </row>
    <row r="29" spans="1:71" s="1317" customFormat="1" ht="18.75" customHeight="1" thickBot="1" x14ac:dyDescent="0.4">
      <c r="A29" s="1321"/>
      <c r="B29" s="1323"/>
      <c r="C29" s="623"/>
      <c r="D29" s="623"/>
      <c r="E29" s="623"/>
      <c r="F29" s="1324"/>
      <c r="G29" s="1324"/>
      <c r="H29" s="1325"/>
      <c r="J29" s="372" t="s">
        <v>58</v>
      </c>
      <c r="K29" s="481">
        <f>Q29+W29</f>
        <v>0</v>
      </c>
      <c r="L29" s="977">
        <f t="shared" ref="L29:L30" si="11">R29+X29</f>
        <v>0</v>
      </c>
      <c r="M29" s="977"/>
      <c r="N29" s="492">
        <f t="shared" ref="N29:N30" si="12">K29-L29</f>
        <v>0</v>
      </c>
      <c r="P29" s="372" t="s">
        <v>58</v>
      </c>
      <c r="Q29" s="480">
        <f>'sub_Urbano.Piano inv. forn'!T106</f>
        <v>0</v>
      </c>
      <c r="R29" s="956">
        <f>'sub_urbano REND_FORN_ ele '!O10</f>
        <v>0</v>
      </c>
      <c r="S29" s="956"/>
      <c r="T29" s="575">
        <f>Q29-R29</f>
        <v>0</v>
      </c>
      <c r="V29" s="372" t="s">
        <v>58</v>
      </c>
      <c r="W29" s="480">
        <f>'EXTRAUrbano.Piano inv. forn '!T108</f>
        <v>0</v>
      </c>
      <c r="X29" s="956">
        <f>'extraurbano REND FORN_ elett'!O10</f>
        <v>0</v>
      </c>
      <c r="Y29" s="956"/>
      <c r="Z29" s="492">
        <f t="shared" ref="Z29:Z31" si="13">W29-X29</f>
        <v>0</v>
      </c>
      <c r="AA29" s="1318"/>
    </row>
    <row r="30" spans="1:71" s="1317" customFormat="1" ht="18.75" customHeight="1" x14ac:dyDescent="0.35">
      <c r="A30" s="1321"/>
      <c r="B30" s="1027" t="s">
        <v>631</v>
      </c>
      <c r="C30" s="1028"/>
      <c r="D30" s="1028"/>
      <c r="E30" s="1028"/>
      <c r="F30" s="1029"/>
      <c r="G30" s="1326">
        <f>VLOOKUP(D8,'DATI EROGAZIONI'!A38:B58,2,FALSE)</f>
        <v>0</v>
      </c>
      <c r="H30" s="1327"/>
      <c r="J30" s="485" t="s">
        <v>80</v>
      </c>
      <c r="K30" s="481">
        <f>Q30+W30</f>
        <v>0</v>
      </c>
      <c r="L30" s="977">
        <f t="shared" si="11"/>
        <v>0</v>
      </c>
      <c r="M30" s="977"/>
      <c r="N30" s="492">
        <f t="shared" si="12"/>
        <v>0</v>
      </c>
      <c r="P30" s="485" t="s">
        <v>80</v>
      </c>
      <c r="Q30" s="480">
        <f>'sub_Urbano.Piano inv. forn'!T144</f>
        <v>0</v>
      </c>
      <c r="R30" s="956">
        <f>'suburb.REND_FORN_ idrogeno'!O10</f>
        <v>0</v>
      </c>
      <c r="S30" s="956"/>
      <c r="T30" s="575">
        <f>Q30-R30</f>
        <v>0</v>
      </c>
      <c r="V30" s="485" t="s">
        <v>80</v>
      </c>
      <c r="W30" s="480">
        <f>'EXTRAUrbano.Piano inv. forn '!T145</f>
        <v>0</v>
      </c>
      <c r="X30" s="956">
        <f>'eXTRAurbanoREND_FORN_ idrogeno'!O10</f>
        <v>0</v>
      </c>
      <c r="Y30" s="956"/>
      <c r="Z30" s="492">
        <f t="shared" si="13"/>
        <v>0</v>
      </c>
      <c r="AA30" s="1318"/>
    </row>
    <row r="31" spans="1:71" s="1317" customFormat="1" ht="18.75" customHeight="1" thickBot="1" x14ac:dyDescent="0.4">
      <c r="A31" s="1321"/>
      <c r="B31" s="1024" t="s">
        <v>632</v>
      </c>
      <c r="C31" s="1025"/>
      <c r="D31" s="1025"/>
      <c r="E31" s="1025"/>
      <c r="F31" s="1026"/>
      <c r="G31" s="1328">
        <f>K40+K44</f>
        <v>0</v>
      </c>
      <c r="H31" s="1329"/>
      <c r="J31" s="482" t="s">
        <v>360</v>
      </c>
      <c r="K31" s="483">
        <f>SUM(K28:K30)</f>
        <v>0</v>
      </c>
      <c r="L31" s="957">
        <f>SUM(L28:M30)</f>
        <v>0</v>
      </c>
      <c r="M31" s="957"/>
      <c r="N31" s="493">
        <f>K31-L31</f>
        <v>0</v>
      </c>
      <c r="P31" s="482" t="s">
        <v>361</v>
      </c>
      <c r="Q31" s="483">
        <f>SUM(Q28:Q30)</f>
        <v>0</v>
      </c>
      <c r="R31" s="957">
        <f>SUM(R28:S30)</f>
        <v>0</v>
      </c>
      <c r="S31" s="957"/>
      <c r="T31" s="493">
        <f>Q31-R31</f>
        <v>0</v>
      </c>
      <c r="V31" s="482" t="s">
        <v>362</v>
      </c>
      <c r="W31" s="483">
        <f>SUM(W28:W30)</f>
        <v>0</v>
      </c>
      <c r="X31" s="957">
        <f>SUM(X28:Y30)</f>
        <v>0</v>
      </c>
      <c r="Y31" s="957"/>
      <c r="Z31" s="576">
        <f t="shared" si="13"/>
        <v>0</v>
      </c>
      <c r="AA31" s="1318"/>
    </row>
    <row r="32" spans="1:71" s="1334" customFormat="1" ht="21" customHeight="1" thickBot="1" x14ac:dyDescent="0.35">
      <c r="A32" s="1330"/>
      <c r="B32" s="1323"/>
      <c r="C32" s="623"/>
      <c r="D32" s="1331"/>
      <c r="E32" s="1331"/>
      <c r="F32" s="1332"/>
      <c r="G32" s="1332"/>
      <c r="H32" s="1333"/>
      <c r="J32" s="1335"/>
      <c r="K32" s="1335"/>
      <c r="L32" s="1336"/>
      <c r="M32" s="1337"/>
      <c r="N32" s="1338"/>
      <c r="P32" s="1335"/>
      <c r="Q32" s="1335"/>
      <c r="R32" s="1336"/>
      <c r="S32" s="1337"/>
      <c r="T32" s="1338"/>
      <c r="V32" s="1335"/>
      <c r="W32" s="1335"/>
      <c r="X32" s="1336"/>
      <c r="Y32" s="1337"/>
      <c r="Z32" s="1338"/>
      <c r="AA32" s="1339"/>
    </row>
    <row r="33" spans="1:27" s="1341" customFormat="1" ht="54" customHeight="1" x14ac:dyDescent="0.3">
      <c r="A33" s="1340"/>
      <c r="B33" s="982" t="s">
        <v>359</v>
      </c>
      <c r="C33" s="983"/>
      <c r="D33" s="983"/>
      <c r="E33" s="983"/>
      <c r="F33" s="984"/>
      <c r="G33" s="1326">
        <f>VLOOKUP(D8,'DATI EROGAZIONI'!A1:I22,8,FALSE)</f>
        <v>6291086.8000000007</v>
      </c>
      <c r="H33" s="1327"/>
      <c r="J33" s="971" t="s">
        <v>363</v>
      </c>
      <c r="K33" s="972"/>
      <c r="L33" s="972"/>
      <c r="M33" s="972"/>
      <c r="N33" s="973"/>
      <c r="P33" s="971" t="s">
        <v>364</v>
      </c>
      <c r="Q33" s="972"/>
      <c r="R33" s="972"/>
      <c r="S33" s="972"/>
      <c r="T33" s="973"/>
      <c r="V33" s="971" t="s">
        <v>365</v>
      </c>
      <c r="W33" s="972"/>
      <c r="X33" s="972"/>
      <c r="Y33" s="972"/>
      <c r="Z33" s="973"/>
      <c r="AA33" s="1342"/>
    </row>
    <row r="34" spans="1:27" s="1341" customFormat="1" ht="35.15" customHeight="1" thickBot="1" x14ac:dyDescent="0.35">
      <c r="A34" s="1340"/>
      <c r="B34" s="1343"/>
      <c r="I34" s="696"/>
      <c r="J34" s="471" t="s">
        <v>346</v>
      </c>
      <c r="K34" s="578" t="s">
        <v>356</v>
      </c>
      <c r="L34" s="950" t="s">
        <v>357</v>
      </c>
      <c r="M34" s="951"/>
      <c r="N34" s="578" t="s">
        <v>358</v>
      </c>
      <c r="P34" s="471" t="s">
        <v>346</v>
      </c>
      <c r="Q34" s="578" t="s">
        <v>356</v>
      </c>
      <c r="R34" s="950" t="s">
        <v>357</v>
      </c>
      <c r="S34" s="951"/>
      <c r="T34" s="578" t="s">
        <v>358</v>
      </c>
      <c r="V34" s="471" t="s">
        <v>346</v>
      </c>
      <c r="W34" s="578" t="s">
        <v>356</v>
      </c>
      <c r="X34" s="950" t="s">
        <v>357</v>
      </c>
      <c r="Y34" s="951"/>
      <c r="Z34" s="578" t="s">
        <v>358</v>
      </c>
      <c r="AA34" s="1342"/>
    </row>
    <row r="35" spans="1:27" s="1334" customFormat="1" ht="49.5" customHeight="1" thickBot="1" x14ac:dyDescent="0.35">
      <c r="A35" s="1330"/>
      <c r="B35" s="979" t="s">
        <v>652</v>
      </c>
      <c r="C35" s="980"/>
      <c r="D35" s="980"/>
      <c r="E35" s="980"/>
      <c r="F35" s="981"/>
      <c r="G35" s="1344">
        <f>L40+L44</f>
        <v>0</v>
      </c>
      <c r="H35" s="1345"/>
      <c r="J35" s="371" t="s">
        <v>350</v>
      </c>
      <c r="K35" s="481">
        <f>Q35+W35</f>
        <v>0</v>
      </c>
      <c r="L35" s="977">
        <f>R35+X35</f>
        <v>0</v>
      </c>
      <c r="M35" s="977"/>
      <c r="N35" s="492">
        <f>K35-L35</f>
        <v>0</v>
      </c>
      <c r="P35" s="371" t="s">
        <v>350</v>
      </c>
      <c r="Q35" s="619">
        <f>'sub_urbano_PIANO_INV-INFR'!I60</f>
        <v>0</v>
      </c>
      <c r="R35" s="948">
        <f>'suburbano rend_infr_met'!K9</f>
        <v>0</v>
      </c>
      <c r="S35" s="949"/>
      <c r="T35" s="489">
        <f>Q35-R35</f>
        <v>0</v>
      </c>
      <c r="V35" s="371" t="s">
        <v>350</v>
      </c>
      <c r="W35" s="480">
        <f>'EXTRA-urbano_PIANO_INV-INFR '!G56</f>
        <v>0</v>
      </c>
      <c r="X35" s="956">
        <f>'EXTRAurbano rend_infr_met '!K9</f>
        <v>0</v>
      </c>
      <c r="Y35" s="956"/>
      <c r="Z35" s="492">
        <f>W35-X35</f>
        <v>0</v>
      </c>
      <c r="AA35" s="1339"/>
    </row>
    <row r="36" spans="1:27" s="1334" customFormat="1" ht="39.75" customHeight="1" thickBot="1" x14ac:dyDescent="0.35">
      <c r="A36" s="1330"/>
      <c r="B36" s="1346"/>
      <c r="J36" s="372" t="s">
        <v>58</v>
      </c>
      <c r="K36" s="481">
        <f>Q36+W36</f>
        <v>0</v>
      </c>
      <c r="L36" s="977">
        <f t="shared" ref="L36:L37" si="14">R36+X36</f>
        <v>0</v>
      </c>
      <c r="M36" s="977"/>
      <c r="N36" s="492">
        <f t="shared" ref="N36:N37" si="15">K36-L36</f>
        <v>0</v>
      </c>
      <c r="P36" s="372" t="s">
        <v>58</v>
      </c>
      <c r="Q36" s="480">
        <f>'sub_urbano_PIANO_INV-INFR'!I87</f>
        <v>0</v>
      </c>
      <c r="R36" s="948">
        <f>'SUBurbano rend_infr_elet'!K9</f>
        <v>0</v>
      </c>
      <c r="S36" s="949"/>
      <c r="T36" s="489">
        <f>Q36-R36</f>
        <v>0</v>
      </c>
      <c r="V36" s="372" t="s">
        <v>58</v>
      </c>
      <c r="W36" s="480">
        <f>'EXTRA-urbano_PIANO_INV-INFR '!G83</f>
        <v>0</v>
      </c>
      <c r="X36" s="956">
        <f>'extraurbano REND FORN_ elett'!O10</f>
        <v>0</v>
      </c>
      <c r="Y36" s="956"/>
      <c r="Z36" s="492">
        <f t="shared" ref="Z36:Z37" si="16">W36-X36</f>
        <v>0</v>
      </c>
      <c r="AA36" s="1339"/>
    </row>
    <row r="37" spans="1:27" s="1334" customFormat="1" ht="53.25" customHeight="1" thickBot="1" x14ac:dyDescent="0.35">
      <c r="A37" s="1347"/>
      <c r="B37" s="979" t="s">
        <v>366</v>
      </c>
      <c r="C37" s="980"/>
      <c r="D37" s="980"/>
      <c r="E37" s="980"/>
      <c r="F37" s="981"/>
      <c r="G37" s="1348"/>
      <c r="H37" s="1349"/>
      <c r="J37" s="485" t="s">
        <v>80</v>
      </c>
      <c r="K37" s="481">
        <f>Q37+W37</f>
        <v>0</v>
      </c>
      <c r="L37" s="977">
        <f t="shared" si="14"/>
        <v>0</v>
      </c>
      <c r="M37" s="977"/>
      <c r="N37" s="492">
        <f t="shared" si="15"/>
        <v>0</v>
      </c>
      <c r="P37" s="485" t="s">
        <v>80</v>
      </c>
      <c r="Q37" s="480">
        <f>'sub_urbano_PIANO_INV-INFR'!I113</f>
        <v>0</v>
      </c>
      <c r="R37" s="948">
        <f>'suburbano rend_infr_idrogeno'!K9</f>
        <v>0</v>
      </c>
      <c r="S37" s="949"/>
      <c r="T37" s="489">
        <f>Q37-R37</f>
        <v>0</v>
      </c>
      <c r="V37" s="485" t="s">
        <v>80</v>
      </c>
      <c r="W37" s="480">
        <f>'EXTRA-urbano_PIANO_INV-INFR '!G109</f>
        <v>0</v>
      </c>
      <c r="X37" s="956">
        <f>'EXTRAurbano rend_infr_idrogeno'!K9</f>
        <v>0</v>
      </c>
      <c r="Y37" s="956"/>
      <c r="Z37" s="492">
        <f t="shared" si="16"/>
        <v>0</v>
      </c>
      <c r="AA37" s="1339"/>
    </row>
    <row r="38" spans="1:27" ht="40.5" customHeight="1" thickBot="1" x14ac:dyDescent="0.4">
      <c r="A38" s="1306"/>
      <c r="B38" s="1350"/>
      <c r="J38" s="494" t="s">
        <v>367</v>
      </c>
      <c r="K38" s="495">
        <f>SUM(K35:K37)</f>
        <v>0</v>
      </c>
      <c r="L38" s="978">
        <f>SUM(L35:M37)</f>
        <v>0</v>
      </c>
      <c r="M38" s="978"/>
      <c r="N38" s="496">
        <f t="shared" ref="N38" si="17">SUM(N28:N30)+SUM(N35:N37)</f>
        <v>0</v>
      </c>
      <c r="P38" s="482" t="s">
        <v>368</v>
      </c>
      <c r="Q38" s="483">
        <f>SUM(Q35:Q37)</f>
        <v>0</v>
      </c>
      <c r="R38" s="969">
        <f>SUM(R35:S37)</f>
        <v>0</v>
      </c>
      <c r="S38" s="970"/>
      <c r="T38" s="490">
        <f>Q38-R38</f>
        <v>0</v>
      </c>
      <c r="U38" s="1353"/>
      <c r="V38" s="482" t="s">
        <v>369</v>
      </c>
      <c r="W38" s="483">
        <f>SUM(W35:W37)</f>
        <v>0</v>
      </c>
      <c r="X38" s="957">
        <f>SUM(X35:Y37)</f>
        <v>0</v>
      </c>
      <c r="Y38" s="957"/>
      <c r="Z38" s="577">
        <f>W38-X38</f>
        <v>0</v>
      </c>
      <c r="AA38" s="637"/>
    </row>
    <row r="39" spans="1:27" ht="18.649999999999999" customHeight="1" thickBot="1" x14ac:dyDescent="0.5">
      <c r="A39" s="1306"/>
      <c r="B39" s="989" t="s">
        <v>370</v>
      </c>
      <c r="C39" s="990"/>
      <c r="D39" s="990"/>
      <c r="E39" s="990"/>
      <c r="F39" s="990"/>
      <c r="G39" s="1354">
        <f>G35-G37</f>
        <v>0</v>
      </c>
      <c r="H39" s="1355"/>
      <c r="M39" s="1357"/>
      <c r="N39" s="1358"/>
      <c r="AA39" s="637"/>
    </row>
    <row r="40" spans="1:27" ht="36.75" customHeight="1" thickBot="1" x14ac:dyDescent="0.4">
      <c r="A40" s="1306"/>
      <c r="B40" s="991"/>
      <c r="C40" s="992"/>
      <c r="D40" s="992"/>
      <c r="E40" s="992"/>
      <c r="F40" s="992"/>
      <c r="G40" s="1359"/>
      <c r="H40" s="1360"/>
      <c r="J40" s="574" t="s">
        <v>371</v>
      </c>
      <c r="K40" s="487">
        <f>K31+K38</f>
        <v>0</v>
      </c>
      <c r="L40" s="954">
        <f>L38+L31</f>
        <v>0</v>
      </c>
      <c r="M40" s="955"/>
      <c r="N40" s="488">
        <f>K40-L40</f>
        <v>0</v>
      </c>
      <c r="P40" s="486" t="s">
        <v>372</v>
      </c>
      <c r="Q40" s="487">
        <f>Q31+Q38</f>
        <v>0</v>
      </c>
      <c r="R40" s="954">
        <f>R38+R31</f>
        <v>0</v>
      </c>
      <c r="S40" s="955"/>
      <c r="T40" s="488">
        <f>Q40-R40</f>
        <v>0</v>
      </c>
      <c r="V40" s="486" t="s">
        <v>373</v>
      </c>
      <c r="W40" s="487">
        <f>W31+W38</f>
        <v>0</v>
      </c>
      <c r="X40" s="954">
        <f>X38+X31</f>
        <v>0</v>
      </c>
      <c r="Y40" s="955"/>
      <c r="Z40" s="488">
        <f>W40-X40</f>
        <v>0</v>
      </c>
      <c r="AA40" s="637"/>
    </row>
    <row r="41" spans="1:27" ht="35.5" customHeight="1" thickBot="1" x14ac:dyDescent="0.4">
      <c r="A41" s="1306"/>
      <c r="B41" s="1350"/>
      <c r="AA41" s="637"/>
    </row>
    <row r="42" spans="1:27" ht="45.75" customHeight="1" thickBot="1" x14ac:dyDescent="0.4">
      <c r="A42" s="1306"/>
      <c r="B42" s="921" t="s">
        <v>653</v>
      </c>
      <c r="C42" s="922"/>
      <c r="D42" s="922"/>
      <c r="E42" s="922"/>
      <c r="F42" s="923"/>
      <c r="G42" s="1361">
        <f>G39-G33</f>
        <v>-6291086.8000000007</v>
      </c>
      <c r="H42" s="1345"/>
      <c r="J42" s="958" t="s">
        <v>374</v>
      </c>
      <c r="K42" s="959"/>
      <c r="L42" s="959"/>
      <c r="M42" s="959"/>
      <c r="N42" s="960"/>
      <c r="P42" s="958" t="s">
        <v>375</v>
      </c>
      <c r="Q42" s="959"/>
      <c r="R42" s="959"/>
      <c r="S42" s="959"/>
      <c r="T42" s="960"/>
      <c r="V42" s="958" t="s">
        <v>376</v>
      </c>
      <c r="W42" s="959"/>
      <c r="X42" s="959"/>
      <c r="Y42" s="959"/>
      <c r="Z42" s="960"/>
      <c r="AA42" s="637"/>
    </row>
    <row r="43" spans="1:27" ht="38" thickBot="1" x14ac:dyDescent="0.4">
      <c r="B43" s="693"/>
      <c r="C43" s="694"/>
      <c r="D43" s="694"/>
      <c r="E43" s="694"/>
      <c r="F43" s="694"/>
      <c r="G43" s="694"/>
      <c r="H43" s="694"/>
      <c r="I43" s="631"/>
      <c r="J43" s="471" t="s">
        <v>377</v>
      </c>
      <c r="K43" s="484" t="s">
        <v>356</v>
      </c>
      <c r="L43" s="999" t="s">
        <v>357</v>
      </c>
      <c r="M43" s="999"/>
      <c r="N43" s="491" t="s">
        <v>358</v>
      </c>
      <c r="P43" s="471" t="s">
        <v>377</v>
      </c>
      <c r="Q43" s="578" t="s">
        <v>356</v>
      </c>
      <c r="R43" s="950" t="s">
        <v>357</v>
      </c>
      <c r="S43" s="951"/>
      <c r="T43" s="579" t="s">
        <v>358</v>
      </c>
      <c r="V43" s="471" t="s">
        <v>377</v>
      </c>
      <c r="W43" s="578" t="s">
        <v>356</v>
      </c>
      <c r="X43" s="950" t="s">
        <v>357</v>
      </c>
      <c r="Y43" s="951"/>
      <c r="Z43" s="579" t="s">
        <v>358</v>
      </c>
      <c r="AA43" s="637"/>
    </row>
    <row r="44" spans="1:27" ht="27" customHeight="1" thickBot="1" x14ac:dyDescent="0.4">
      <c r="B44" s="921" t="s">
        <v>654</v>
      </c>
      <c r="C44" s="922"/>
      <c r="D44" s="922"/>
      <c r="E44" s="922"/>
      <c r="F44" s="923"/>
      <c r="G44" s="1361">
        <f>H28-G35</f>
        <v>7489539</v>
      </c>
      <c r="H44" s="1345"/>
      <c r="J44" s="596" t="s">
        <v>374</v>
      </c>
      <c r="K44" s="594">
        <f>Q44+W44</f>
        <v>0</v>
      </c>
      <c r="L44" s="1013">
        <f>R44+X44</f>
        <v>0</v>
      </c>
      <c r="M44" s="1014"/>
      <c r="N44" s="595">
        <f>T44+Z44</f>
        <v>0</v>
      </c>
      <c r="P44" s="952" t="s">
        <v>375</v>
      </c>
      <c r="Q44" s="967">
        <f>'piano inv.riconvers.'!Q61</f>
        <v>0</v>
      </c>
      <c r="R44" s="963">
        <f>'rend_riconversione-sub'!Q10</f>
        <v>0</v>
      </c>
      <c r="S44" s="964"/>
      <c r="T44" s="961">
        <f>Q44-R44</f>
        <v>0</v>
      </c>
      <c r="V44" s="952" t="s">
        <v>376</v>
      </c>
      <c r="W44" s="967">
        <f>'piano inv.riconvers.'!Q98</f>
        <v>0</v>
      </c>
      <c r="X44" s="963">
        <f>'rend_riconversione-extraurb'!Q10</f>
        <v>0</v>
      </c>
      <c r="Y44" s="964"/>
      <c r="Z44" s="961">
        <f>W44-X44</f>
        <v>0</v>
      </c>
      <c r="AA44" s="637"/>
    </row>
    <row r="45" spans="1:27" ht="33.65" customHeight="1" thickBot="1" x14ac:dyDescent="0.4">
      <c r="B45" s="693"/>
      <c r="C45" s="694"/>
      <c r="D45" s="694"/>
      <c r="E45" s="694"/>
      <c r="F45" s="694"/>
      <c r="G45" s="694"/>
      <c r="H45" s="694"/>
      <c r="J45" s="1362" t="s">
        <v>378</v>
      </c>
      <c r="K45" s="1363" t="str">
        <f>IF(K44&lt;=H28*0.15,"OK","IMPORTO SUPERIORE AL 15"%)</f>
        <v>OK</v>
      </c>
      <c r="L45" s="1364"/>
      <c r="M45" s="1364"/>
      <c r="N45" s="1365"/>
      <c r="P45" s="953"/>
      <c r="Q45" s="968"/>
      <c r="R45" s="965"/>
      <c r="S45" s="966"/>
      <c r="T45" s="962"/>
      <c r="V45" s="953"/>
      <c r="W45" s="968"/>
      <c r="X45" s="965"/>
      <c r="Y45" s="966"/>
      <c r="Z45" s="962"/>
      <c r="AA45" s="637"/>
    </row>
    <row r="46" spans="1:27" ht="15.75" customHeight="1" thickBot="1" x14ac:dyDescent="0.4">
      <c r="B46" s="1366"/>
      <c r="C46" s="1367"/>
      <c r="D46" s="656"/>
      <c r="E46" s="656"/>
      <c r="F46" s="1368"/>
      <c r="G46" s="1368"/>
      <c r="H46" s="464"/>
      <c r="I46" s="464"/>
      <c r="J46" s="464"/>
      <c r="K46" s="1369"/>
      <c r="L46" s="1369"/>
      <c r="M46" s="464"/>
      <c r="N46" s="464"/>
      <c r="O46" s="464"/>
      <c r="P46" s="464"/>
      <c r="Q46" s="464"/>
      <c r="R46" s="464"/>
      <c r="S46" s="464"/>
      <c r="T46" s="464"/>
      <c r="U46" s="464"/>
      <c r="V46" s="464"/>
      <c r="W46" s="464"/>
      <c r="X46" s="464"/>
      <c r="Y46" s="464"/>
      <c r="Z46" s="464"/>
      <c r="AA46" s="658"/>
    </row>
    <row r="50" spans="5:10" x14ac:dyDescent="0.35">
      <c r="E50" s="1352"/>
      <c r="G50" s="108"/>
      <c r="J50" s="1356"/>
    </row>
  </sheetData>
  <sheetProtection algorithmName="SHA-512" hashValue="wrbykolgxIETCymPRUH1nzd1zplAky+wx9AUw0O/saRmPAu50vwMUlI3ljvqGAbmXNfl7xwnWF7c/dkk3Mun3Q==" saltValue="xj55lgMnBP1Mw3v23dfCFg==" spinCount="100000" sheet="1" objects="1" scenarios="1"/>
  <mergeCells count="113">
    <mergeCell ref="X34:Y34"/>
    <mergeCell ref="Q44:Q45"/>
    <mergeCell ref="R44:S45"/>
    <mergeCell ref="T44:T45"/>
    <mergeCell ref="V42:Z42"/>
    <mergeCell ref="X43:Y43"/>
    <mergeCell ref="B8:C8"/>
    <mergeCell ref="D8:H8"/>
    <mergeCell ref="J8:K8"/>
    <mergeCell ref="L8:N8"/>
    <mergeCell ref="B6:G6"/>
    <mergeCell ref="B10:E22"/>
    <mergeCell ref="L44:M44"/>
    <mergeCell ref="L43:M43"/>
    <mergeCell ref="J42:N42"/>
    <mergeCell ref="L37:M37"/>
    <mergeCell ref="J10:N22"/>
    <mergeCell ref="R30:S30"/>
    <mergeCell ref="G30:H30"/>
    <mergeCell ref="B31:F31"/>
    <mergeCell ref="G31:H31"/>
    <mergeCell ref="B30:F30"/>
    <mergeCell ref="B2:Z2"/>
    <mergeCell ref="P24:T26"/>
    <mergeCell ref="P33:T33"/>
    <mergeCell ref="V24:Z26"/>
    <mergeCell ref="V33:Z33"/>
    <mergeCell ref="B4:N4"/>
    <mergeCell ref="B24:H25"/>
    <mergeCell ref="J33:N33"/>
    <mergeCell ref="L27:M27"/>
    <mergeCell ref="L28:M28"/>
    <mergeCell ref="L29:M29"/>
    <mergeCell ref="X27:Y27"/>
    <mergeCell ref="J6:K6"/>
    <mergeCell ref="P5:P6"/>
    <mergeCell ref="S15:T15"/>
    <mergeCell ref="S16:T16"/>
    <mergeCell ref="S17:T17"/>
    <mergeCell ref="P19:Z19"/>
    <mergeCell ref="P4:Z4"/>
    <mergeCell ref="R27:S27"/>
    <mergeCell ref="X31:Y31"/>
    <mergeCell ref="R31:S31"/>
    <mergeCell ref="R28:S28"/>
    <mergeCell ref="R29:S29"/>
    <mergeCell ref="J24:N26"/>
    <mergeCell ref="L30:M30"/>
    <mergeCell ref="L38:M38"/>
    <mergeCell ref="L40:M40"/>
    <mergeCell ref="L31:M31"/>
    <mergeCell ref="L35:M35"/>
    <mergeCell ref="L36:M36"/>
    <mergeCell ref="L34:M34"/>
    <mergeCell ref="B35:F35"/>
    <mergeCell ref="G35:H35"/>
    <mergeCell ref="G33:H33"/>
    <mergeCell ref="B33:F33"/>
    <mergeCell ref="D26:E26"/>
    <mergeCell ref="D27:E27"/>
    <mergeCell ref="D28:E28"/>
    <mergeCell ref="B37:F37"/>
    <mergeCell ref="G37:H37"/>
    <mergeCell ref="B39:F40"/>
    <mergeCell ref="G39:H40"/>
    <mergeCell ref="U17:V17"/>
    <mergeCell ref="X13:Z13"/>
    <mergeCell ref="X14:Z17"/>
    <mergeCell ref="R35:S35"/>
    <mergeCell ref="R34:S34"/>
    <mergeCell ref="R36:S36"/>
    <mergeCell ref="P44:P45"/>
    <mergeCell ref="X40:Y40"/>
    <mergeCell ref="X35:Y35"/>
    <mergeCell ref="X36:Y36"/>
    <mergeCell ref="X37:Y37"/>
    <mergeCell ref="X38:Y38"/>
    <mergeCell ref="P42:T42"/>
    <mergeCell ref="R43:S43"/>
    <mergeCell ref="Z44:Z45"/>
    <mergeCell ref="X44:Y45"/>
    <mergeCell ref="W44:W45"/>
    <mergeCell ref="V44:V45"/>
    <mergeCell ref="R37:S37"/>
    <mergeCell ref="R38:S38"/>
    <mergeCell ref="R40:S40"/>
    <mergeCell ref="X28:Y28"/>
    <mergeCell ref="X29:Y29"/>
    <mergeCell ref="X30:Y30"/>
    <mergeCell ref="B42:F42"/>
    <mergeCell ref="G42:H42"/>
    <mergeCell ref="B44:F44"/>
    <mergeCell ref="G44:H44"/>
    <mergeCell ref="S21:U21"/>
    <mergeCell ref="S22:U22"/>
    <mergeCell ref="U5:U10"/>
    <mergeCell ref="U13:V13"/>
    <mergeCell ref="U14:V14"/>
    <mergeCell ref="P12:Z12"/>
    <mergeCell ref="S13:T13"/>
    <mergeCell ref="S14:T14"/>
    <mergeCell ref="P20:R20"/>
    <mergeCell ref="Q5:T5"/>
    <mergeCell ref="X6:Y6"/>
    <mergeCell ref="X7:Y7"/>
    <mergeCell ref="X8:Y8"/>
    <mergeCell ref="X9:Y9"/>
    <mergeCell ref="X10:Y10"/>
    <mergeCell ref="V5:Z5"/>
    <mergeCell ref="S20:W20"/>
    <mergeCell ref="X20:Z20"/>
    <mergeCell ref="U15:V15"/>
    <mergeCell ref="U16:V16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cegliere la regione/P.A. beneficiaria dal menù a tendina_x000a__x000a_" xr:uid="{00000000-0002-0000-0500-000000000000}">
          <x14:formula1>
            <xm:f>'DATI EROGAZIONI'!$A$2:$A$22</xm:f>
          </x14:formula1>
          <xm:sqref>D8:H8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CFFFF"/>
  </sheetPr>
  <dimension ref="A1:X451"/>
  <sheetViews>
    <sheetView topLeftCell="A10" workbookViewId="0">
      <selection activeCell="E16" sqref="E16:F16"/>
    </sheetView>
  </sheetViews>
  <sheetFormatPr defaultColWidth="8.7265625" defaultRowHeight="14.5" x14ac:dyDescent="0.35"/>
  <cols>
    <col min="1" max="1" width="11.81640625" style="119" customWidth="1"/>
    <col min="2" max="2" width="8" style="631" customWidth="1"/>
    <col min="3" max="3" width="10.26953125" style="108" customWidth="1"/>
    <col min="4" max="4" width="11.453125" style="108" customWidth="1"/>
    <col min="5" max="5" width="17.54296875" style="108" customWidth="1"/>
    <col min="6" max="6" width="19.7265625" style="631" customWidth="1"/>
    <col min="7" max="7" width="11.1796875" style="108" bestFit="1" customWidth="1"/>
    <col min="8" max="8" width="11.81640625" style="108" customWidth="1"/>
    <col min="9" max="9" width="11.7265625" style="631" bestFit="1" customWidth="1"/>
    <col min="10" max="10" width="31.54296875" style="631" customWidth="1"/>
    <col min="11" max="11" width="12.26953125" style="108" customWidth="1"/>
    <col min="12" max="12" width="15.81640625" style="108" customWidth="1"/>
    <col min="13" max="13" width="16.26953125" style="108" customWidth="1"/>
    <col min="14" max="14" width="15.81640625" style="108" customWidth="1"/>
    <col min="15" max="15" width="24.54296875" style="108" customWidth="1"/>
    <col min="16" max="16" width="17.81640625" style="108" customWidth="1"/>
    <col min="17" max="17" width="21.1796875" style="108" bestFit="1" customWidth="1"/>
    <col min="18" max="18" width="15.7265625" style="108" customWidth="1"/>
    <col min="19" max="19" width="13.453125" style="108" customWidth="1"/>
    <col min="20" max="20" width="18.7265625" style="108" customWidth="1"/>
    <col min="21" max="21" width="8" style="108" customWidth="1"/>
    <col min="22" max="22" width="18.7265625" style="108" customWidth="1"/>
    <col min="23" max="23" width="12.81640625" style="108" bestFit="1" customWidth="1"/>
    <col min="24" max="24" width="15.1796875" style="108" bestFit="1" customWidth="1"/>
    <col min="25" max="25" width="15.1796875" style="108" customWidth="1"/>
    <col min="26" max="26" width="15.7265625" style="108" customWidth="1"/>
    <col min="27" max="16384" width="8.7265625" style="108"/>
  </cols>
  <sheetData>
    <row r="1" spans="1:24" ht="20.5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13.5" customHeight="1" thickBot="1" x14ac:dyDescent="0.4">
      <c r="A2" s="630"/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</row>
    <row r="3" spans="1:24" ht="18" thickBot="1" x14ac:dyDescent="0.4">
      <c r="A3" s="860" t="s">
        <v>379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110"/>
      <c r="V3" s="110"/>
      <c r="W3" s="110"/>
      <c r="X3" s="110"/>
    </row>
    <row r="4" spans="1:24" ht="10.5" customHeight="1" x14ac:dyDescent="0.35">
      <c r="A4" s="108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6" customHeight="1" thickBot="1" x14ac:dyDescent="0.4">
      <c r="A5" s="10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380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4"/>
      <c r="V6" s="384"/>
      <c r="W6" s="384"/>
      <c r="X6" s="384"/>
    </row>
    <row r="7" spans="1:24" ht="15" thickBot="1" x14ac:dyDescent="0.4"/>
    <row r="8" spans="1:24" ht="26.25" customHeight="1" thickBot="1" x14ac:dyDescent="0.4">
      <c r="A8" s="1057" t="s">
        <v>381</v>
      </c>
      <c r="B8" s="1058"/>
      <c r="C8" s="1058"/>
      <c r="D8" s="1058"/>
      <c r="E8" s="1058"/>
      <c r="F8" s="1058"/>
      <c r="G8" s="1058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/>
      <c r="S8" s="1058"/>
      <c r="T8" s="1059"/>
      <c r="U8" s="292"/>
    </row>
    <row r="9" spans="1:24" ht="15" thickBot="1" x14ac:dyDescent="0.4"/>
    <row r="10" spans="1:24" x14ac:dyDescent="0.35">
      <c r="A10" s="1070" t="s">
        <v>382</v>
      </c>
      <c r="B10" s="1071"/>
      <c r="C10" s="1071"/>
      <c r="D10" s="1072"/>
      <c r="E10" s="1076">
        <f>N32+N51+N70+N89+N108+N127+N146+N165+N184+N203+N222+N241+N260+N279+N298+N317+N336+N355+N374+N393+N412+N431+N450</f>
        <v>0</v>
      </c>
      <c r="F10" s="1060"/>
      <c r="G10" s="1060"/>
      <c r="H10" s="1061"/>
      <c r="I10" s="108"/>
      <c r="J10" s="1048" t="s">
        <v>383</v>
      </c>
      <c r="K10" s="1046"/>
      <c r="L10" s="1046"/>
      <c r="M10" s="1046"/>
      <c r="N10" s="1078"/>
      <c r="O10" s="1060">
        <f>O32+O51+O70+O89+O108+O127+O146+O165+O184+O203+O222+O260+O241+O279+O298+O317+O336+O355+O374+O412+O431+O450</f>
        <v>0</v>
      </c>
      <c r="P10" s="1061"/>
      <c r="R10" s="119"/>
      <c r="S10" s="120"/>
      <c r="T10" s="120"/>
      <c r="U10" s="119"/>
      <c r="V10" s="608"/>
    </row>
    <row r="11" spans="1:24" ht="15" thickBot="1" x14ac:dyDescent="0.4">
      <c r="A11" s="1073"/>
      <c r="B11" s="1074"/>
      <c r="C11" s="1074"/>
      <c r="D11" s="1075"/>
      <c r="E11" s="1077"/>
      <c r="F11" s="1062"/>
      <c r="G11" s="1062"/>
      <c r="H11" s="1063"/>
      <c r="I11" s="108"/>
      <c r="J11" s="1079" t="s">
        <v>384</v>
      </c>
      <c r="K11" s="1080"/>
      <c r="L11" s="1080"/>
      <c r="M11" s="1080"/>
      <c r="N11" s="1081"/>
      <c r="O11" s="1062"/>
      <c r="P11" s="1063"/>
      <c r="R11" s="119"/>
      <c r="S11" s="120"/>
      <c r="T11" s="120"/>
      <c r="U11" s="119"/>
      <c r="V11" s="608"/>
    </row>
    <row r="12" spans="1:24" ht="15" thickBot="1" x14ac:dyDescent="0.4">
      <c r="A12" s="201"/>
      <c r="B12" s="201"/>
      <c r="C12" s="201"/>
      <c r="D12" s="201"/>
      <c r="E12" s="172"/>
      <c r="F12" s="172"/>
      <c r="G12" s="172"/>
      <c r="H12" s="172"/>
      <c r="I12" s="108"/>
      <c r="J12" s="203"/>
      <c r="K12" s="203"/>
      <c r="L12" s="203"/>
      <c r="M12" s="203"/>
      <c r="N12" s="203"/>
      <c r="O12" s="172"/>
      <c r="P12" s="172"/>
      <c r="R12" s="119"/>
      <c r="S12" s="120"/>
      <c r="T12" s="120"/>
      <c r="U12" s="119"/>
      <c r="V12" s="608"/>
    </row>
    <row r="13" spans="1:24" ht="15.75" customHeight="1" thickBot="1" x14ac:dyDescent="0.4">
      <c r="A13" s="1085" t="s">
        <v>385</v>
      </c>
      <c r="B13" s="1086"/>
      <c r="C13" s="1086"/>
      <c r="D13" s="1087"/>
      <c r="E13" s="1088">
        <f>F32+F51+F70+F89+F108+F127+F146+F165+F184+F203+F222+F241+F260+F279+F298+F317+F336+F355+F450+F431+F412+F393+F374</f>
        <v>0</v>
      </c>
      <c r="F13" s="1089"/>
      <c r="G13" s="1089"/>
      <c r="H13" s="1090"/>
      <c r="I13" s="108"/>
      <c r="J13" s="1085" t="s">
        <v>622</v>
      </c>
      <c r="K13" s="1086"/>
      <c r="L13" s="1086"/>
      <c r="M13" s="1087"/>
      <c r="N13" s="659">
        <f>K51+K70+K89+K108+K127+K146+K165+K184+K203+K222+K32+K241+K260+K279+K298+K317+K336+K355+K374+K393+K412+K431+K450</f>
        <v>0</v>
      </c>
      <c r="O13" s="172"/>
      <c r="P13" s="172"/>
      <c r="R13" s="119"/>
      <c r="S13" s="120"/>
      <c r="T13" s="120"/>
      <c r="U13" s="119"/>
      <c r="V13" s="608"/>
    </row>
    <row r="14" spans="1:24" ht="15" thickBot="1" x14ac:dyDescent="0.4">
      <c r="A14" s="551"/>
      <c r="B14" s="552"/>
      <c r="C14" s="552"/>
      <c r="D14" s="552"/>
      <c r="E14" s="464"/>
    </row>
    <row r="15" spans="1:24" ht="15" thickBot="1" x14ac:dyDescent="0.4">
      <c r="A15" s="632"/>
      <c r="B15" s="633"/>
      <c r="C15" s="634"/>
      <c r="D15" s="634"/>
      <c r="E15" s="634"/>
      <c r="F15" s="633"/>
      <c r="G15" s="634"/>
      <c r="H15" s="634"/>
      <c r="I15" s="633"/>
      <c r="J15" s="633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5"/>
    </row>
    <row r="16" spans="1:24" ht="27.5" thickBot="1" x14ac:dyDescent="0.4">
      <c r="A16" s="191" t="s">
        <v>9</v>
      </c>
      <c r="B16" s="1053" t="s">
        <v>50</v>
      </c>
      <c r="C16" s="1054"/>
      <c r="E16" s="1037" t="s">
        <v>386</v>
      </c>
      <c r="F16" s="1038"/>
      <c r="G16" s="1035" t="str">
        <f>VLOOKUP(B16,'sub_Urbano.Piano inv. forn'!$D$41:$H$67,3,FALSE)</f>
        <v>F60J22000000001</v>
      </c>
      <c r="H16" s="1036"/>
      <c r="I16" s="108"/>
      <c r="J16" s="1037" t="s">
        <v>387</v>
      </c>
      <c r="K16" s="1038"/>
      <c r="L16" s="1035">
        <f>VLOOKUP(B16,'sub_Urbano.Piano inv. forn'!$D$41:$H$67,4,FALSE)</f>
        <v>0</v>
      </c>
      <c r="M16" s="1036"/>
      <c r="O16" s="197" t="s">
        <v>388</v>
      </c>
      <c r="P16" s="636"/>
      <c r="R16" s="198" t="s">
        <v>389</v>
      </c>
      <c r="S16" s="1039"/>
      <c r="T16" s="1040"/>
      <c r="U16" s="637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08"/>
      <c r="J17" s="121"/>
      <c r="K17" s="121"/>
      <c r="L17" s="122"/>
      <c r="M17" s="122"/>
      <c r="O17" s="123"/>
      <c r="R17" s="119"/>
      <c r="S17" s="608"/>
      <c r="U17" s="164"/>
      <c r="V17" s="608"/>
    </row>
    <row r="18" spans="1:22" ht="33.75" customHeight="1" thickBot="1" x14ac:dyDescent="0.4">
      <c r="A18" s="1050" t="s">
        <v>390</v>
      </c>
      <c r="B18" s="1051"/>
      <c r="C18" s="1051"/>
      <c r="D18" s="1052"/>
      <c r="E18" s="1041">
        <f>VLOOKUP(B16,'sub_Urbano.Piano inv. forn'!$D$41:$V$67,17,FALSE)</f>
        <v>0</v>
      </c>
      <c r="F18" s="1042"/>
      <c r="G18" s="1042"/>
      <c r="H18" s="1043"/>
      <c r="I18" s="108"/>
      <c r="J18" s="1044" t="s">
        <v>391</v>
      </c>
      <c r="K18" s="1045"/>
      <c r="L18" s="1041">
        <f>VLOOKUP(B16,'sub_Urbano.Piano inv. forn'!$D$41:$V$67,19,FALSE)</f>
        <v>0</v>
      </c>
      <c r="M18" s="1043"/>
      <c r="N18" s="147"/>
      <c r="O18" s="196" t="s">
        <v>392</v>
      </c>
      <c r="P18" s="169">
        <f>L18+E18</f>
        <v>0</v>
      </c>
      <c r="R18" s="198" t="s">
        <v>393</v>
      </c>
      <c r="S18" s="1039"/>
      <c r="T18" s="1040"/>
      <c r="U18" s="164"/>
      <c r="V18" s="608"/>
    </row>
    <row r="19" spans="1:22" ht="33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08"/>
      <c r="J19" s="121"/>
      <c r="K19" s="121"/>
      <c r="L19" s="172"/>
      <c r="M19" s="172"/>
      <c r="N19" s="147"/>
      <c r="O19" s="119"/>
      <c r="P19" s="147"/>
      <c r="R19" s="119"/>
      <c r="S19" s="120"/>
      <c r="T19" s="120"/>
      <c r="U19" s="164"/>
      <c r="V19" s="608"/>
    </row>
    <row r="20" spans="1:22" s="201" customFormat="1" ht="72" customHeight="1" x14ac:dyDescent="0.35">
      <c r="A20" s="1048" t="s">
        <v>394</v>
      </c>
      <c r="B20" s="1046" t="s">
        <v>395</v>
      </c>
      <c r="C20" s="1046" t="s">
        <v>396</v>
      </c>
      <c r="D20" s="192" t="s">
        <v>397</v>
      </c>
      <c r="E20" s="628" t="s">
        <v>398</v>
      </c>
      <c r="F20" s="192" t="s">
        <v>399</v>
      </c>
      <c r="G20" s="192" t="s">
        <v>400</v>
      </c>
      <c r="H20" s="193" t="s">
        <v>346</v>
      </c>
      <c r="I20" s="193" t="s">
        <v>401</v>
      </c>
      <c r="J20" s="193" t="s">
        <v>402</v>
      </c>
      <c r="K20" s="193" t="s">
        <v>403</v>
      </c>
      <c r="L20" s="193" t="s">
        <v>404</v>
      </c>
      <c r="M20" s="193" t="s">
        <v>405</v>
      </c>
      <c r="N20" s="193" t="s">
        <v>406</v>
      </c>
      <c r="O20" s="193" t="s">
        <v>407</v>
      </c>
      <c r="P20" s="193" t="s">
        <v>408</v>
      </c>
      <c r="Q20" s="193" t="s">
        <v>409</v>
      </c>
      <c r="R20" s="193" t="s">
        <v>410</v>
      </c>
      <c r="S20" s="193" t="s">
        <v>411</v>
      </c>
      <c r="T20" s="194" t="s">
        <v>412</v>
      </c>
      <c r="U20" s="638"/>
    </row>
    <row r="21" spans="1:22" s="201" customFormat="1" ht="28.5" customHeight="1" thickBot="1" x14ac:dyDescent="0.4">
      <c r="A21" s="1049"/>
      <c r="B21" s="1047"/>
      <c r="C21" s="1047"/>
      <c r="D21" s="195" t="s">
        <v>413</v>
      </c>
      <c r="E21" s="195" t="s">
        <v>414</v>
      </c>
      <c r="F21" s="195" t="s">
        <v>415</v>
      </c>
      <c r="G21" s="195" t="s">
        <v>415</v>
      </c>
      <c r="H21" s="195" t="s">
        <v>32</v>
      </c>
      <c r="I21" s="195" t="s">
        <v>416</v>
      </c>
      <c r="J21" s="195" t="s">
        <v>417</v>
      </c>
      <c r="K21" s="195" t="s">
        <v>418</v>
      </c>
      <c r="L21" s="195" t="s">
        <v>419</v>
      </c>
      <c r="M21" s="195" t="s">
        <v>418</v>
      </c>
      <c r="N21" s="195" t="s">
        <v>420</v>
      </c>
      <c r="O21" s="195" t="s">
        <v>384</v>
      </c>
      <c r="P21" s="195" t="s">
        <v>421</v>
      </c>
      <c r="Q21" s="195" t="s">
        <v>422</v>
      </c>
      <c r="R21" s="195" t="s">
        <v>423</v>
      </c>
      <c r="S21" s="195" t="s">
        <v>423</v>
      </c>
      <c r="T21" s="639"/>
      <c r="U21" s="638"/>
    </row>
    <row r="22" spans="1:22" ht="15" customHeight="1" x14ac:dyDescent="0.35">
      <c r="A22" s="1055" t="str">
        <f>B16</f>
        <v>suburb.m.15</v>
      </c>
      <c r="B22" s="181">
        <v>1</v>
      </c>
      <c r="C22" s="218"/>
      <c r="D22" s="131"/>
      <c r="E22" s="131"/>
      <c r="F22" s="218"/>
      <c r="G22" s="640"/>
      <c r="H22" s="133"/>
      <c r="I22" s="497"/>
      <c r="J22" s="641"/>
      <c r="K22" s="642"/>
      <c r="L22" s="497"/>
      <c r="M22" s="642"/>
      <c r="N22" s="185"/>
      <c r="O22" s="185"/>
      <c r="P22" s="497"/>
      <c r="Q22" s="497"/>
      <c r="R22" s="497"/>
      <c r="S22" s="497"/>
      <c r="T22" s="643"/>
      <c r="U22" s="637"/>
    </row>
    <row r="23" spans="1:22" x14ac:dyDescent="0.35">
      <c r="A23" s="1055"/>
      <c r="B23" s="182">
        <v>2</v>
      </c>
      <c r="C23" s="128"/>
      <c r="D23" s="118"/>
      <c r="E23" s="118"/>
      <c r="F23" s="128"/>
      <c r="G23" s="644"/>
      <c r="H23" s="128"/>
      <c r="I23" s="498"/>
      <c r="J23" s="645"/>
      <c r="K23" s="646"/>
      <c r="L23" s="498"/>
      <c r="M23" s="646"/>
      <c r="N23" s="176"/>
      <c r="O23" s="176"/>
      <c r="P23" s="498"/>
      <c r="Q23" s="498" t="s">
        <v>424</v>
      </c>
      <c r="R23" s="498"/>
      <c r="S23" s="498"/>
      <c r="T23" s="647"/>
      <c r="U23" s="637"/>
    </row>
    <row r="24" spans="1:22" x14ac:dyDescent="0.35">
      <c r="A24" s="1055"/>
      <c r="B24" s="182">
        <v>3</v>
      </c>
      <c r="C24" s="128"/>
      <c r="D24" s="118"/>
      <c r="E24" s="118"/>
      <c r="F24" s="128"/>
      <c r="G24" s="644"/>
      <c r="H24" s="128"/>
      <c r="I24" s="498"/>
      <c r="J24" s="645"/>
      <c r="K24" s="646"/>
      <c r="L24" s="498"/>
      <c r="M24" s="646"/>
      <c r="N24" s="176"/>
      <c r="O24" s="176"/>
      <c r="P24" s="498"/>
      <c r="Q24" s="498"/>
      <c r="R24" s="498"/>
      <c r="S24" s="498"/>
      <c r="T24" s="647"/>
      <c r="U24" s="637"/>
    </row>
    <row r="25" spans="1:22" x14ac:dyDescent="0.35">
      <c r="A25" s="1055"/>
      <c r="B25" s="182">
        <v>4</v>
      </c>
      <c r="C25" s="128"/>
      <c r="D25" s="118"/>
      <c r="E25" s="118"/>
      <c r="F25" s="128"/>
      <c r="G25" s="128"/>
      <c r="H25" s="128"/>
      <c r="I25" s="498"/>
      <c r="J25" s="645"/>
      <c r="K25" s="646"/>
      <c r="L25" s="498"/>
      <c r="M25" s="646"/>
      <c r="N25" s="176"/>
      <c r="O25" s="176"/>
      <c r="P25" s="498"/>
      <c r="Q25" s="498"/>
      <c r="R25" s="498"/>
      <c r="S25" s="498"/>
      <c r="T25" s="647"/>
      <c r="U25" s="637"/>
    </row>
    <row r="26" spans="1:22" x14ac:dyDescent="0.35">
      <c r="A26" s="1055"/>
      <c r="B26" s="182">
        <v>5</v>
      </c>
      <c r="C26" s="128"/>
      <c r="D26" s="118"/>
      <c r="E26" s="118"/>
      <c r="F26" s="128"/>
      <c r="G26" s="644"/>
      <c r="H26" s="128"/>
      <c r="I26" s="498"/>
      <c r="J26" s="645"/>
      <c r="K26" s="646"/>
      <c r="L26" s="498"/>
      <c r="M26" s="646"/>
      <c r="N26" s="176"/>
      <c r="O26" s="176"/>
      <c r="P26" s="498"/>
      <c r="Q26" s="498"/>
      <c r="R26" s="498"/>
      <c r="S26" s="498"/>
      <c r="T26" s="647"/>
      <c r="U26" s="637"/>
    </row>
    <row r="27" spans="1:22" x14ac:dyDescent="0.35">
      <c r="A27" s="1055"/>
      <c r="B27" s="182">
        <v>6</v>
      </c>
      <c r="C27" s="128"/>
      <c r="D27" s="118"/>
      <c r="E27" s="118"/>
      <c r="F27" s="128"/>
      <c r="G27" s="644"/>
      <c r="H27" s="128"/>
      <c r="I27" s="498"/>
      <c r="J27" s="645"/>
      <c r="K27" s="646"/>
      <c r="L27" s="498"/>
      <c r="M27" s="646"/>
      <c r="N27" s="176"/>
      <c r="O27" s="176"/>
      <c r="P27" s="498"/>
      <c r="Q27" s="498"/>
      <c r="R27" s="498"/>
      <c r="S27" s="498"/>
      <c r="T27" s="647"/>
      <c r="U27" s="637"/>
    </row>
    <row r="28" spans="1:22" x14ac:dyDescent="0.35">
      <c r="A28" s="1055"/>
      <c r="B28" s="182">
        <v>7</v>
      </c>
      <c r="C28" s="128"/>
      <c r="D28" s="118"/>
      <c r="E28" s="118"/>
      <c r="F28" s="128"/>
      <c r="G28" s="644"/>
      <c r="H28" s="128"/>
      <c r="I28" s="498"/>
      <c r="J28" s="645"/>
      <c r="K28" s="646"/>
      <c r="L28" s="498"/>
      <c r="M28" s="646"/>
      <c r="N28" s="176"/>
      <c r="O28" s="176"/>
      <c r="P28" s="498"/>
      <c r="Q28" s="498"/>
      <c r="R28" s="498"/>
      <c r="S28" s="498"/>
      <c r="T28" s="647"/>
      <c r="U28" s="637"/>
    </row>
    <row r="29" spans="1:22" x14ac:dyDescent="0.35">
      <c r="A29" s="1055"/>
      <c r="B29" s="182">
        <v>8</v>
      </c>
      <c r="C29" s="128"/>
      <c r="D29" s="118"/>
      <c r="E29" s="118"/>
      <c r="F29" s="128"/>
      <c r="G29" s="644"/>
      <c r="H29" s="128"/>
      <c r="I29" s="498"/>
      <c r="J29" s="645"/>
      <c r="K29" s="646"/>
      <c r="L29" s="498"/>
      <c r="M29" s="646"/>
      <c r="N29" s="176"/>
      <c r="O29" s="176"/>
      <c r="P29" s="498"/>
      <c r="Q29" s="498"/>
      <c r="R29" s="498"/>
      <c r="S29" s="498"/>
      <c r="T29" s="647"/>
      <c r="U29" s="637"/>
    </row>
    <row r="30" spans="1:22" x14ac:dyDescent="0.35">
      <c r="A30" s="1055"/>
      <c r="B30" s="182">
        <v>9</v>
      </c>
      <c r="C30" s="128"/>
      <c r="D30" s="118"/>
      <c r="E30" s="118"/>
      <c r="F30" s="128"/>
      <c r="G30" s="644"/>
      <c r="H30" s="128"/>
      <c r="I30" s="498"/>
      <c r="J30" s="645"/>
      <c r="K30" s="646"/>
      <c r="L30" s="498"/>
      <c r="M30" s="646"/>
      <c r="N30" s="176"/>
      <c r="O30" s="176"/>
      <c r="P30" s="498"/>
      <c r="Q30" s="498"/>
      <c r="R30" s="498"/>
      <c r="S30" s="498"/>
      <c r="T30" s="647"/>
      <c r="U30" s="637"/>
    </row>
    <row r="31" spans="1:22" ht="15" thickBot="1" x14ac:dyDescent="0.4">
      <c r="A31" s="1056"/>
      <c r="B31" s="183">
        <v>10</v>
      </c>
      <c r="C31" s="157"/>
      <c r="D31" s="155"/>
      <c r="E31" s="155"/>
      <c r="F31" s="157"/>
      <c r="G31" s="648"/>
      <c r="H31" s="157"/>
      <c r="I31" s="499"/>
      <c r="J31" s="649"/>
      <c r="K31" s="650"/>
      <c r="L31" s="499"/>
      <c r="M31" s="650"/>
      <c r="N31" s="177"/>
      <c r="O31" s="177"/>
      <c r="P31" s="499"/>
      <c r="Q31" s="499"/>
      <c r="R31" s="499"/>
      <c r="S31" s="499"/>
      <c r="T31" s="651"/>
      <c r="U31" s="637"/>
    </row>
    <row r="32" spans="1:22" ht="25" thickBot="1" x14ac:dyDescent="0.4">
      <c r="A32" s="163"/>
      <c r="B32" s="119"/>
      <c r="C32" s="119"/>
      <c r="D32" s="119"/>
      <c r="E32" s="600" t="s">
        <v>385</v>
      </c>
      <c r="F32" s="601">
        <f>COUNTA(F22:F31)</f>
        <v>0</v>
      </c>
      <c r="G32" s="602">
        <f>COUNTA(G22:G31)</f>
        <v>0</v>
      </c>
      <c r="J32" s="600" t="s">
        <v>623</v>
      </c>
      <c r="K32" s="602">
        <f>COUNTIF(K22:K31,"&lt;=31/12/2024")</f>
        <v>0</v>
      </c>
      <c r="L32" s="652"/>
      <c r="M32" s="161" t="s">
        <v>425</v>
      </c>
      <c r="N32" s="174">
        <f>SUM(N22:N31)</f>
        <v>0</v>
      </c>
      <c r="O32" s="175">
        <f>SUM(O22:O31)</f>
        <v>0</v>
      </c>
      <c r="P32" s="119"/>
      <c r="R32" s="119"/>
      <c r="S32" s="119"/>
      <c r="T32" s="653"/>
      <c r="U32" s="654"/>
      <c r="V32" s="653"/>
    </row>
    <row r="33" spans="1:21" ht="15" thickBot="1" x14ac:dyDescent="0.4">
      <c r="A33" s="655"/>
      <c r="B33" s="656"/>
      <c r="C33" s="464"/>
      <c r="D33" s="464"/>
      <c r="E33" s="464"/>
      <c r="F33" s="656"/>
      <c r="G33" s="464"/>
      <c r="H33" s="464"/>
      <c r="I33" s="656"/>
      <c r="J33" s="656"/>
      <c r="K33" s="464"/>
      <c r="L33" s="464"/>
      <c r="M33" s="464"/>
      <c r="N33" s="464"/>
      <c r="O33" s="464"/>
      <c r="P33" s="464"/>
      <c r="Q33" s="464"/>
      <c r="R33" s="464"/>
      <c r="S33" s="657"/>
      <c r="T33" s="464"/>
      <c r="U33" s="658"/>
    </row>
    <row r="34" spans="1:21" ht="15" thickBot="1" x14ac:dyDescent="0.4">
      <c r="A34" s="632"/>
      <c r="B34" s="633"/>
      <c r="C34" s="634"/>
      <c r="D34" s="634"/>
      <c r="E34" s="634"/>
      <c r="F34" s="633"/>
      <c r="G34" s="634"/>
      <c r="H34" s="634"/>
      <c r="I34" s="633"/>
      <c r="J34" s="633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5"/>
    </row>
    <row r="35" spans="1:21" ht="27.5" thickBot="1" x14ac:dyDescent="0.4">
      <c r="A35" s="191" t="s">
        <v>9</v>
      </c>
      <c r="B35" s="1053" t="s">
        <v>50</v>
      </c>
      <c r="C35" s="1054"/>
      <c r="E35" s="1037" t="s">
        <v>386</v>
      </c>
      <c r="F35" s="1038"/>
      <c r="G35" s="1035" t="str">
        <f>VLOOKUP(B35,'sub_Urbano.Piano inv. forn'!$D$41:$H$67,3,FALSE)</f>
        <v>F60J22000000001</v>
      </c>
      <c r="H35" s="1036"/>
      <c r="I35" s="108"/>
      <c r="J35" s="1037" t="s">
        <v>387</v>
      </c>
      <c r="K35" s="1038"/>
      <c r="L35" s="1035">
        <f>VLOOKUP(B35,'sub_Urbano.Piano inv. forn'!$D$41:$H$67,4,FALSE)</f>
        <v>0</v>
      </c>
      <c r="M35" s="1036"/>
      <c r="O35" s="197" t="s">
        <v>388</v>
      </c>
      <c r="P35" s="636"/>
      <c r="R35" s="198" t="s">
        <v>389</v>
      </c>
      <c r="S35" s="1039"/>
      <c r="T35" s="1040"/>
      <c r="U35" s="637"/>
    </row>
    <row r="36" spans="1:21" ht="15" thickBot="1" x14ac:dyDescent="0.4">
      <c r="A36" s="163"/>
      <c r="B36" s="120"/>
      <c r="C36" s="120"/>
      <c r="E36" s="121"/>
      <c r="F36" s="121"/>
      <c r="G36" s="122"/>
      <c r="H36" s="122"/>
      <c r="I36" s="108"/>
      <c r="J36" s="121"/>
      <c r="K36" s="121"/>
      <c r="L36" s="122"/>
      <c r="M36" s="122"/>
      <c r="O36" s="123"/>
      <c r="R36" s="119"/>
      <c r="S36" s="608"/>
      <c r="U36" s="164"/>
    </row>
    <row r="37" spans="1:21" ht="28.5" customHeight="1" thickBot="1" x14ac:dyDescent="0.4">
      <c r="A37" s="1050" t="s">
        <v>390</v>
      </c>
      <c r="B37" s="1051"/>
      <c r="C37" s="1051"/>
      <c r="D37" s="1052"/>
      <c r="E37" s="1041">
        <f>VLOOKUP(B35,'sub_Urbano.Piano inv. forn'!$D$41:$V$67,17,FALSE)</f>
        <v>0</v>
      </c>
      <c r="F37" s="1042"/>
      <c r="G37" s="1042"/>
      <c r="H37" s="1043"/>
      <c r="I37" s="108"/>
      <c r="J37" s="1044" t="s">
        <v>391</v>
      </c>
      <c r="K37" s="1045"/>
      <c r="L37" s="1041">
        <f>VLOOKUP(B35,'sub_Urbano.Piano inv. forn'!$D$41:$V$67,19,FALSE)</f>
        <v>0</v>
      </c>
      <c r="M37" s="1043"/>
      <c r="N37" s="147"/>
      <c r="O37" s="196" t="s">
        <v>392</v>
      </c>
      <c r="P37" s="169">
        <f>L37+E37</f>
        <v>0</v>
      </c>
      <c r="R37" s="198" t="s">
        <v>393</v>
      </c>
      <c r="S37" s="1039"/>
      <c r="T37" s="1040"/>
      <c r="U37" s="164"/>
    </row>
    <row r="38" spans="1:21" ht="15" thickBot="1" x14ac:dyDescent="0.4">
      <c r="A38" s="163"/>
      <c r="U38" s="637"/>
    </row>
    <row r="39" spans="1:21" ht="79.5" customHeight="1" x14ac:dyDescent="0.35">
      <c r="A39" s="1048" t="s">
        <v>394</v>
      </c>
      <c r="B39" s="1046" t="s">
        <v>395</v>
      </c>
      <c r="C39" s="1046" t="s">
        <v>396</v>
      </c>
      <c r="D39" s="192" t="s">
        <v>397</v>
      </c>
      <c r="E39" s="628" t="s">
        <v>398</v>
      </c>
      <c r="F39" s="192" t="s">
        <v>399</v>
      </c>
      <c r="G39" s="192" t="s">
        <v>400</v>
      </c>
      <c r="H39" s="193" t="s">
        <v>346</v>
      </c>
      <c r="I39" s="193" t="s">
        <v>401</v>
      </c>
      <c r="J39" s="193" t="s">
        <v>402</v>
      </c>
      <c r="K39" s="193" t="s">
        <v>403</v>
      </c>
      <c r="L39" s="193" t="s">
        <v>404</v>
      </c>
      <c r="M39" s="193" t="s">
        <v>405</v>
      </c>
      <c r="N39" s="193" t="s">
        <v>406</v>
      </c>
      <c r="O39" s="193" t="s">
        <v>407</v>
      </c>
      <c r="P39" s="193" t="s">
        <v>408</v>
      </c>
      <c r="Q39" s="193" t="s">
        <v>409</v>
      </c>
      <c r="R39" s="193" t="s">
        <v>410</v>
      </c>
      <c r="S39" s="193" t="s">
        <v>411</v>
      </c>
      <c r="T39" s="194" t="s">
        <v>412</v>
      </c>
      <c r="U39" s="638"/>
    </row>
    <row r="40" spans="1:21" ht="24.5" thickBot="1" x14ac:dyDescent="0.4">
      <c r="A40" s="1049"/>
      <c r="B40" s="1047"/>
      <c r="C40" s="1047"/>
      <c r="D40" s="195" t="s">
        <v>413</v>
      </c>
      <c r="E40" s="195" t="s">
        <v>414</v>
      </c>
      <c r="F40" s="195" t="s">
        <v>415</v>
      </c>
      <c r="G40" s="195" t="s">
        <v>415</v>
      </c>
      <c r="H40" s="195" t="s">
        <v>32</v>
      </c>
      <c r="I40" s="195" t="s">
        <v>416</v>
      </c>
      <c r="J40" s="195" t="s">
        <v>417</v>
      </c>
      <c r="K40" s="195" t="s">
        <v>418</v>
      </c>
      <c r="L40" s="195" t="s">
        <v>419</v>
      </c>
      <c r="M40" s="195" t="s">
        <v>418</v>
      </c>
      <c r="N40" s="195" t="s">
        <v>420</v>
      </c>
      <c r="O40" s="195" t="s">
        <v>384</v>
      </c>
      <c r="P40" s="195" t="s">
        <v>421</v>
      </c>
      <c r="Q40" s="195" t="s">
        <v>422</v>
      </c>
      <c r="R40" s="195" t="s">
        <v>423</v>
      </c>
      <c r="S40" s="195" t="s">
        <v>423</v>
      </c>
      <c r="T40" s="639"/>
      <c r="U40" s="638"/>
    </row>
    <row r="41" spans="1:21" x14ac:dyDescent="0.35">
      <c r="A41" s="1055" t="str">
        <f>B35</f>
        <v>suburb.m.15</v>
      </c>
      <c r="B41" s="181">
        <v>1</v>
      </c>
      <c r="C41" s="218"/>
      <c r="D41" s="131"/>
      <c r="E41" s="131"/>
      <c r="F41" s="218"/>
      <c r="G41" s="640"/>
      <c r="H41" s="133"/>
      <c r="I41" s="497"/>
      <c r="J41" s="641"/>
      <c r="K41" s="642"/>
      <c r="L41" s="497"/>
      <c r="M41" s="642"/>
      <c r="N41" s="185"/>
      <c r="O41" s="185"/>
      <c r="P41" s="497"/>
      <c r="Q41" s="497"/>
      <c r="R41" s="497"/>
      <c r="S41" s="497"/>
      <c r="T41" s="643"/>
      <c r="U41" s="637"/>
    </row>
    <row r="42" spans="1:21" x14ac:dyDescent="0.35">
      <c r="A42" s="1055"/>
      <c r="B42" s="182">
        <v>2</v>
      </c>
      <c r="C42" s="128"/>
      <c r="D42" s="118"/>
      <c r="E42" s="118"/>
      <c r="F42" s="128"/>
      <c r="G42" s="644"/>
      <c r="H42" s="128"/>
      <c r="I42" s="498"/>
      <c r="J42" s="645"/>
      <c r="K42" s="646"/>
      <c r="L42" s="498"/>
      <c r="M42" s="646"/>
      <c r="N42" s="176"/>
      <c r="O42" s="176"/>
      <c r="P42" s="498"/>
      <c r="Q42" s="498" t="s">
        <v>424</v>
      </c>
      <c r="R42" s="498"/>
      <c r="S42" s="498"/>
      <c r="T42" s="647"/>
      <c r="U42" s="637"/>
    </row>
    <row r="43" spans="1:21" x14ac:dyDescent="0.35">
      <c r="A43" s="1055"/>
      <c r="B43" s="182">
        <v>3</v>
      </c>
      <c r="C43" s="128"/>
      <c r="D43" s="118"/>
      <c r="E43" s="118"/>
      <c r="F43" s="128"/>
      <c r="G43" s="644"/>
      <c r="H43" s="128"/>
      <c r="I43" s="498"/>
      <c r="J43" s="645"/>
      <c r="K43" s="646"/>
      <c r="L43" s="498"/>
      <c r="M43" s="646"/>
      <c r="N43" s="176"/>
      <c r="O43" s="176"/>
      <c r="P43" s="498"/>
      <c r="Q43" s="498"/>
      <c r="R43" s="498"/>
      <c r="S43" s="498"/>
      <c r="T43" s="647"/>
      <c r="U43" s="637"/>
    </row>
    <row r="44" spans="1:21" x14ac:dyDescent="0.35">
      <c r="A44" s="1055"/>
      <c r="B44" s="182">
        <v>4</v>
      </c>
      <c r="C44" s="128"/>
      <c r="D44" s="118"/>
      <c r="E44" s="118"/>
      <c r="F44" s="128"/>
      <c r="G44" s="644"/>
      <c r="H44" s="128"/>
      <c r="I44" s="498"/>
      <c r="J44" s="645"/>
      <c r="K44" s="646"/>
      <c r="L44" s="498"/>
      <c r="M44" s="646"/>
      <c r="N44" s="176"/>
      <c r="O44" s="176"/>
      <c r="P44" s="498"/>
      <c r="Q44" s="498"/>
      <c r="R44" s="498"/>
      <c r="S44" s="498"/>
      <c r="T44" s="647"/>
      <c r="U44" s="637"/>
    </row>
    <row r="45" spans="1:21" x14ac:dyDescent="0.35">
      <c r="A45" s="1055"/>
      <c r="B45" s="182">
        <v>5</v>
      </c>
      <c r="C45" s="128"/>
      <c r="D45" s="118"/>
      <c r="E45" s="118"/>
      <c r="F45" s="128"/>
      <c r="G45" s="644"/>
      <c r="H45" s="128"/>
      <c r="I45" s="498"/>
      <c r="J45" s="645"/>
      <c r="K45" s="646"/>
      <c r="L45" s="498"/>
      <c r="M45" s="646"/>
      <c r="N45" s="176"/>
      <c r="O45" s="176"/>
      <c r="P45" s="498"/>
      <c r="Q45" s="498"/>
      <c r="R45" s="498"/>
      <c r="S45" s="498"/>
      <c r="T45" s="647"/>
      <c r="U45" s="637"/>
    </row>
    <row r="46" spans="1:21" x14ac:dyDescent="0.35">
      <c r="A46" s="1055"/>
      <c r="B46" s="182">
        <v>6</v>
      </c>
      <c r="C46" s="128"/>
      <c r="D46" s="118"/>
      <c r="E46" s="118"/>
      <c r="F46" s="128"/>
      <c r="G46" s="644"/>
      <c r="H46" s="128"/>
      <c r="I46" s="498"/>
      <c r="J46" s="645"/>
      <c r="K46" s="646"/>
      <c r="L46" s="498"/>
      <c r="M46" s="646"/>
      <c r="N46" s="176"/>
      <c r="O46" s="176"/>
      <c r="P46" s="498"/>
      <c r="Q46" s="498"/>
      <c r="R46" s="498"/>
      <c r="S46" s="498"/>
      <c r="T46" s="647"/>
      <c r="U46" s="637"/>
    </row>
    <row r="47" spans="1:21" x14ac:dyDescent="0.35">
      <c r="A47" s="1055"/>
      <c r="B47" s="182">
        <v>7</v>
      </c>
      <c r="C47" s="128"/>
      <c r="D47" s="118"/>
      <c r="E47" s="118"/>
      <c r="F47" s="128"/>
      <c r="G47" s="644"/>
      <c r="H47" s="128"/>
      <c r="I47" s="498"/>
      <c r="J47" s="645"/>
      <c r="K47" s="646"/>
      <c r="L47" s="498"/>
      <c r="M47" s="646"/>
      <c r="N47" s="176"/>
      <c r="O47" s="176"/>
      <c r="P47" s="498"/>
      <c r="Q47" s="498"/>
      <c r="R47" s="498"/>
      <c r="S47" s="498"/>
      <c r="T47" s="647"/>
      <c r="U47" s="637"/>
    </row>
    <row r="48" spans="1:21" x14ac:dyDescent="0.35">
      <c r="A48" s="1055"/>
      <c r="B48" s="182">
        <v>8</v>
      </c>
      <c r="C48" s="128"/>
      <c r="D48" s="118"/>
      <c r="E48" s="118"/>
      <c r="F48" s="128"/>
      <c r="G48" s="644"/>
      <c r="H48" s="128"/>
      <c r="I48" s="498"/>
      <c r="J48" s="645"/>
      <c r="K48" s="646"/>
      <c r="L48" s="498"/>
      <c r="M48" s="646"/>
      <c r="N48" s="176"/>
      <c r="O48" s="176"/>
      <c r="P48" s="498"/>
      <c r="Q48" s="498"/>
      <c r="R48" s="498"/>
      <c r="S48" s="498"/>
      <c r="T48" s="647"/>
      <c r="U48" s="637"/>
    </row>
    <row r="49" spans="1:21" x14ac:dyDescent="0.35">
      <c r="A49" s="1055"/>
      <c r="B49" s="182">
        <v>9</v>
      </c>
      <c r="C49" s="128"/>
      <c r="D49" s="118"/>
      <c r="E49" s="118"/>
      <c r="F49" s="128"/>
      <c r="G49" s="644"/>
      <c r="H49" s="128"/>
      <c r="I49" s="498"/>
      <c r="J49" s="645"/>
      <c r="K49" s="646"/>
      <c r="L49" s="498"/>
      <c r="M49" s="646"/>
      <c r="N49" s="176"/>
      <c r="O49" s="176"/>
      <c r="P49" s="498"/>
      <c r="Q49" s="498"/>
      <c r="R49" s="498"/>
      <c r="S49" s="498"/>
      <c r="T49" s="647"/>
      <c r="U49" s="637"/>
    </row>
    <row r="50" spans="1:21" ht="15" thickBot="1" x14ac:dyDescent="0.4">
      <c r="A50" s="1056"/>
      <c r="B50" s="183">
        <v>10</v>
      </c>
      <c r="C50" s="157"/>
      <c r="D50" s="155"/>
      <c r="E50" s="155"/>
      <c r="F50" s="157"/>
      <c r="G50" s="648"/>
      <c r="H50" s="157"/>
      <c r="I50" s="499"/>
      <c r="J50" s="649"/>
      <c r="K50" s="650"/>
      <c r="L50" s="499"/>
      <c r="M50" s="650"/>
      <c r="N50" s="177"/>
      <c r="O50" s="177"/>
      <c r="P50" s="499"/>
      <c r="Q50" s="499"/>
      <c r="R50" s="499"/>
      <c r="S50" s="499"/>
      <c r="T50" s="651"/>
      <c r="U50" s="637"/>
    </row>
    <row r="51" spans="1:21" ht="25" thickBot="1" x14ac:dyDescent="0.4">
      <c r="A51" s="163"/>
      <c r="B51" s="119"/>
      <c r="C51" s="119"/>
      <c r="D51" s="119"/>
      <c r="E51" s="600" t="s">
        <v>385</v>
      </c>
      <c r="F51" s="601">
        <f>COUNTA(F41:F50)</f>
        <v>0</v>
      </c>
      <c r="G51" s="602">
        <f>COUNTA(G41:G50)</f>
        <v>0</v>
      </c>
      <c r="H51" s="652"/>
      <c r="I51" s="652"/>
      <c r="J51" s="600" t="s">
        <v>623</v>
      </c>
      <c r="K51" s="602">
        <f>COUNTIF(K41:K50,"&lt;=31/12/2024")</f>
        <v>0</v>
      </c>
      <c r="L51" s="652"/>
      <c r="M51" s="378" t="s">
        <v>425</v>
      </c>
      <c r="N51" s="379">
        <f>SUM(N41:N50)</f>
        <v>0</v>
      </c>
      <c r="O51" s="380">
        <f>SUM(O41:O50)</f>
        <v>0</v>
      </c>
      <c r="P51" s="119"/>
      <c r="R51" s="119"/>
      <c r="S51" s="119"/>
      <c r="T51" s="653"/>
      <c r="U51" s="654"/>
    </row>
    <row r="52" spans="1:21" ht="15" thickBot="1" x14ac:dyDescent="0.4">
      <c r="A52" s="655"/>
      <c r="B52" s="656"/>
      <c r="C52" s="464"/>
      <c r="D52" s="464"/>
      <c r="E52" s="464"/>
      <c r="F52" s="656"/>
      <c r="G52" s="464"/>
      <c r="H52" s="464"/>
      <c r="I52" s="656"/>
      <c r="J52" s="656"/>
      <c r="K52" s="464"/>
      <c r="L52" s="464"/>
      <c r="M52" s="464"/>
      <c r="N52" s="464"/>
      <c r="O52" s="464"/>
      <c r="P52" s="464"/>
      <c r="Q52" s="464"/>
      <c r="R52" s="464"/>
      <c r="S52" s="657"/>
      <c r="T52" s="464"/>
      <c r="U52" s="658"/>
    </row>
    <row r="53" spans="1:21" ht="15" thickBot="1" x14ac:dyDescent="0.4">
      <c r="A53" s="632"/>
      <c r="B53" s="633"/>
      <c r="C53" s="634"/>
      <c r="D53" s="634"/>
      <c r="E53" s="634"/>
      <c r="F53" s="633"/>
      <c r="G53" s="634"/>
      <c r="H53" s="634"/>
      <c r="I53" s="633"/>
      <c r="J53" s="633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5"/>
    </row>
    <row r="54" spans="1:21" ht="27.5" thickBot="1" x14ac:dyDescent="0.4">
      <c r="A54" s="191" t="s">
        <v>9</v>
      </c>
      <c r="B54" s="1053" t="s">
        <v>42</v>
      </c>
      <c r="C54" s="1054"/>
      <c r="E54" s="1037" t="s">
        <v>386</v>
      </c>
      <c r="F54" s="1038"/>
      <c r="G54" s="1035">
        <f>VLOOKUP(B54,'sub_Urbano.Piano inv. forn'!$D$41:$H$67,3,FALSE)</f>
        <v>0</v>
      </c>
      <c r="H54" s="1036"/>
      <c r="I54" s="108"/>
      <c r="J54" s="1037" t="s">
        <v>387</v>
      </c>
      <c r="K54" s="1038"/>
      <c r="L54" s="1035">
        <f>VLOOKUP(B54,'sub_Urbano.Piano inv. forn'!$D$41:$H$67,4,FALSE)</f>
        <v>0</v>
      </c>
      <c r="M54" s="1036"/>
      <c r="O54" s="197" t="s">
        <v>388</v>
      </c>
      <c r="P54" s="636"/>
      <c r="R54" s="198" t="s">
        <v>389</v>
      </c>
      <c r="S54" s="1039"/>
      <c r="T54" s="1040"/>
      <c r="U54" s="637"/>
    </row>
    <row r="55" spans="1:21" ht="15" thickBot="1" x14ac:dyDescent="0.4">
      <c r="A55" s="163"/>
      <c r="B55" s="120"/>
      <c r="C55" s="120"/>
      <c r="E55" s="121"/>
      <c r="F55" s="121"/>
      <c r="G55" s="122"/>
      <c r="H55" s="122"/>
      <c r="I55" s="108"/>
      <c r="J55" s="121"/>
      <c r="K55" s="121"/>
      <c r="L55" s="122"/>
      <c r="M55" s="122"/>
      <c r="O55" s="123"/>
      <c r="R55" s="119"/>
      <c r="S55" s="608"/>
      <c r="U55" s="164"/>
    </row>
    <row r="56" spans="1:21" ht="28.5" customHeight="1" thickBot="1" x14ac:dyDescent="0.4">
      <c r="A56" s="1050" t="s">
        <v>390</v>
      </c>
      <c r="B56" s="1051"/>
      <c r="C56" s="1051"/>
      <c r="D56" s="1052"/>
      <c r="E56" s="1041">
        <f>VLOOKUP(B54,'sub_Urbano.Piano inv. forn'!$D$41:$V$67,17,FALSE)</f>
        <v>0</v>
      </c>
      <c r="F56" s="1042"/>
      <c r="G56" s="1042"/>
      <c r="H56" s="1043"/>
      <c r="I56" s="108"/>
      <c r="J56" s="1044" t="s">
        <v>391</v>
      </c>
      <c r="K56" s="1045"/>
      <c r="L56" s="1041">
        <f>VLOOKUP(B54,'sub_Urbano.Piano inv. forn'!$D$41:$V$67,19,FALSE)</f>
        <v>0</v>
      </c>
      <c r="M56" s="1043"/>
      <c r="N56" s="147"/>
      <c r="O56" s="196" t="s">
        <v>392</v>
      </c>
      <c r="P56" s="169">
        <f>L56+E56</f>
        <v>0</v>
      </c>
      <c r="R56" s="198" t="s">
        <v>393</v>
      </c>
      <c r="S56" s="1039"/>
      <c r="T56" s="1040"/>
      <c r="U56" s="164"/>
    </row>
    <row r="57" spans="1:21" ht="15" thickBot="1" x14ac:dyDescent="0.4">
      <c r="A57" s="163"/>
      <c r="U57" s="637"/>
    </row>
    <row r="58" spans="1:21" ht="58" x14ac:dyDescent="0.35">
      <c r="A58" s="1048" t="s">
        <v>394</v>
      </c>
      <c r="B58" s="1046" t="s">
        <v>395</v>
      </c>
      <c r="C58" s="1046" t="s">
        <v>396</v>
      </c>
      <c r="D58" s="192" t="s">
        <v>397</v>
      </c>
      <c r="E58" s="628" t="s">
        <v>398</v>
      </c>
      <c r="F58" s="192" t="s">
        <v>399</v>
      </c>
      <c r="G58" s="192" t="s">
        <v>400</v>
      </c>
      <c r="H58" s="193" t="s">
        <v>346</v>
      </c>
      <c r="I58" s="193" t="s">
        <v>401</v>
      </c>
      <c r="J58" s="193" t="s">
        <v>402</v>
      </c>
      <c r="K58" s="193" t="s">
        <v>403</v>
      </c>
      <c r="L58" s="193" t="s">
        <v>404</v>
      </c>
      <c r="M58" s="193" t="s">
        <v>405</v>
      </c>
      <c r="N58" s="193" t="s">
        <v>406</v>
      </c>
      <c r="O58" s="193" t="s">
        <v>407</v>
      </c>
      <c r="P58" s="193" t="s">
        <v>408</v>
      </c>
      <c r="Q58" s="193" t="s">
        <v>409</v>
      </c>
      <c r="R58" s="193" t="s">
        <v>410</v>
      </c>
      <c r="S58" s="193" t="s">
        <v>411</v>
      </c>
      <c r="T58" s="194" t="s">
        <v>412</v>
      </c>
      <c r="U58" s="638"/>
    </row>
    <row r="59" spans="1:21" ht="24.5" thickBot="1" x14ac:dyDescent="0.4">
      <c r="A59" s="1049"/>
      <c r="B59" s="1047"/>
      <c r="C59" s="1047"/>
      <c r="D59" s="195" t="s">
        <v>413</v>
      </c>
      <c r="E59" s="195" t="s">
        <v>414</v>
      </c>
      <c r="F59" s="195" t="s">
        <v>415</v>
      </c>
      <c r="G59" s="195" t="s">
        <v>415</v>
      </c>
      <c r="H59" s="195" t="s">
        <v>32</v>
      </c>
      <c r="I59" s="195" t="s">
        <v>416</v>
      </c>
      <c r="J59" s="195" t="s">
        <v>417</v>
      </c>
      <c r="K59" s="195" t="s">
        <v>418</v>
      </c>
      <c r="L59" s="195" t="s">
        <v>419</v>
      </c>
      <c r="M59" s="195" t="s">
        <v>418</v>
      </c>
      <c r="N59" s="195" t="s">
        <v>420</v>
      </c>
      <c r="O59" s="195" t="s">
        <v>384</v>
      </c>
      <c r="P59" s="195" t="s">
        <v>421</v>
      </c>
      <c r="Q59" s="195" t="s">
        <v>422</v>
      </c>
      <c r="R59" s="195" t="s">
        <v>423</v>
      </c>
      <c r="S59" s="195" t="s">
        <v>423</v>
      </c>
      <c r="T59" s="639"/>
      <c r="U59" s="638"/>
    </row>
    <row r="60" spans="1:21" x14ac:dyDescent="0.35">
      <c r="A60" s="1055" t="str">
        <f>B54</f>
        <v>suburb.m.7</v>
      </c>
      <c r="B60" s="181">
        <v>1</v>
      </c>
      <c r="C60" s="218"/>
      <c r="D60" s="131"/>
      <c r="E60" s="131"/>
      <c r="F60" s="218"/>
      <c r="G60" s="640"/>
      <c r="H60" s="133"/>
      <c r="I60" s="497"/>
      <c r="J60" s="641"/>
      <c r="K60" s="642"/>
      <c r="L60" s="497"/>
      <c r="M60" s="642"/>
      <c r="N60" s="185"/>
      <c r="O60" s="185"/>
      <c r="P60" s="497"/>
      <c r="Q60" s="497"/>
      <c r="R60" s="497"/>
      <c r="S60" s="497"/>
      <c r="T60" s="643"/>
      <c r="U60" s="637"/>
    </row>
    <row r="61" spans="1:21" x14ac:dyDescent="0.35">
      <c r="A61" s="1055"/>
      <c r="B61" s="182">
        <v>2</v>
      </c>
      <c r="C61" s="128"/>
      <c r="D61" s="118"/>
      <c r="E61" s="118"/>
      <c r="F61" s="128"/>
      <c r="G61" s="644"/>
      <c r="H61" s="128"/>
      <c r="I61" s="498"/>
      <c r="J61" s="645"/>
      <c r="K61" s="646"/>
      <c r="L61" s="498"/>
      <c r="M61" s="646"/>
      <c r="N61" s="176"/>
      <c r="O61" s="176"/>
      <c r="P61" s="498"/>
      <c r="Q61" s="498" t="s">
        <v>424</v>
      </c>
      <c r="R61" s="498"/>
      <c r="S61" s="498"/>
      <c r="T61" s="647"/>
      <c r="U61" s="637"/>
    </row>
    <row r="62" spans="1:21" x14ac:dyDescent="0.35">
      <c r="A62" s="1055"/>
      <c r="B62" s="182">
        <v>3</v>
      </c>
      <c r="C62" s="128"/>
      <c r="D62" s="118"/>
      <c r="E62" s="118"/>
      <c r="F62" s="128"/>
      <c r="G62" s="644"/>
      <c r="H62" s="128"/>
      <c r="I62" s="498"/>
      <c r="J62" s="645"/>
      <c r="K62" s="646"/>
      <c r="L62" s="498"/>
      <c r="M62" s="646"/>
      <c r="N62" s="176"/>
      <c r="O62" s="176"/>
      <c r="P62" s="498"/>
      <c r="Q62" s="498"/>
      <c r="R62" s="498"/>
      <c r="S62" s="498"/>
      <c r="T62" s="647"/>
      <c r="U62" s="637"/>
    </row>
    <row r="63" spans="1:21" x14ac:dyDescent="0.35">
      <c r="A63" s="1055"/>
      <c r="B63" s="182">
        <v>4</v>
      </c>
      <c r="C63" s="128"/>
      <c r="D63" s="118"/>
      <c r="E63" s="118"/>
      <c r="F63" s="128"/>
      <c r="G63" s="644"/>
      <c r="H63" s="128"/>
      <c r="I63" s="498"/>
      <c r="J63" s="645"/>
      <c r="K63" s="646"/>
      <c r="L63" s="498"/>
      <c r="M63" s="646"/>
      <c r="N63" s="176"/>
      <c r="O63" s="176"/>
      <c r="P63" s="498"/>
      <c r="Q63" s="498"/>
      <c r="R63" s="498"/>
      <c r="S63" s="498"/>
      <c r="T63" s="647"/>
      <c r="U63" s="637"/>
    </row>
    <row r="64" spans="1:21" x14ac:dyDescent="0.35">
      <c r="A64" s="1055"/>
      <c r="B64" s="182">
        <v>5</v>
      </c>
      <c r="C64" s="128"/>
      <c r="D64" s="118"/>
      <c r="E64" s="118"/>
      <c r="F64" s="128"/>
      <c r="G64" s="644"/>
      <c r="H64" s="128"/>
      <c r="I64" s="498"/>
      <c r="J64" s="645"/>
      <c r="K64" s="646"/>
      <c r="L64" s="498"/>
      <c r="M64" s="646"/>
      <c r="N64" s="176"/>
      <c r="O64" s="176"/>
      <c r="P64" s="498"/>
      <c r="Q64" s="498"/>
      <c r="R64" s="498"/>
      <c r="S64" s="498"/>
      <c r="T64" s="647"/>
      <c r="U64" s="637"/>
    </row>
    <row r="65" spans="1:21" x14ac:dyDescent="0.35">
      <c r="A65" s="1055"/>
      <c r="B65" s="182">
        <v>6</v>
      </c>
      <c r="C65" s="128"/>
      <c r="D65" s="118"/>
      <c r="E65" s="118"/>
      <c r="F65" s="128"/>
      <c r="G65" s="644"/>
      <c r="H65" s="128"/>
      <c r="I65" s="498"/>
      <c r="J65" s="645"/>
      <c r="K65" s="646"/>
      <c r="L65" s="498"/>
      <c r="M65" s="646"/>
      <c r="N65" s="176"/>
      <c r="O65" s="176"/>
      <c r="P65" s="498"/>
      <c r="Q65" s="498"/>
      <c r="R65" s="498"/>
      <c r="S65" s="498"/>
      <c r="T65" s="647"/>
      <c r="U65" s="637"/>
    </row>
    <row r="66" spans="1:21" x14ac:dyDescent="0.35">
      <c r="A66" s="1055"/>
      <c r="B66" s="182">
        <v>7</v>
      </c>
      <c r="C66" s="128"/>
      <c r="D66" s="118"/>
      <c r="E66" s="118"/>
      <c r="F66" s="128"/>
      <c r="G66" s="644"/>
      <c r="H66" s="128"/>
      <c r="I66" s="498"/>
      <c r="J66" s="645"/>
      <c r="K66" s="646"/>
      <c r="L66" s="498"/>
      <c r="M66" s="646"/>
      <c r="N66" s="176"/>
      <c r="O66" s="176"/>
      <c r="P66" s="498"/>
      <c r="Q66" s="498"/>
      <c r="R66" s="498"/>
      <c r="S66" s="498"/>
      <c r="T66" s="647"/>
      <c r="U66" s="637"/>
    </row>
    <row r="67" spans="1:21" x14ac:dyDescent="0.35">
      <c r="A67" s="1055"/>
      <c r="B67" s="182">
        <v>8</v>
      </c>
      <c r="C67" s="128"/>
      <c r="D67" s="118"/>
      <c r="E67" s="118"/>
      <c r="F67" s="128"/>
      <c r="G67" s="644"/>
      <c r="H67" s="128"/>
      <c r="I67" s="498"/>
      <c r="J67" s="645"/>
      <c r="K67" s="646"/>
      <c r="L67" s="498"/>
      <c r="M67" s="646"/>
      <c r="N67" s="176"/>
      <c r="O67" s="176"/>
      <c r="P67" s="498"/>
      <c r="Q67" s="498"/>
      <c r="R67" s="498"/>
      <c r="S67" s="498"/>
      <c r="T67" s="647"/>
      <c r="U67" s="637"/>
    </row>
    <row r="68" spans="1:21" x14ac:dyDescent="0.35">
      <c r="A68" s="1055"/>
      <c r="B68" s="182">
        <v>9</v>
      </c>
      <c r="C68" s="128"/>
      <c r="D68" s="118"/>
      <c r="E68" s="118"/>
      <c r="F68" s="128"/>
      <c r="G68" s="644"/>
      <c r="H68" s="128"/>
      <c r="I68" s="498"/>
      <c r="J68" s="645"/>
      <c r="K68" s="646"/>
      <c r="L68" s="498"/>
      <c r="M68" s="646"/>
      <c r="N68" s="176"/>
      <c r="O68" s="176"/>
      <c r="P68" s="498"/>
      <c r="Q68" s="498"/>
      <c r="R68" s="498"/>
      <c r="S68" s="498"/>
      <c r="T68" s="647"/>
      <c r="U68" s="637"/>
    </row>
    <row r="69" spans="1:21" ht="15" thickBot="1" x14ac:dyDescent="0.4">
      <c r="A69" s="1056"/>
      <c r="B69" s="183">
        <v>10</v>
      </c>
      <c r="C69" s="157"/>
      <c r="D69" s="155"/>
      <c r="E69" s="155"/>
      <c r="F69" s="157"/>
      <c r="G69" s="648"/>
      <c r="H69" s="157"/>
      <c r="I69" s="499"/>
      <c r="J69" s="649"/>
      <c r="K69" s="650"/>
      <c r="L69" s="499"/>
      <c r="M69" s="650"/>
      <c r="N69" s="177"/>
      <c r="O69" s="177"/>
      <c r="P69" s="499"/>
      <c r="Q69" s="499"/>
      <c r="R69" s="499"/>
      <c r="S69" s="499"/>
      <c r="T69" s="651"/>
      <c r="U69" s="637"/>
    </row>
    <row r="70" spans="1:21" ht="25" thickBot="1" x14ac:dyDescent="0.4">
      <c r="A70" s="163"/>
      <c r="B70" s="119"/>
      <c r="C70" s="119"/>
      <c r="D70" s="119"/>
      <c r="E70" s="600" t="s">
        <v>385</v>
      </c>
      <c r="F70" s="601">
        <f>COUNTA(F60:F69)</f>
        <v>0</v>
      </c>
      <c r="G70" s="602">
        <f>COUNTA(G60:G69)</f>
        <v>0</v>
      </c>
      <c r="H70" s="652"/>
      <c r="I70" s="652"/>
      <c r="J70" s="600" t="s">
        <v>623</v>
      </c>
      <c r="K70" s="602">
        <f>COUNTIF(K60:K69,"&lt;=31/12/2024")</f>
        <v>0</v>
      </c>
      <c r="L70" s="652"/>
      <c r="M70" s="161" t="s">
        <v>425</v>
      </c>
      <c r="N70" s="174">
        <f>SUM(N60:N69)</f>
        <v>0</v>
      </c>
      <c r="O70" s="175">
        <f>SUM(O60:O69)</f>
        <v>0</v>
      </c>
      <c r="P70" s="119"/>
      <c r="R70" s="119"/>
      <c r="S70" s="119"/>
      <c r="T70" s="653"/>
      <c r="U70" s="654"/>
    </row>
    <row r="71" spans="1:21" ht="15" thickBot="1" x14ac:dyDescent="0.4">
      <c r="A71" s="655"/>
      <c r="B71" s="656"/>
      <c r="C71" s="464"/>
      <c r="D71" s="464"/>
      <c r="E71" s="464"/>
      <c r="F71" s="656"/>
      <c r="G71" s="464"/>
      <c r="H71" s="464"/>
      <c r="I71" s="656"/>
      <c r="J71" s="656"/>
      <c r="K71" s="464"/>
      <c r="L71" s="464"/>
      <c r="M71" s="464"/>
      <c r="N71" s="464"/>
      <c r="O71" s="464"/>
      <c r="P71" s="464"/>
      <c r="Q71" s="464"/>
      <c r="R71" s="464"/>
      <c r="S71" s="657"/>
      <c r="T71" s="464"/>
      <c r="U71" s="658"/>
    </row>
    <row r="72" spans="1:21" ht="15" thickBot="1" x14ac:dyDescent="0.4">
      <c r="A72" s="632"/>
      <c r="B72" s="633"/>
      <c r="C72" s="634"/>
      <c r="D72" s="634"/>
      <c r="E72" s="634"/>
      <c r="F72" s="633"/>
      <c r="G72" s="634"/>
      <c r="H72" s="634"/>
      <c r="I72" s="633"/>
      <c r="J72" s="633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5"/>
    </row>
    <row r="73" spans="1:21" ht="27.5" thickBot="1" x14ac:dyDescent="0.4">
      <c r="A73" s="191" t="s">
        <v>9</v>
      </c>
      <c r="B73" s="1053" t="s">
        <v>38</v>
      </c>
      <c r="C73" s="1054"/>
      <c r="E73" s="1037" t="s">
        <v>386</v>
      </c>
      <c r="F73" s="1038"/>
      <c r="G73" s="1035">
        <f>VLOOKUP(B73,'sub_Urbano.Piano inv. forn'!$D$41:$H$67,3,FALSE)</f>
        <v>0</v>
      </c>
      <c r="H73" s="1036"/>
      <c r="I73" s="108"/>
      <c r="J73" s="1037" t="s">
        <v>387</v>
      </c>
      <c r="K73" s="1038"/>
      <c r="L73" s="1035">
        <f>VLOOKUP(B73,'sub_Urbano.Piano inv. forn'!$D$41:$H$67,4,FALSE)</f>
        <v>0</v>
      </c>
      <c r="M73" s="1036"/>
      <c r="O73" s="197" t="s">
        <v>388</v>
      </c>
      <c r="P73" s="636"/>
      <c r="R73" s="198" t="s">
        <v>389</v>
      </c>
      <c r="S73" s="1039"/>
      <c r="T73" s="1040"/>
      <c r="U73" s="637"/>
    </row>
    <row r="74" spans="1:21" ht="15" thickBot="1" x14ac:dyDescent="0.4">
      <c r="A74" s="163"/>
      <c r="B74" s="120"/>
      <c r="C74" s="120"/>
      <c r="E74" s="121"/>
      <c r="F74" s="121"/>
      <c r="G74" s="122"/>
      <c r="H74" s="122"/>
      <c r="I74" s="108"/>
      <c r="J74" s="121"/>
      <c r="K74" s="121"/>
      <c r="L74" s="122"/>
      <c r="M74" s="122"/>
      <c r="O74" s="123"/>
      <c r="R74" s="119"/>
      <c r="S74" s="608"/>
      <c r="U74" s="164"/>
    </row>
    <row r="75" spans="1:21" ht="28.5" customHeight="1" thickBot="1" x14ac:dyDescent="0.4">
      <c r="A75" s="1050" t="s">
        <v>390</v>
      </c>
      <c r="B75" s="1051"/>
      <c r="C75" s="1051"/>
      <c r="D75" s="1052"/>
      <c r="E75" s="1041">
        <f>VLOOKUP(B73,'sub_Urbano.Piano inv. forn'!$D$41:$V$67,17,FALSE)</f>
        <v>0</v>
      </c>
      <c r="F75" s="1042"/>
      <c r="G75" s="1042"/>
      <c r="H75" s="1043"/>
      <c r="I75" s="108"/>
      <c r="J75" s="1044" t="s">
        <v>391</v>
      </c>
      <c r="K75" s="1045"/>
      <c r="L75" s="1041">
        <f>VLOOKUP(B73,'sub_Urbano.Piano inv. forn'!$D$41:$V$67,19,FALSE)</f>
        <v>0</v>
      </c>
      <c r="M75" s="1043"/>
      <c r="N75" s="147"/>
      <c r="O75" s="196" t="s">
        <v>392</v>
      </c>
      <c r="P75" s="169">
        <f>L75+E75</f>
        <v>0</v>
      </c>
      <c r="R75" s="198" t="s">
        <v>393</v>
      </c>
      <c r="S75" s="1039"/>
      <c r="T75" s="1040"/>
      <c r="U75" s="164"/>
    </row>
    <row r="76" spans="1:21" ht="15" thickBot="1" x14ac:dyDescent="0.4">
      <c r="A76" s="163"/>
      <c r="U76" s="637"/>
    </row>
    <row r="77" spans="1:21" ht="58" x14ac:dyDescent="0.35">
      <c r="A77" s="1048" t="s">
        <v>394</v>
      </c>
      <c r="B77" s="1046" t="s">
        <v>395</v>
      </c>
      <c r="C77" s="1046" t="s">
        <v>396</v>
      </c>
      <c r="D77" s="192" t="s">
        <v>397</v>
      </c>
      <c r="E77" s="628" t="s">
        <v>398</v>
      </c>
      <c r="F77" s="192" t="s">
        <v>399</v>
      </c>
      <c r="G77" s="192" t="s">
        <v>400</v>
      </c>
      <c r="H77" s="193" t="s">
        <v>346</v>
      </c>
      <c r="I77" s="193" t="s">
        <v>401</v>
      </c>
      <c r="J77" s="193" t="s">
        <v>402</v>
      </c>
      <c r="K77" s="193" t="s">
        <v>403</v>
      </c>
      <c r="L77" s="193" t="s">
        <v>404</v>
      </c>
      <c r="M77" s="193" t="s">
        <v>405</v>
      </c>
      <c r="N77" s="193" t="s">
        <v>406</v>
      </c>
      <c r="O77" s="193" t="s">
        <v>407</v>
      </c>
      <c r="P77" s="193" t="s">
        <v>408</v>
      </c>
      <c r="Q77" s="193" t="s">
        <v>409</v>
      </c>
      <c r="R77" s="193" t="s">
        <v>410</v>
      </c>
      <c r="S77" s="193" t="s">
        <v>411</v>
      </c>
      <c r="T77" s="194" t="s">
        <v>412</v>
      </c>
      <c r="U77" s="638"/>
    </row>
    <row r="78" spans="1:21" ht="24.5" thickBot="1" x14ac:dyDescent="0.4">
      <c r="A78" s="1049"/>
      <c r="B78" s="1047"/>
      <c r="C78" s="1047"/>
      <c r="D78" s="195" t="s">
        <v>413</v>
      </c>
      <c r="E78" s="195" t="s">
        <v>414</v>
      </c>
      <c r="F78" s="195" t="s">
        <v>415</v>
      </c>
      <c r="G78" s="195" t="s">
        <v>415</v>
      </c>
      <c r="H78" s="195" t="s">
        <v>32</v>
      </c>
      <c r="I78" s="195" t="s">
        <v>416</v>
      </c>
      <c r="J78" s="195" t="s">
        <v>417</v>
      </c>
      <c r="K78" s="195" t="s">
        <v>418</v>
      </c>
      <c r="L78" s="195" t="s">
        <v>419</v>
      </c>
      <c r="M78" s="195" t="s">
        <v>418</v>
      </c>
      <c r="N78" s="195" t="s">
        <v>420</v>
      </c>
      <c r="O78" s="195" t="s">
        <v>384</v>
      </c>
      <c r="P78" s="195" t="s">
        <v>421</v>
      </c>
      <c r="Q78" s="195" t="s">
        <v>422</v>
      </c>
      <c r="R78" s="195" t="s">
        <v>423</v>
      </c>
      <c r="S78" s="195" t="s">
        <v>423</v>
      </c>
      <c r="T78" s="639"/>
      <c r="U78" s="638"/>
    </row>
    <row r="79" spans="1:21" x14ac:dyDescent="0.35">
      <c r="A79" s="1055" t="str">
        <f>B73</f>
        <v>suburb.m.3</v>
      </c>
      <c r="B79" s="181">
        <v>1</v>
      </c>
      <c r="C79" s="218"/>
      <c r="D79" s="131"/>
      <c r="E79" s="131"/>
      <c r="F79" s="218"/>
      <c r="G79" s="640"/>
      <c r="H79" s="133"/>
      <c r="I79" s="497"/>
      <c r="J79" s="641"/>
      <c r="K79" s="642"/>
      <c r="L79" s="497"/>
      <c r="M79" s="642"/>
      <c r="N79" s="185"/>
      <c r="O79" s="185"/>
      <c r="P79" s="497"/>
      <c r="Q79" s="497"/>
      <c r="R79" s="497"/>
      <c r="S79" s="497"/>
      <c r="T79" s="643"/>
      <c r="U79" s="637"/>
    </row>
    <row r="80" spans="1:21" x14ac:dyDescent="0.35">
      <c r="A80" s="1055"/>
      <c r="B80" s="182">
        <v>2</v>
      </c>
      <c r="C80" s="128"/>
      <c r="D80" s="118"/>
      <c r="E80" s="118"/>
      <c r="F80" s="128"/>
      <c r="G80" s="644"/>
      <c r="H80" s="128"/>
      <c r="I80" s="498"/>
      <c r="J80" s="645"/>
      <c r="K80" s="646"/>
      <c r="L80" s="498"/>
      <c r="M80" s="646"/>
      <c r="N80" s="176"/>
      <c r="O80" s="176"/>
      <c r="P80" s="498"/>
      <c r="Q80" s="498" t="s">
        <v>424</v>
      </c>
      <c r="R80" s="498"/>
      <c r="S80" s="498"/>
      <c r="T80" s="647"/>
      <c r="U80" s="637"/>
    </row>
    <row r="81" spans="1:21" x14ac:dyDescent="0.35">
      <c r="A81" s="1055"/>
      <c r="B81" s="182">
        <v>3</v>
      </c>
      <c r="C81" s="128"/>
      <c r="D81" s="118"/>
      <c r="E81" s="118"/>
      <c r="F81" s="128"/>
      <c r="G81" s="644"/>
      <c r="H81" s="128"/>
      <c r="I81" s="498"/>
      <c r="J81" s="645"/>
      <c r="K81" s="646"/>
      <c r="L81" s="498"/>
      <c r="M81" s="646"/>
      <c r="N81" s="176"/>
      <c r="O81" s="176"/>
      <c r="P81" s="498"/>
      <c r="Q81" s="498"/>
      <c r="R81" s="498"/>
      <c r="S81" s="498"/>
      <c r="T81" s="647"/>
      <c r="U81" s="637"/>
    </row>
    <row r="82" spans="1:21" x14ac:dyDescent="0.35">
      <c r="A82" s="1055"/>
      <c r="B82" s="182">
        <v>4</v>
      </c>
      <c r="C82" s="128"/>
      <c r="D82" s="118"/>
      <c r="E82" s="118"/>
      <c r="F82" s="128"/>
      <c r="G82" s="644"/>
      <c r="H82" s="128"/>
      <c r="I82" s="498"/>
      <c r="J82" s="645"/>
      <c r="K82" s="646"/>
      <c r="L82" s="498"/>
      <c r="M82" s="646"/>
      <c r="N82" s="176"/>
      <c r="O82" s="176"/>
      <c r="P82" s="498"/>
      <c r="Q82" s="498"/>
      <c r="R82" s="498"/>
      <c r="S82" s="498"/>
      <c r="T82" s="647"/>
      <c r="U82" s="637"/>
    </row>
    <row r="83" spans="1:21" x14ac:dyDescent="0.35">
      <c r="A83" s="1055"/>
      <c r="B83" s="182">
        <v>5</v>
      </c>
      <c r="C83" s="128"/>
      <c r="D83" s="118"/>
      <c r="E83" s="118"/>
      <c r="F83" s="128"/>
      <c r="G83" s="644"/>
      <c r="H83" s="128"/>
      <c r="I83" s="498"/>
      <c r="J83" s="645"/>
      <c r="K83" s="646"/>
      <c r="L83" s="498"/>
      <c r="M83" s="646"/>
      <c r="N83" s="176"/>
      <c r="O83" s="176"/>
      <c r="P83" s="498"/>
      <c r="Q83" s="498"/>
      <c r="R83" s="498"/>
      <c r="S83" s="498"/>
      <c r="T83" s="647"/>
      <c r="U83" s="637"/>
    </row>
    <row r="84" spans="1:21" x14ac:dyDescent="0.35">
      <c r="A84" s="1055"/>
      <c r="B84" s="182">
        <v>6</v>
      </c>
      <c r="C84" s="128"/>
      <c r="D84" s="118"/>
      <c r="E84" s="118"/>
      <c r="F84" s="128"/>
      <c r="G84" s="644"/>
      <c r="H84" s="128"/>
      <c r="I84" s="498"/>
      <c r="J84" s="645"/>
      <c r="K84" s="646"/>
      <c r="L84" s="498"/>
      <c r="M84" s="646"/>
      <c r="N84" s="176"/>
      <c r="O84" s="176"/>
      <c r="P84" s="498"/>
      <c r="Q84" s="498"/>
      <c r="R84" s="498"/>
      <c r="S84" s="498"/>
      <c r="T84" s="647"/>
      <c r="U84" s="637"/>
    </row>
    <row r="85" spans="1:21" x14ac:dyDescent="0.35">
      <c r="A85" s="1055"/>
      <c r="B85" s="182">
        <v>7</v>
      </c>
      <c r="C85" s="128"/>
      <c r="D85" s="118"/>
      <c r="E85" s="118"/>
      <c r="F85" s="128"/>
      <c r="G85" s="644"/>
      <c r="H85" s="128"/>
      <c r="I85" s="498"/>
      <c r="J85" s="645"/>
      <c r="K85" s="646"/>
      <c r="L85" s="498"/>
      <c r="M85" s="646"/>
      <c r="N85" s="176"/>
      <c r="O85" s="176"/>
      <c r="P85" s="498"/>
      <c r="Q85" s="498"/>
      <c r="R85" s="498"/>
      <c r="S85" s="498"/>
      <c r="T85" s="647"/>
      <c r="U85" s="637"/>
    </row>
    <row r="86" spans="1:21" x14ac:dyDescent="0.35">
      <c r="A86" s="1055"/>
      <c r="B86" s="182">
        <v>8</v>
      </c>
      <c r="C86" s="128"/>
      <c r="D86" s="118"/>
      <c r="E86" s="118"/>
      <c r="F86" s="128"/>
      <c r="G86" s="644"/>
      <c r="H86" s="128"/>
      <c r="I86" s="498"/>
      <c r="J86" s="645"/>
      <c r="K86" s="646"/>
      <c r="L86" s="498"/>
      <c r="M86" s="646"/>
      <c r="N86" s="176"/>
      <c r="O86" s="176"/>
      <c r="P86" s="498"/>
      <c r="Q86" s="498"/>
      <c r="R86" s="498"/>
      <c r="S86" s="498"/>
      <c r="T86" s="647"/>
      <c r="U86" s="637"/>
    </row>
    <row r="87" spans="1:21" x14ac:dyDescent="0.35">
      <c r="A87" s="1055"/>
      <c r="B87" s="182">
        <v>9</v>
      </c>
      <c r="C87" s="128"/>
      <c r="D87" s="118"/>
      <c r="E87" s="118"/>
      <c r="F87" s="128"/>
      <c r="G87" s="644"/>
      <c r="H87" s="128"/>
      <c r="I87" s="498"/>
      <c r="J87" s="645"/>
      <c r="K87" s="646"/>
      <c r="L87" s="498"/>
      <c r="M87" s="646"/>
      <c r="N87" s="176"/>
      <c r="O87" s="176"/>
      <c r="P87" s="498"/>
      <c r="Q87" s="498"/>
      <c r="R87" s="498"/>
      <c r="S87" s="498"/>
      <c r="T87" s="647"/>
      <c r="U87" s="637"/>
    </row>
    <row r="88" spans="1:21" ht="15" thickBot="1" x14ac:dyDescent="0.4">
      <c r="A88" s="1056"/>
      <c r="B88" s="183">
        <v>10</v>
      </c>
      <c r="C88" s="157"/>
      <c r="D88" s="155"/>
      <c r="E88" s="155"/>
      <c r="F88" s="157"/>
      <c r="G88" s="648"/>
      <c r="H88" s="157"/>
      <c r="I88" s="499"/>
      <c r="J88" s="649"/>
      <c r="K88" s="650"/>
      <c r="L88" s="499"/>
      <c r="M88" s="650"/>
      <c r="N88" s="177"/>
      <c r="O88" s="177"/>
      <c r="P88" s="499"/>
      <c r="Q88" s="499"/>
      <c r="R88" s="499"/>
      <c r="S88" s="499"/>
      <c r="T88" s="651"/>
      <c r="U88" s="637"/>
    </row>
    <row r="89" spans="1:21" ht="25" thickBot="1" x14ac:dyDescent="0.4">
      <c r="A89" s="163"/>
      <c r="B89" s="119"/>
      <c r="C89" s="119"/>
      <c r="D89" s="119"/>
      <c r="E89" s="600" t="s">
        <v>385</v>
      </c>
      <c r="F89" s="601">
        <f>COUNTA(F79:F88)</f>
        <v>0</v>
      </c>
      <c r="G89" s="602">
        <f>COUNTA(G79:G88)</f>
        <v>0</v>
      </c>
      <c r="H89" s="652"/>
      <c r="I89" s="652"/>
      <c r="J89" s="600" t="s">
        <v>623</v>
      </c>
      <c r="K89" s="602">
        <f>COUNTIF(K79:K88,"&lt;=31/12/2024")</f>
        <v>0</v>
      </c>
      <c r="L89" s="652"/>
      <c r="M89" s="161" t="s">
        <v>425</v>
      </c>
      <c r="N89" s="174">
        <f>SUM(N79:N88)</f>
        <v>0</v>
      </c>
      <c r="O89" s="175">
        <f>SUM(O79:O88)</f>
        <v>0</v>
      </c>
      <c r="P89" s="119"/>
      <c r="R89" s="119"/>
      <c r="S89" s="119"/>
      <c r="T89" s="653"/>
      <c r="U89" s="654"/>
    </row>
    <row r="90" spans="1:21" ht="15" thickBot="1" x14ac:dyDescent="0.4">
      <c r="A90" s="655"/>
      <c r="B90" s="656"/>
      <c r="C90" s="464"/>
      <c r="D90" s="464"/>
      <c r="E90" s="464"/>
      <c r="F90" s="656"/>
      <c r="G90" s="464"/>
      <c r="H90" s="464"/>
      <c r="I90" s="656"/>
      <c r="J90" s="656"/>
      <c r="K90" s="464"/>
      <c r="L90" s="464"/>
      <c r="M90" s="464"/>
      <c r="N90" s="464"/>
      <c r="O90" s="464"/>
      <c r="P90" s="464"/>
      <c r="Q90" s="464"/>
      <c r="R90" s="464"/>
      <c r="S90" s="657"/>
      <c r="T90" s="464"/>
      <c r="U90" s="658"/>
    </row>
    <row r="91" spans="1:21" ht="15" thickBot="1" x14ac:dyDescent="0.4">
      <c r="A91" s="632"/>
      <c r="B91" s="633"/>
      <c r="C91" s="634"/>
      <c r="D91" s="634"/>
      <c r="E91" s="634"/>
      <c r="F91" s="633"/>
      <c r="G91" s="634"/>
      <c r="H91" s="634"/>
      <c r="I91" s="633"/>
      <c r="J91" s="633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5"/>
    </row>
    <row r="92" spans="1:21" ht="39" customHeight="1" thickBot="1" x14ac:dyDescent="0.4">
      <c r="A92" s="191" t="s">
        <v>9</v>
      </c>
      <c r="B92" s="1053" t="s">
        <v>40</v>
      </c>
      <c r="C92" s="1054"/>
      <c r="E92" s="1037" t="s">
        <v>386</v>
      </c>
      <c r="F92" s="1038"/>
      <c r="G92" s="1035">
        <f>VLOOKUP(B92,'sub_Urbano.Piano inv. forn'!$D$41:$H$67,3,FALSE)</f>
        <v>0</v>
      </c>
      <c r="H92" s="1036"/>
      <c r="I92" s="108"/>
      <c r="J92" s="1037" t="s">
        <v>387</v>
      </c>
      <c r="K92" s="1038"/>
      <c r="L92" s="1035">
        <f>VLOOKUP(B92,'sub_Urbano.Piano inv. forn'!$D$41:$H$67,4,FALSE)</f>
        <v>0</v>
      </c>
      <c r="M92" s="1036"/>
      <c r="O92" s="197" t="s">
        <v>388</v>
      </c>
      <c r="P92" s="636"/>
      <c r="R92" s="198" t="s">
        <v>389</v>
      </c>
      <c r="S92" s="1039"/>
      <c r="T92" s="1040"/>
      <c r="U92" s="637"/>
    </row>
    <row r="93" spans="1:21" ht="15" thickBot="1" x14ac:dyDescent="0.4">
      <c r="A93" s="163"/>
      <c r="B93" s="120"/>
      <c r="C93" s="120"/>
      <c r="E93" s="121"/>
      <c r="F93" s="121"/>
      <c r="G93" s="122"/>
      <c r="H93" s="122"/>
      <c r="I93" s="108"/>
      <c r="J93" s="121"/>
      <c r="K93" s="121"/>
      <c r="L93" s="122"/>
      <c r="M93" s="122"/>
      <c r="O93" s="123"/>
      <c r="R93" s="119"/>
      <c r="S93" s="608"/>
      <c r="U93" s="164"/>
    </row>
    <row r="94" spans="1:21" ht="28.5" customHeight="1" thickBot="1" x14ac:dyDescent="0.4">
      <c r="A94" s="1050" t="s">
        <v>390</v>
      </c>
      <c r="B94" s="1051"/>
      <c r="C94" s="1051"/>
      <c r="D94" s="1052"/>
      <c r="E94" s="1041">
        <f>VLOOKUP(B92,'sub_Urbano.Piano inv. forn'!$D$41:$V$67,17,FALSE)</f>
        <v>0</v>
      </c>
      <c r="F94" s="1042"/>
      <c r="G94" s="1042"/>
      <c r="H94" s="1043"/>
      <c r="I94" s="108"/>
      <c r="J94" s="1044" t="s">
        <v>391</v>
      </c>
      <c r="K94" s="1045"/>
      <c r="L94" s="1041">
        <f>VLOOKUP(B92,'sub_Urbano.Piano inv. forn'!$D$41:$V$67,19,FALSE)</f>
        <v>0</v>
      </c>
      <c r="M94" s="1043"/>
      <c r="N94" s="147"/>
      <c r="O94" s="196" t="s">
        <v>392</v>
      </c>
      <c r="P94" s="169">
        <f>L94+E94</f>
        <v>0</v>
      </c>
      <c r="R94" s="198" t="s">
        <v>393</v>
      </c>
      <c r="S94" s="1039"/>
      <c r="T94" s="1040"/>
      <c r="U94" s="164"/>
    </row>
    <row r="95" spans="1:21" ht="15" thickBot="1" x14ac:dyDescent="0.4">
      <c r="A95" s="163"/>
      <c r="U95" s="637"/>
    </row>
    <row r="96" spans="1:21" ht="58" x14ac:dyDescent="0.35">
      <c r="A96" s="1048" t="s">
        <v>394</v>
      </c>
      <c r="B96" s="1046" t="s">
        <v>395</v>
      </c>
      <c r="C96" s="1046" t="s">
        <v>396</v>
      </c>
      <c r="D96" s="192" t="s">
        <v>397</v>
      </c>
      <c r="E96" s="628" t="s">
        <v>398</v>
      </c>
      <c r="F96" s="192" t="s">
        <v>399</v>
      </c>
      <c r="G96" s="192" t="s">
        <v>400</v>
      </c>
      <c r="H96" s="193" t="s">
        <v>346</v>
      </c>
      <c r="I96" s="193" t="s">
        <v>401</v>
      </c>
      <c r="J96" s="193" t="s">
        <v>402</v>
      </c>
      <c r="K96" s="193" t="s">
        <v>403</v>
      </c>
      <c r="L96" s="193" t="s">
        <v>404</v>
      </c>
      <c r="M96" s="193" t="s">
        <v>405</v>
      </c>
      <c r="N96" s="193" t="s">
        <v>406</v>
      </c>
      <c r="O96" s="193" t="s">
        <v>407</v>
      </c>
      <c r="P96" s="193" t="s">
        <v>408</v>
      </c>
      <c r="Q96" s="193" t="s">
        <v>409</v>
      </c>
      <c r="R96" s="193" t="s">
        <v>410</v>
      </c>
      <c r="S96" s="193" t="s">
        <v>411</v>
      </c>
      <c r="T96" s="194" t="s">
        <v>412</v>
      </c>
      <c r="U96" s="638"/>
    </row>
    <row r="97" spans="1:21" ht="24.5" thickBot="1" x14ac:dyDescent="0.4">
      <c r="A97" s="1049"/>
      <c r="B97" s="1047"/>
      <c r="C97" s="1047"/>
      <c r="D97" s="195" t="s">
        <v>413</v>
      </c>
      <c r="E97" s="195" t="s">
        <v>414</v>
      </c>
      <c r="F97" s="195" t="s">
        <v>415</v>
      </c>
      <c r="G97" s="195" t="s">
        <v>415</v>
      </c>
      <c r="H97" s="195" t="s">
        <v>32</v>
      </c>
      <c r="I97" s="195" t="s">
        <v>416</v>
      </c>
      <c r="J97" s="195" t="s">
        <v>417</v>
      </c>
      <c r="K97" s="195" t="s">
        <v>418</v>
      </c>
      <c r="L97" s="195" t="s">
        <v>419</v>
      </c>
      <c r="M97" s="195" t="s">
        <v>418</v>
      </c>
      <c r="N97" s="195" t="s">
        <v>420</v>
      </c>
      <c r="O97" s="195" t="s">
        <v>384</v>
      </c>
      <c r="P97" s="195" t="s">
        <v>421</v>
      </c>
      <c r="Q97" s="195" t="s">
        <v>422</v>
      </c>
      <c r="R97" s="195" t="s">
        <v>423</v>
      </c>
      <c r="S97" s="195" t="s">
        <v>423</v>
      </c>
      <c r="T97" s="639"/>
      <c r="U97" s="638"/>
    </row>
    <row r="98" spans="1:21" x14ac:dyDescent="0.35">
      <c r="A98" s="1055" t="str">
        <f>B92</f>
        <v>suburb.m.5</v>
      </c>
      <c r="B98" s="181">
        <v>1</v>
      </c>
      <c r="C98" s="218"/>
      <c r="D98" s="131"/>
      <c r="E98" s="131"/>
      <c r="F98" s="218"/>
      <c r="G98" s="640"/>
      <c r="H98" s="133"/>
      <c r="I98" s="497"/>
      <c r="J98" s="641"/>
      <c r="K98" s="642"/>
      <c r="L98" s="497"/>
      <c r="M98" s="642"/>
      <c r="N98" s="185"/>
      <c r="O98" s="185"/>
      <c r="P98" s="497"/>
      <c r="Q98" s="497"/>
      <c r="R98" s="497"/>
      <c r="S98" s="497"/>
      <c r="T98" s="643"/>
      <c r="U98" s="637"/>
    </row>
    <row r="99" spans="1:21" x14ac:dyDescent="0.35">
      <c r="A99" s="1055"/>
      <c r="B99" s="182">
        <v>2</v>
      </c>
      <c r="C99" s="128"/>
      <c r="D99" s="118"/>
      <c r="E99" s="118"/>
      <c r="F99" s="128"/>
      <c r="G99" s="644"/>
      <c r="H99" s="128"/>
      <c r="I99" s="498"/>
      <c r="J99" s="645"/>
      <c r="K99" s="646"/>
      <c r="L99" s="498"/>
      <c r="M99" s="646"/>
      <c r="N99" s="176"/>
      <c r="O99" s="176"/>
      <c r="P99" s="498"/>
      <c r="Q99" s="498" t="s">
        <v>424</v>
      </c>
      <c r="R99" s="498"/>
      <c r="S99" s="498"/>
      <c r="T99" s="647"/>
      <c r="U99" s="637"/>
    </row>
    <row r="100" spans="1:21" x14ac:dyDescent="0.35">
      <c r="A100" s="1055"/>
      <c r="B100" s="182">
        <v>3</v>
      </c>
      <c r="C100" s="128"/>
      <c r="D100" s="118"/>
      <c r="E100" s="118"/>
      <c r="F100" s="128"/>
      <c r="G100" s="644"/>
      <c r="H100" s="128"/>
      <c r="I100" s="498"/>
      <c r="J100" s="645"/>
      <c r="K100" s="646"/>
      <c r="L100" s="498"/>
      <c r="M100" s="646"/>
      <c r="N100" s="176"/>
      <c r="O100" s="176"/>
      <c r="P100" s="498"/>
      <c r="Q100" s="498"/>
      <c r="R100" s="498"/>
      <c r="S100" s="498"/>
      <c r="T100" s="647"/>
      <c r="U100" s="637"/>
    </row>
    <row r="101" spans="1:21" x14ac:dyDescent="0.35">
      <c r="A101" s="1055"/>
      <c r="B101" s="182">
        <v>4</v>
      </c>
      <c r="C101" s="128"/>
      <c r="D101" s="118"/>
      <c r="E101" s="118"/>
      <c r="F101" s="128"/>
      <c r="G101" s="644"/>
      <c r="H101" s="128"/>
      <c r="I101" s="498"/>
      <c r="J101" s="645"/>
      <c r="K101" s="646"/>
      <c r="L101" s="498"/>
      <c r="M101" s="646"/>
      <c r="N101" s="176"/>
      <c r="O101" s="176"/>
      <c r="P101" s="498"/>
      <c r="Q101" s="498"/>
      <c r="R101" s="498"/>
      <c r="S101" s="498"/>
      <c r="T101" s="647"/>
      <c r="U101" s="637"/>
    </row>
    <row r="102" spans="1:21" x14ac:dyDescent="0.35">
      <c r="A102" s="1055"/>
      <c r="B102" s="182">
        <v>5</v>
      </c>
      <c r="C102" s="128"/>
      <c r="D102" s="118"/>
      <c r="E102" s="118"/>
      <c r="F102" s="128"/>
      <c r="G102" s="644"/>
      <c r="H102" s="128"/>
      <c r="I102" s="498"/>
      <c r="J102" s="645"/>
      <c r="K102" s="646"/>
      <c r="L102" s="498"/>
      <c r="M102" s="646"/>
      <c r="N102" s="176"/>
      <c r="O102" s="176"/>
      <c r="P102" s="498"/>
      <c r="Q102" s="498"/>
      <c r="R102" s="498"/>
      <c r="S102" s="498"/>
      <c r="T102" s="647"/>
      <c r="U102" s="637"/>
    </row>
    <row r="103" spans="1:21" x14ac:dyDescent="0.35">
      <c r="A103" s="1055"/>
      <c r="B103" s="182">
        <v>6</v>
      </c>
      <c r="C103" s="128"/>
      <c r="D103" s="118"/>
      <c r="E103" s="118"/>
      <c r="F103" s="128"/>
      <c r="G103" s="644"/>
      <c r="H103" s="128"/>
      <c r="I103" s="498"/>
      <c r="J103" s="645"/>
      <c r="K103" s="646"/>
      <c r="L103" s="498"/>
      <c r="M103" s="646"/>
      <c r="N103" s="176"/>
      <c r="O103" s="176"/>
      <c r="P103" s="498"/>
      <c r="Q103" s="498"/>
      <c r="R103" s="498"/>
      <c r="S103" s="498"/>
      <c r="T103" s="647"/>
      <c r="U103" s="637"/>
    </row>
    <row r="104" spans="1:21" x14ac:dyDescent="0.35">
      <c r="A104" s="1055"/>
      <c r="B104" s="182">
        <v>7</v>
      </c>
      <c r="C104" s="128"/>
      <c r="D104" s="118"/>
      <c r="E104" s="118"/>
      <c r="F104" s="128"/>
      <c r="G104" s="644"/>
      <c r="H104" s="128"/>
      <c r="I104" s="498"/>
      <c r="J104" s="645"/>
      <c r="K104" s="646"/>
      <c r="L104" s="498"/>
      <c r="M104" s="646"/>
      <c r="N104" s="176"/>
      <c r="O104" s="176"/>
      <c r="P104" s="498"/>
      <c r="Q104" s="498"/>
      <c r="R104" s="498"/>
      <c r="S104" s="498"/>
      <c r="T104" s="647"/>
      <c r="U104" s="637"/>
    </row>
    <row r="105" spans="1:21" x14ac:dyDescent="0.35">
      <c r="A105" s="1055"/>
      <c r="B105" s="182">
        <v>8</v>
      </c>
      <c r="C105" s="128"/>
      <c r="D105" s="118"/>
      <c r="E105" s="118"/>
      <c r="F105" s="128"/>
      <c r="G105" s="644"/>
      <c r="H105" s="128"/>
      <c r="I105" s="498"/>
      <c r="J105" s="645"/>
      <c r="K105" s="646"/>
      <c r="L105" s="498"/>
      <c r="M105" s="646"/>
      <c r="N105" s="176"/>
      <c r="O105" s="176"/>
      <c r="P105" s="498"/>
      <c r="Q105" s="498"/>
      <c r="R105" s="498"/>
      <c r="S105" s="498"/>
      <c r="T105" s="647"/>
      <c r="U105" s="637"/>
    </row>
    <row r="106" spans="1:21" x14ac:dyDescent="0.35">
      <c r="A106" s="1055"/>
      <c r="B106" s="182">
        <v>9</v>
      </c>
      <c r="C106" s="128"/>
      <c r="D106" s="118"/>
      <c r="E106" s="118"/>
      <c r="F106" s="128"/>
      <c r="G106" s="644"/>
      <c r="H106" s="128"/>
      <c r="I106" s="498"/>
      <c r="J106" s="645"/>
      <c r="K106" s="646"/>
      <c r="L106" s="498"/>
      <c r="M106" s="646"/>
      <c r="N106" s="176"/>
      <c r="O106" s="176"/>
      <c r="P106" s="498"/>
      <c r="Q106" s="498"/>
      <c r="R106" s="498"/>
      <c r="S106" s="498"/>
      <c r="T106" s="647"/>
      <c r="U106" s="637"/>
    </row>
    <row r="107" spans="1:21" ht="15" thickBot="1" x14ac:dyDescent="0.4">
      <c r="A107" s="1056"/>
      <c r="B107" s="183">
        <v>10</v>
      </c>
      <c r="C107" s="157"/>
      <c r="D107" s="155"/>
      <c r="E107" s="155"/>
      <c r="F107" s="157"/>
      <c r="G107" s="648"/>
      <c r="H107" s="157"/>
      <c r="I107" s="499"/>
      <c r="J107" s="649"/>
      <c r="K107" s="650"/>
      <c r="L107" s="499"/>
      <c r="M107" s="650"/>
      <c r="N107" s="177"/>
      <c r="O107" s="177"/>
      <c r="P107" s="499"/>
      <c r="Q107" s="499"/>
      <c r="R107" s="499"/>
      <c r="S107" s="499"/>
      <c r="T107" s="651"/>
      <c r="U107" s="637"/>
    </row>
    <row r="108" spans="1:21" ht="25" thickBot="1" x14ac:dyDescent="0.4">
      <c r="A108" s="163"/>
      <c r="B108" s="119"/>
      <c r="C108" s="119"/>
      <c r="D108" s="119"/>
      <c r="E108" s="600" t="s">
        <v>385</v>
      </c>
      <c r="F108" s="601">
        <f>COUNTA(F98:F107)</f>
        <v>0</v>
      </c>
      <c r="G108" s="602">
        <f>COUNTA(G98:G107)</f>
        <v>0</v>
      </c>
      <c r="H108" s="652"/>
      <c r="I108" s="652"/>
      <c r="J108" s="600" t="s">
        <v>623</v>
      </c>
      <c r="K108" s="602">
        <f>COUNTIF(K98:K107,"&lt;=31/12/2024")</f>
        <v>0</v>
      </c>
      <c r="L108" s="652"/>
      <c r="M108" s="161" t="s">
        <v>425</v>
      </c>
      <c r="N108" s="174">
        <f>SUM(N98:N107)</f>
        <v>0</v>
      </c>
      <c r="O108" s="175">
        <f>SUM(O98:O107)</f>
        <v>0</v>
      </c>
      <c r="P108" s="119"/>
      <c r="R108" s="119"/>
      <c r="S108" s="119"/>
      <c r="T108" s="653"/>
      <c r="U108" s="654"/>
    </row>
    <row r="109" spans="1:21" ht="15" thickBot="1" x14ac:dyDescent="0.4">
      <c r="A109" s="655"/>
      <c r="B109" s="656"/>
      <c r="C109" s="464"/>
      <c r="D109" s="464"/>
      <c r="E109" s="464"/>
      <c r="F109" s="656"/>
      <c r="G109" s="464"/>
      <c r="H109" s="464"/>
      <c r="I109" s="656"/>
      <c r="J109" s="656"/>
      <c r="K109" s="464"/>
      <c r="L109" s="464"/>
      <c r="M109" s="464"/>
      <c r="N109" s="464"/>
      <c r="O109" s="464"/>
      <c r="P109" s="464"/>
      <c r="Q109" s="464"/>
      <c r="R109" s="464"/>
      <c r="S109" s="657"/>
      <c r="T109" s="464"/>
      <c r="U109" s="658"/>
    </row>
    <row r="110" spans="1:21" ht="15" thickBot="1" x14ac:dyDescent="0.4">
      <c r="A110" s="632"/>
      <c r="B110" s="633"/>
      <c r="C110" s="634"/>
      <c r="D110" s="634"/>
      <c r="E110" s="634"/>
      <c r="F110" s="633"/>
      <c r="G110" s="634"/>
      <c r="H110" s="634"/>
      <c r="I110" s="633"/>
      <c r="J110" s="633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5"/>
    </row>
    <row r="111" spans="1:21" ht="27.5" thickBot="1" x14ac:dyDescent="0.4">
      <c r="A111" s="191" t="s">
        <v>9</v>
      </c>
      <c r="B111" s="1053" t="s">
        <v>39</v>
      </c>
      <c r="C111" s="1054"/>
      <c r="E111" s="1037" t="s">
        <v>386</v>
      </c>
      <c r="F111" s="1038"/>
      <c r="G111" s="1035">
        <f>VLOOKUP(B111,'sub_Urbano.Piano inv. forn'!$D$41:$H$67,3,FALSE)</f>
        <v>0</v>
      </c>
      <c r="H111" s="1036"/>
      <c r="I111" s="108"/>
      <c r="J111" s="1037" t="s">
        <v>387</v>
      </c>
      <c r="K111" s="1038"/>
      <c r="L111" s="1035">
        <f>VLOOKUP(B111,'sub_Urbano.Piano inv. forn'!$D$41:$H$67,4,FALSE)</f>
        <v>0</v>
      </c>
      <c r="M111" s="1036"/>
      <c r="O111" s="197" t="s">
        <v>388</v>
      </c>
      <c r="P111" s="636"/>
      <c r="R111" s="198" t="s">
        <v>389</v>
      </c>
      <c r="S111" s="1039"/>
      <c r="T111" s="1040"/>
      <c r="U111" s="637"/>
    </row>
    <row r="112" spans="1:21" ht="15" thickBot="1" x14ac:dyDescent="0.4">
      <c r="A112" s="163"/>
      <c r="B112" s="120"/>
      <c r="C112" s="120"/>
      <c r="E112" s="121"/>
      <c r="F112" s="121"/>
      <c r="G112" s="122"/>
      <c r="H112" s="122"/>
      <c r="I112" s="108"/>
      <c r="J112" s="121"/>
      <c r="K112" s="121"/>
      <c r="L112" s="122"/>
      <c r="M112" s="122"/>
      <c r="O112" s="123"/>
      <c r="R112" s="119"/>
      <c r="S112" s="608"/>
      <c r="U112" s="164"/>
    </row>
    <row r="113" spans="1:21" ht="28.5" customHeight="1" thickBot="1" x14ac:dyDescent="0.4">
      <c r="A113" s="1050" t="s">
        <v>390</v>
      </c>
      <c r="B113" s="1051"/>
      <c r="C113" s="1051"/>
      <c r="D113" s="1052"/>
      <c r="E113" s="1041">
        <f>VLOOKUP(B111,'sub_Urbano.Piano inv. forn'!$D$41:$V$67,17,FALSE)</f>
        <v>0</v>
      </c>
      <c r="F113" s="1042"/>
      <c r="G113" s="1042"/>
      <c r="H113" s="1043"/>
      <c r="I113" s="108"/>
      <c r="J113" s="1044" t="s">
        <v>391</v>
      </c>
      <c r="K113" s="1045"/>
      <c r="L113" s="1041">
        <f>VLOOKUP(B111,'sub_Urbano.Piano inv. forn'!$D$41:$V$67,19,FALSE)</f>
        <v>0</v>
      </c>
      <c r="M113" s="1043"/>
      <c r="N113" s="147"/>
      <c r="O113" s="196" t="s">
        <v>392</v>
      </c>
      <c r="P113" s="169">
        <f>L113+E113</f>
        <v>0</v>
      </c>
      <c r="R113" s="198" t="s">
        <v>393</v>
      </c>
      <c r="S113" s="1039"/>
      <c r="T113" s="1040"/>
      <c r="U113" s="164"/>
    </row>
    <row r="114" spans="1:21" ht="15" thickBot="1" x14ac:dyDescent="0.4">
      <c r="A114" s="163"/>
      <c r="U114" s="637"/>
    </row>
    <row r="115" spans="1:21" ht="58" x14ac:dyDescent="0.35">
      <c r="A115" s="1048" t="s">
        <v>394</v>
      </c>
      <c r="B115" s="1046" t="s">
        <v>395</v>
      </c>
      <c r="C115" s="1046" t="s">
        <v>396</v>
      </c>
      <c r="D115" s="192" t="s">
        <v>397</v>
      </c>
      <c r="E115" s="628" t="s">
        <v>398</v>
      </c>
      <c r="F115" s="192" t="s">
        <v>399</v>
      </c>
      <c r="G115" s="192" t="s">
        <v>400</v>
      </c>
      <c r="H115" s="193" t="s">
        <v>346</v>
      </c>
      <c r="I115" s="193" t="s">
        <v>401</v>
      </c>
      <c r="J115" s="193" t="s">
        <v>402</v>
      </c>
      <c r="K115" s="193" t="s">
        <v>403</v>
      </c>
      <c r="L115" s="193" t="s">
        <v>404</v>
      </c>
      <c r="M115" s="193" t="s">
        <v>405</v>
      </c>
      <c r="N115" s="193" t="s">
        <v>406</v>
      </c>
      <c r="O115" s="193" t="s">
        <v>407</v>
      </c>
      <c r="P115" s="193" t="s">
        <v>408</v>
      </c>
      <c r="Q115" s="193" t="s">
        <v>409</v>
      </c>
      <c r="R115" s="193" t="s">
        <v>410</v>
      </c>
      <c r="S115" s="193" t="s">
        <v>411</v>
      </c>
      <c r="T115" s="194" t="s">
        <v>412</v>
      </c>
      <c r="U115" s="638"/>
    </row>
    <row r="116" spans="1:21" ht="24.5" thickBot="1" x14ac:dyDescent="0.4">
      <c r="A116" s="1049"/>
      <c r="B116" s="1047"/>
      <c r="C116" s="1047"/>
      <c r="D116" s="195" t="s">
        <v>413</v>
      </c>
      <c r="E116" s="195" t="s">
        <v>414</v>
      </c>
      <c r="F116" s="195" t="s">
        <v>415</v>
      </c>
      <c r="G116" s="195" t="s">
        <v>415</v>
      </c>
      <c r="H116" s="195" t="s">
        <v>32</v>
      </c>
      <c r="I116" s="195" t="s">
        <v>416</v>
      </c>
      <c r="J116" s="195" t="s">
        <v>417</v>
      </c>
      <c r="K116" s="195" t="s">
        <v>418</v>
      </c>
      <c r="L116" s="195" t="s">
        <v>419</v>
      </c>
      <c r="M116" s="195" t="s">
        <v>418</v>
      </c>
      <c r="N116" s="195" t="s">
        <v>420</v>
      </c>
      <c r="O116" s="195" t="s">
        <v>384</v>
      </c>
      <c r="P116" s="195" t="s">
        <v>421</v>
      </c>
      <c r="Q116" s="195" t="s">
        <v>422</v>
      </c>
      <c r="R116" s="195" t="s">
        <v>423</v>
      </c>
      <c r="S116" s="195" t="s">
        <v>423</v>
      </c>
      <c r="T116" s="639"/>
      <c r="U116" s="638"/>
    </row>
    <row r="117" spans="1:21" x14ac:dyDescent="0.35">
      <c r="A117" s="1055" t="str">
        <f>B111</f>
        <v>suburb.m.4</v>
      </c>
      <c r="B117" s="181">
        <v>1</v>
      </c>
      <c r="C117" s="218"/>
      <c r="D117" s="131"/>
      <c r="E117" s="131"/>
      <c r="F117" s="218"/>
      <c r="G117" s="640"/>
      <c r="H117" s="133"/>
      <c r="I117" s="497"/>
      <c r="J117" s="641"/>
      <c r="K117" s="642"/>
      <c r="L117" s="497"/>
      <c r="M117" s="642"/>
      <c r="N117" s="185"/>
      <c r="O117" s="185"/>
      <c r="P117" s="497"/>
      <c r="Q117" s="497"/>
      <c r="R117" s="497"/>
      <c r="S117" s="497"/>
      <c r="T117" s="643"/>
      <c r="U117" s="637"/>
    </row>
    <row r="118" spans="1:21" x14ac:dyDescent="0.35">
      <c r="A118" s="1055"/>
      <c r="B118" s="182">
        <v>2</v>
      </c>
      <c r="C118" s="128"/>
      <c r="D118" s="118"/>
      <c r="E118" s="118"/>
      <c r="F118" s="128"/>
      <c r="G118" s="644"/>
      <c r="H118" s="128"/>
      <c r="I118" s="498"/>
      <c r="J118" s="645"/>
      <c r="K118" s="646"/>
      <c r="L118" s="498"/>
      <c r="M118" s="646"/>
      <c r="N118" s="176"/>
      <c r="O118" s="176"/>
      <c r="P118" s="498"/>
      <c r="Q118" s="498" t="s">
        <v>424</v>
      </c>
      <c r="R118" s="498"/>
      <c r="S118" s="498"/>
      <c r="T118" s="647"/>
      <c r="U118" s="637"/>
    </row>
    <row r="119" spans="1:21" x14ac:dyDescent="0.35">
      <c r="A119" s="1055"/>
      <c r="B119" s="182">
        <v>3</v>
      </c>
      <c r="C119" s="128"/>
      <c r="D119" s="118"/>
      <c r="E119" s="118"/>
      <c r="F119" s="128"/>
      <c r="G119" s="644"/>
      <c r="H119" s="128"/>
      <c r="I119" s="498"/>
      <c r="J119" s="645"/>
      <c r="K119" s="646"/>
      <c r="L119" s="498"/>
      <c r="M119" s="646"/>
      <c r="N119" s="176"/>
      <c r="O119" s="176"/>
      <c r="P119" s="498"/>
      <c r="Q119" s="498"/>
      <c r="R119" s="498"/>
      <c r="S119" s="498"/>
      <c r="T119" s="647"/>
      <c r="U119" s="637"/>
    </row>
    <row r="120" spans="1:21" x14ac:dyDescent="0.35">
      <c r="A120" s="1055"/>
      <c r="B120" s="182">
        <v>4</v>
      </c>
      <c r="C120" s="128"/>
      <c r="D120" s="118"/>
      <c r="E120" s="118"/>
      <c r="F120" s="128"/>
      <c r="G120" s="644"/>
      <c r="H120" s="128"/>
      <c r="I120" s="498"/>
      <c r="J120" s="645"/>
      <c r="K120" s="646"/>
      <c r="L120" s="498"/>
      <c r="M120" s="646"/>
      <c r="N120" s="176"/>
      <c r="O120" s="176"/>
      <c r="P120" s="498"/>
      <c r="Q120" s="498"/>
      <c r="R120" s="498"/>
      <c r="S120" s="498"/>
      <c r="T120" s="647"/>
      <c r="U120" s="637"/>
    </row>
    <row r="121" spans="1:21" x14ac:dyDescent="0.35">
      <c r="A121" s="1055"/>
      <c r="B121" s="182">
        <v>5</v>
      </c>
      <c r="C121" s="128"/>
      <c r="D121" s="118"/>
      <c r="E121" s="118"/>
      <c r="F121" s="128"/>
      <c r="G121" s="644"/>
      <c r="H121" s="128"/>
      <c r="I121" s="498"/>
      <c r="J121" s="645"/>
      <c r="K121" s="646"/>
      <c r="L121" s="498"/>
      <c r="M121" s="646"/>
      <c r="N121" s="176"/>
      <c r="O121" s="176"/>
      <c r="P121" s="498"/>
      <c r="Q121" s="498"/>
      <c r="R121" s="498"/>
      <c r="S121" s="498"/>
      <c r="T121" s="647"/>
      <c r="U121" s="637"/>
    </row>
    <row r="122" spans="1:21" x14ac:dyDescent="0.35">
      <c r="A122" s="1055"/>
      <c r="B122" s="182">
        <v>6</v>
      </c>
      <c r="C122" s="128"/>
      <c r="D122" s="118"/>
      <c r="E122" s="118"/>
      <c r="F122" s="128"/>
      <c r="G122" s="644"/>
      <c r="H122" s="128"/>
      <c r="I122" s="498"/>
      <c r="J122" s="645"/>
      <c r="K122" s="646"/>
      <c r="L122" s="498"/>
      <c r="M122" s="646"/>
      <c r="N122" s="176"/>
      <c r="O122" s="176"/>
      <c r="P122" s="498"/>
      <c r="Q122" s="498"/>
      <c r="R122" s="498"/>
      <c r="S122" s="498"/>
      <c r="T122" s="647"/>
      <c r="U122" s="637"/>
    </row>
    <row r="123" spans="1:21" x14ac:dyDescent="0.35">
      <c r="A123" s="1055"/>
      <c r="B123" s="182">
        <v>7</v>
      </c>
      <c r="C123" s="128"/>
      <c r="D123" s="118"/>
      <c r="E123" s="118"/>
      <c r="F123" s="128"/>
      <c r="G123" s="644"/>
      <c r="H123" s="128"/>
      <c r="I123" s="498"/>
      <c r="J123" s="645"/>
      <c r="K123" s="646"/>
      <c r="L123" s="498"/>
      <c r="M123" s="646"/>
      <c r="N123" s="176"/>
      <c r="O123" s="176"/>
      <c r="P123" s="498"/>
      <c r="Q123" s="498"/>
      <c r="R123" s="498"/>
      <c r="S123" s="498"/>
      <c r="T123" s="647"/>
      <c r="U123" s="637"/>
    </row>
    <row r="124" spans="1:21" x14ac:dyDescent="0.35">
      <c r="A124" s="1055"/>
      <c r="B124" s="182">
        <v>8</v>
      </c>
      <c r="C124" s="128"/>
      <c r="D124" s="118"/>
      <c r="E124" s="118"/>
      <c r="F124" s="128"/>
      <c r="G124" s="644"/>
      <c r="H124" s="128"/>
      <c r="I124" s="498"/>
      <c r="J124" s="645"/>
      <c r="K124" s="646"/>
      <c r="L124" s="498"/>
      <c r="M124" s="646"/>
      <c r="N124" s="176"/>
      <c r="O124" s="176"/>
      <c r="P124" s="498"/>
      <c r="Q124" s="498"/>
      <c r="R124" s="498"/>
      <c r="S124" s="498"/>
      <c r="T124" s="647"/>
      <c r="U124" s="637"/>
    </row>
    <row r="125" spans="1:21" x14ac:dyDescent="0.35">
      <c r="A125" s="1055"/>
      <c r="B125" s="182">
        <v>9</v>
      </c>
      <c r="C125" s="128"/>
      <c r="D125" s="118"/>
      <c r="E125" s="118"/>
      <c r="F125" s="128"/>
      <c r="G125" s="644"/>
      <c r="H125" s="128"/>
      <c r="I125" s="498"/>
      <c r="J125" s="645"/>
      <c r="K125" s="646"/>
      <c r="L125" s="498"/>
      <c r="M125" s="646"/>
      <c r="N125" s="176"/>
      <c r="O125" s="176"/>
      <c r="P125" s="498"/>
      <c r="Q125" s="498"/>
      <c r="R125" s="498"/>
      <c r="S125" s="498"/>
      <c r="T125" s="647"/>
      <c r="U125" s="637"/>
    </row>
    <row r="126" spans="1:21" ht="15" thickBot="1" x14ac:dyDescent="0.4">
      <c r="A126" s="1056"/>
      <c r="B126" s="183">
        <v>10</v>
      </c>
      <c r="C126" s="157"/>
      <c r="D126" s="155"/>
      <c r="E126" s="155"/>
      <c r="F126" s="157"/>
      <c r="G126" s="648"/>
      <c r="H126" s="157"/>
      <c r="I126" s="499"/>
      <c r="J126" s="649"/>
      <c r="K126" s="650"/>
      <c r="L126" s="499"/>
      <c r="M126" s="650"/>
      <c r="N126" s="177"/>
      <c r="O126" s="177"/>
      <c r="P126" s="499"/>
      <c r="Q126" s="499"/>
      <c r="R126" s="499"/>
      <c r="S126" s="499"/>
      <c r="T126" s="651"/>
      <c r="U126" s="637"/>
    </row>
    <row r="127" spans="1:21" ht="25" thickBot="1" x14ac:dyDescent="0.4">
      <c r="A127" s="163"/>
      <c r="B127" s="119"/>
      <c r="C127" s="119"/>
      <c r="D127" s="119"/>
      <c r="E127" s="600" t="s">
        <v>385</v>
      </c>
      <c r="F127" s="601">
        <f>COUNTA(F117:F126)</f>
        <v>0</v>
      </c>
      <c r="G127" s="602">
        <f>COUNTA(G117:G126)</f>
        <v>0</v>
      </c>
      <c r="H127" s="652"/>
      <c r="I127" s="652"/>
      <c r="J127" s="600" t="s">
        <v>623</v>
      </c>
      <c r="K127" s="602">
        <f>COUNTIF(K117:K126,"&lt;=31/12/2024")</f>
        <v>0</v>
      </c>
      <c r="L127" s="652"/>
      <c r="M127" s="161" t="s">
        <v>425</v>
      </c>
      <c r="N127" s="174">
        <f>SUM(N117:N126)</f>
        <v>0</v>
      </c>
      <c r="O127" s="175">
        <f>SUM(O117:O126)</f>
        <v>0</v>
      </c>
      <c r="P127" s="119"/>
      <c r="R127" s="119"/>
      <c r="S127" s="119"/>
      <c r="T127" s="653"/>
      <c r="U127" s="654"/>
    </row>
    <row r="128" spans="1:21" ht="15" thickBot="1" x14ac:dyDescent="0.4">
      <c r="A128" s="655"/>
      <c r="B128" s="656"/>
      <c r="C128" s="464"/>
      <c r="D128" s="464"/>
      <c r="E128" s="464"/>
      <c r="F128" s="656"/>
      <c r="G128" s="464"/>
      <c r="H128" s="464"/>
      <c r="I128" s="656"/>
      <c r="J128" s="656"/>
      <c r="K128" s="464"/>
      <c r="L128" s="464"/>
      <c r="M128" s="464"/>
      <c r="N128" s="464"/>
      <c r="O128" s="464"/>
      <c r="P128" s="464"/>
      <c r="Q128" s="464"/>
      <c r="R128" s="464"/>
      <c r="S128" s="657"/>
      <c r="T128" s="464"/>
      <c r="U128" s="658"/>
    </row>
    <row r="129" spans="1:21" ht="15" thickBot="1" x14ac:dyDescent="0.4">
      <c r="A129" s="632"/>
      <c r="B129" s="633"/>
      <c r="C129" s="634"/>
      <c r="D129" s="634"/>
      <c r="E129" s="634"/>
      <c r="F129" s="633"/>
      <c r="G129" s="634"/>
      <c r="H129" s="634"/>
      <c r="I129" s="633"/>
      <c r="J129" s="633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5"/>
    </row>
    <row r="130" spans="1:21" ht="27.5" thickBot="1" x14ac:dyDescent="0.4">
      <c r="A130" s="191" t="s">
        <v>9</v>
      </c>
      <c r="B130" s="1053" t="s">
        <v>38</v>
      </c>
      <c r="C130" s="1054"/>
      <c r="E130" s="1037" t="s">
        <v>386</v>
      </c>
      <c r="F130" s="1038"/>
      <c r="G130" s="1035">
        <f>VLOOKUP(B130,'sub_Urbano.Piano inv. forn'!$D$41:$H$67,3,FALSE)</f>
        <v>0</v>
      </c>
      <c r="H130" s="1036"/>
      <c r="I130" s="108"/>
      <c r="J130" s="1037" t="s">
        <v>387</v>
      </c>
      <c r="K130" s="1038"/>
      <c r="L130" s="1035">
        <f>VLOOKUP(B130,'sub_Urbano.Piano inv. forn'!$D$41:$H$67,4,FALSE)</f>
        <v>0</v>
      </c>
      <c r="M130" s="1036"/>
      <c r="O130" s="197" t="s">
        <v>388</v>
      </c>
      <c r="P130" s="636"/>
      <c r="R130" s="198" t="s">
        <v>389</v>
      </c>
      <c r="S130" s="1039"/>
      <c r="T130" s="1040"/>
      <c r="U130" s="637"/>
    </row>
    <row r="131" spans="1:21" ht="15" thickBot="1" x14ac:dyDescent="0.4">
      <c r="A131" s="163"/>
      <c r="B131" s="120"/>
      <c r="C131" s="120"/>
      <c r="E131" s="121"/>
      <c r="F131" s="121"/>
      <c r="G131" s="122"/>
      <c r="H131" s="122"/>
      <c r="I131" s="108"/>
      <c r="J131" s="121"/>
      <c r="K131" s="121"/>
      <c r="L131" s="122"/>
      <c r="M131" s="122"/>
      <c r="O131" s="123"/>
      <c r="R131" s="119"/>
      <c r="S131" s="608"/>
      <c r="U131" s="164"/>
    </row>
    <row r="132" spans="1:21" ht="28.5" customHeight="1" thickBot="1" x14ac:dyDescent="0.4">
      <c r="A132" s="1050" t="s">
        <v>390</v>
      </c>
      <c r="B132" s="1051"/>
      <c r="C132" s="1051"/>
      <c r="D132" s="1052"/>
      <c r="E132" s="1041">
        <f>VLOOKUP(B130,'sub_Urbano.Piano inv. forn'!$D$41:$V$67,17,FALSE)</f>
        <v>0</v>
      </c>
      <c r="F132" s="1042"/>
      <c r="G132" s="1042"/>
      <c r="H132" s="1043"/>
      <c r="I132" s="108"/>
      <c r="J132" s="1044" t="s">
        <v>391</v>
      </c>
      <c r="K132" s="1045"/>
      <c r="L132" s="1041">
        <f>VLOOKUP(B130,'sub_Urbano.Piano inv. forn'!$D$41:$V$67,19,FALSE)</f>
        <v>0</v>
      </c>
      <c r="M132" s="1043"/>
      <c r="N132" s="147"/>
      <c r="O132" s="196" t="s">
        <v>392</v>
      </c>
      <c r="P132" s="169">
        <f>L132+E132</f>
        <v>0</v>
      </c>
      <c r="R132" s="198" t="s">
        <v>393</v>
      </c>
      <c r="S132" s="1039"/>
      <c r="T132" s="1040"/>
      <c r="U132" s="164"/>
    </row>
    <row r="133" spans="1:21" ht="15" thickBot="1" x14ac:dyDescent="0.4">
      <c r="A133" s="163"/>
      <c r="U133" s="637"/>
    </row>
    <row r="134" spans="1:21" ht="58" x14ac:dyDescent="0.35">
      <c r="A134" s="1048" t="s">
        <v>394</v>
      </c>
      <c r="B134" s="1046" t="s">
        <v>395</v>
      </c>
      <c r="C134" s="1046" t="s">
        <v>396</v>
      </c>
      <c r="D134" s="192" t="s">
        <v>397</v>
      </c>
      <c r="E134" s="628" t="s">
        <v>398</v>
      </c>
      <c r="F134" s="192" t="s">
        <v>399</v>
      </c>
      <c r="G134" s="192" t="s">
        <v>400</v>
      </c>
      <c r="H134" s="193" t="s">
        <v>346</v>
      </c>
      <c r="I134" s="193" t="s">
        <v>401</v>
      </c>
      <c r="J134" s="193" t="s">
        <v>402</v>
      </c>
      <c r="K134" s="193" t="s">
        <v>403</v>
      </c>
      <c r="L134" s="193" t="s">
        <v>404</v>
      </c>
      <c r="M134" s="193" t="s">
        <v>405</v>
      </c>
      <c r="N134" s="193" t="s">
        <v>406</v>
      </c>
      <c r="O134" s="193" t="s">
        <v>407</v>
      </c>
      <c r="P134" s="193" t="s">
        <v>408</v>
      </c>
      <c r="Q134" s="193" t="s">
        <v>409</v>
      </c>
      <c r="R134" s="193" t="s">
        <v>410</v>
      </c>
      <c r="S134" s="193" t="s">
        <v>411</v>
      </c>
      <c r="T134" s="194" t="s">
        <v>412</v>
      </c>
      <c r="U134" s="638"/>
    </row>
    <row r="135" spans="1:21" ht="24.5" thickBot="1" x14ac:dyDescent="0.4">
      <c r="A135" s="1049"/>
      <c r="B135" s="1047"/>
      <c r="C135" s="1047"/>
      <c r="D135" s="195" t="s">
        <v>413</v>
      </c>
      <c r="E135" s="195" t="s">
        <v>414</v>
      </c>
      <c r="F135" s="195" t="s">
        <v>415</v>
      </c>
      <c r="G135" s="195" t="s">
        <v>415</v>
      </c>
      <c r="H135" s="195" t="s">
        <v>32</v>
      </c>
      <c r="I135" s="195" t="s">
        <v>416</v>
      </c>
      <c r="J135" s="195" t="s">
        <v>417</v>
      </c>
      <c r="K135" s="195" t="s">
        <v>418</v>
      </c>
      <c r="L135" s="195" t="s">
        <v>419</v>
      </c>
      <c r="M135" s="195" t="s">
        <v>418</v>
      </c>
      <c r="N135" s="195" t="s">
        <v>420</v>
      </c>
      <c r="O135" s="195" t="s">
        <v>384</v>
      </c>
      <c r="P135" s="195" t="s">
        <v>421</v>
      </c>
      <c r="Q135" s="195" t="s">
        <v>422</v>
      </c>
      <c r="R135" s="195" t="s">
        <v>423</v>
      </c>
      <c r="S135" s="195" t="s">
        <v>423</v>
      </c>
      <c r="T135" s="639"/>
      <c r="U135" s="638"/>
    </row>
    <row r="136" spans="1:21" x14ac:dyDescent="0.35">
      <c r="A136" s="1055" t="str">
        <f>B130</f>
        <v>suburb.m.3</v>
      </c>
      <c r="B136" s="181">
        <v>1</v>
      </c>
      <c r="C136" s="218"/>
      <c r="D136" s="131"/>
      <c r="E136" s="131"/>
      <c r="F136" s="218"/>
      <c r="G136" s="640"/>
      <c r="H136" s="133"/>
      <c r="I136" s="497"/>
      <c r="J136" s="641"/>
      <c r="K136" s="642"/>
      <c r="L136" s="497"/>
      <c r="M136" s="642"/>
      <c r="N136" s="185"/>
      <c r="O136" s="185"/>
      <c r="P136" s="497"/>
      <c r="Q136" s="497"/>
      <c r="R136" s="497"/>
      <c r="S136" s="497"/>
      <c r="T136" s="643"/>
      <c r="U136" s="637"/>
    </row>
    <row r="137" spans="1:21" x14ac:dyDescent="0.35">
      <c r="A137" s="1055"/>
      <c r="B137" s="182">
        <v>2</v>
      </c>
      <c r="C137" s="128"/>
      <c r="D137" s="118"/>
      <c r="E137" s="118"/>
      <c r="F137" s="128"/>
      <c r="G137" s="644"/>
      <c r="H137" s="128"/>
      <c r="I137" s="498"/>
      <c r="J137" s="645"/>
      <c r="K137" s="646"/>
      <c r="L137" s="498"/>
      <c r="M137" s="646"/>
      <c r="N137" s="176"/>
      <c r="O137" s="176"/>
      <c r="P137" s="498"/>
      <c r="Q137" s="498" t="s">
        <v>424</v>
      </c>
      <c r="R137" s="498"/>
      <c r="S137" s="498"/>
      <c r="T137" s="647"/>
      <c r="U137" s="637"/>
    </row>
    <row r="138" spans="1:21" x14ac:dyDescent="0.35">
      <c r="A138" s="1055"/>
      <c r="B138" s="182">
        <v>3</v>
      </c>
      <c r="C138" s="128"/>
      <c r="D138" s="118"/>
      <c r="E138" s="118"/>
      <c r="F138" s="128"/>
      <c r="G138" s="644"/>
      <c r="H138" s="128"/>
      <c r="I138" s="498"/>
      <c r="J138" s="645"/>
      <c r="K138" s="646"/>
      <c r="L138" s="498"/>
      <c r="M138" s="646"/>
      <c r="N138" s="176"/>
      <c r="O138" s="176"/>
      <c r="P138" s="498"/>
      <c r="Q138" s="498"/>
      <c r="R138" s="498"/>
      <c r="S138" s="498"/>
      <c r="T138" s="647"/>
      <c r="U138" s="637"/>
    </row>
    <row r="139" spans="1:21" x14ac:dyDescent="0.35">
      <c r="A139" s="1055"/>
      <c r="B139" s="182">
        <v>4</v>
      </c>
      <c r="C139" s="128"/>
      <c r="D139" s="118"/>
      <c r="E139" s="118"/>
      <c r="F139" s="128"/>
      <c r="G139" s="644"/>
      <c r="H139" s="128"/>
      <c r="I139" s="498"/>
      <c r="J139" s="645"/>
      <c r="K139" s="646"/>
      <c r="L139" s="498"/>
      <c r="M139" s="646"/>
      <c r="N139" s="176"/>
      <c r="O139" s="176"/>
      <c r="P139" s="498"/>
      <c r="Q139" s="498"/>
      <c r="R139" s="498"/>
      <c r="S139" s="498"/>
      <c r="T139" s="647"/>
      <c r="U139" s="637"/>
    </row>
    <row r="140" spans="1:21" x14ac:dyDescent="0.35">
      <c r="A140" s="1055"/>
      <c r="B140" s="182">
        <v>5</v>
      </c>
      <c r="C140" s="128"/>
      <c r="D140" s="118"/>
      <c r="E140" s="118"/>
      <c r="F140" s="128"/>
      <c r="G140" s="644"/>
      <c r="H140" s="128"/>
      <c r="I140" s="498"/>
      <c r="J140" s="645"/>
      <c r="K140" s="646"/>
      <c r="L140" s="498"/>
      <c r="M140" s="646"/>
      <c r="N140" s="176"/>
      <c r="O140" s="176"/>
      <c r="P140" s="498"/>
      <c r="Q140" s="498"/>
      <c r="R140" s="498"/>
      <c r="S140" s="498"/>
      <c r="T140" s="647"/>
      <c r="U140" s="637"/>
    </row>
    <row r="141" spans="1:21" x14ac:dyDescent="0.35">
      <c r="A141" s="1055"/>
      <c r="B141" s="182">
        <v>6</v>
      </c>
      <c r="C141" s="128"/>
      <c r="D141" s="118"/>
      <c r="E141" s="118"/>
      <c r="F141" s="128"/>
      <c r="G141" s="644"/>
      <c r="H141" s="128"/>
      <c r="I141" s="498"/>
      <c r="J141" s="645"/>
      <c r="K141" s="646"/>
      <c r="L141" s="498"/>
      <c r="M141" s="646"/>
      <c r="N141" s="176"/>
      <c r="O141" s="176"/>
      <c r="P141" s="498"/>
      <c r="Q141" s="498"/>
      <c r="R141" s="498"/>
      <c r="S141" s="498"/>
      <c r="T141" s="647"/>
      <c r="U141" s="637"/>
    </row>
    <row r="142" spans="1:21" x14ac:dyDescent="0.35">
      <c r="A142" s="1055"/>
      <c r="B142" s="182">
        <v>7</v>
      </c>
      <c r="C142" s="128"/>
      <c r="D142" s="118"/>
      <c r="E142" s="118"/>
      <c r="F142" s="128"/>
      <c r="G142" s="644"/>
      <c r="H142" s="128"/>
      <c r="I142" s="498"/>
      <c r="J142" s="645"/>
      <c r="K142" s="646"/>
      <c r="L142" s="498"/>
      <c r="M142" s="646"/>
      <c r="N142" s="176"/>
      <c r="O142" s="176"/>
      <c r="P142" s="498"/>
      <c r="Q142" s="498"/>
      <c r="R142" s="498"/>
      <c r="S142" s="498"/>
      <c r="T142" s="647"/>
      <c r="U142" s="637"/>
    </row>
    <row r="143" spans="1:21" x14ac:dyDescent="0.35">
      <c r="A143" s="1055"/>
      <c r="B143" s="182">
        <v>8</v>
      </c>
      <c r="C143" s="128"/>
      <c r="D143" s="118"/>
      <c r="E143" s="118"/>
      <c r="F143" s="128"/>
      <c r="G143" s="644"/>
      <c r="H143" s="128"/>
      <c r="I143" s="498"/>
      <c r="J143" s="645"/>
      <c r="K143" s="646"/>
      <c r="L143" s="498"/>
      <c r="M143" s="646"/>
      <c r="N143" s="176"/>
      <c r="O143" s="176"/>
      <c r="P143" s="498"/>
      <c r="Q143" s="498"/>
      <c r="R143" s="498"/>
      <c r="S143" s="498"/>
      <c r="T143" s="647"/>
      <c r="U143" s="637"/>
    </row>
    <row r="144" spans="1:21" x14ac:dyDescent="0.35">
      <c r="A144" s="1055"/>
      <c r="B144" s="182">
        <v>9</v>
      </c>
      <c r="C144" s="128"/>
      <c r="D144" s="118"/>
      <c r="E144" s="118"/>
      <c r="F144" s="128"/>
      <c r="G144" s="644"/>
      <c r="H144" s="128"/>
      <c r="I144" s="498"/>
      <c r="J144" s="645"/>
      <c r="K144" s="646"/>
      <c r="L144" s="498"/>
      <c r="M144" s="646"/>
      <c r="N144" s="176"/>
      <c r="O144" s="176"/>
      <c r="P144" s="498"/>
      <c r="Q144" s="498"/>
      <c r="R144" s="498"/>
      <c r="S144" s="498"/>
      <c r="T144" s="647"/>
      <c r="U144" s="637"/>
    </row>
    <row r="145" spans="1:21" ht="15" thickBot="1" x14ac:dyDescent="0.4">
      <c r="A145" s="1056"/>
      <c r="B145" s="183">
        <v>10</v>
      </c>
      <c r="C145" s="157"/>
      <c r="D145" s="155"/>
      <c r="E145" s="155"/>
      <c r="F145" s="157"/>
      <c r="G145" s="648"/>
      <c r="H145" s="157"/>
      <c r="I145" s="499"/>
      <c r="J145" s="649"/>
      <c r="K145" s="650"/>
      <c r="L145" s="499"/>
      <c r="M145" s="650"/>
      <c r="N145" s="177"/>
      <c r="O145" s="177"/>
      <c r="P145" s="499"/>
      <c r="Q145" s="499"/>
      <c r="R145" s="499"/>
      <c r="S145" s="499"/>
      <c r="T145" s="651"/>
      <c r="U145" s="637"/>
    </row>
    <row r="146" spans="1:21" ht="25" thickBot="1" x14ac:dyDescent="0.4">
      <c r="A146" s="163"/>
      <c r="B146" s="119"/>
      <c r="C146" s="119"/>
      <c r="D146" s="119"/>
      <c r="E146" s="600" t="s">
        <v>385</v>
      </c>
      <c r="F146" s="601">
        <f>COUNTA(F136:F145)</f>
        <v>0</v>
      </c>
      <c r="G146" s="602">
        <f>COUNTA(G136:G145)</f>
        <v>0</v>
      </c>
      <c r="H146" s="652"/>
      <c r="I146" s="652"/>
      <c r="J146" s="600" t="s">
        <v>623</v>
      </c>
      <c r="K146" s="602">
        <f>COUNTIF(K136:K145,"&lt;=31/12/2024")</f>
        <v>0</v>
      </c>
      <c r="L146" s="652"/>
      <c r="M146" s="161" t="s">
        <v>425</v>
      </c>
      <c r="N146" s="174">
        <f>SUM(N136:N145)</f>
        <v>0</v>
      </c>
      <c r="O146" s="175">
        <f>SUM(O136:O145)</f>
        <v>0</v>
      </c>
      <c r="P146" s="119"/>
      <c r="R146" s="119"/>
      <c r="S146" s="119"/>
      <c r="T146" s="653"/>
      <c r="U146" s="654"/>
    </row>
    <row r="147" spans="1:21" ht="15" thickBot="1" x14ac:dyDescent="0.4">
      <c r="A147" s="655"/>
      <c r="B147" s="656"/>
      <c r="C147" s="464"/>
      <c r="D147" s="464"/>
      <c r="E147" s="464"/>
      <c r="F147" s="656"/>
      <c r="G147" s="464"/>
      <c r="H147" s="464"/>
      <c r="I147" s="656"/>
      <c r="J147" s="656"/>
      <c r="K147" s="464"/>
      <c r="L147" s="464"/>
      <c r="M147" s="464"/>
      <c r="N147" s="464"/>
      <c r="O147" s="464"/>
      <c r="P147" s="464"/>
      <c r="Q147" s="464"/>
      <c r="R147" s="464"/>
      <c r="S147" s="657"/>
      <c r="T147" s="464"/>
      <c r="U147" s="658"/>
    </row>
    <row r="148" spans="1:21" ht="15" thickBot="1" x14ac:dyDescent="0.4">
      <c r="A148" s="632"/>
      <c r="B148" s="633"/>
      <c r="C148" s="634"/>
      <c r="D148" s="634"/>
      <c r="E148" s="634"/>
      <c r="F148" s="633"/>
      <c r="G148" s="634"/>
      <c r="H148" s="634"/>
      <c r="I148" s="633"/>
      <c r="J148" s="633"/>
      <c r="K148" s="634"/>
      <c r="L148" s="634"/>
      <c r="M148" s="634"/>
      <c r="N148" s="634"/>
      <c r="O148" s="634"/>
      <c r="P148" s="634"/>
      <c r="Q148" s="634"/>
      <c r="R148" s="634"/>
      <c r="S148" s="634"/>
      <c r="T148" s="634"/>
      <c r="U148" s="635"/>
    </row>
    <row r="149" spans="1:21" ht="27.5" thickBot="1" x14ac:dyDescent="0.4">
      <c r="A149" s="191" t="s">
        <v>9</v>
      </c>
      <c r="B149" s="1053" t="s">
        <v>38</v>
      </c>
      <c r="C149" s="1054"/>
      <c r="E149" s="1037" t="s">
        <v>386</v>
      </c>
      <c r="F149" s="1038"/>
      <c r="G149" s="1035">
        <f>VLOOKUP(B149,'sub_Urbano.Piano inv. forn'!$D$41:$H$67,3,FALSE)</f>
        <v>0</v>
      </c>
      <c r="H149" s="1036"/>
      <c r="I149" s="108"/>
      <c r="J149" s="1037" t="s">
        <v>387</v>
      </c>
      <c r="K149" s="1038"/>
      <c r="L149" s="1035">
        <f>VLOOKUP(B149,'sub_Urbano.Piano inv. forn'!$D$41:$H$67,4,FALSE)</f>
        <v>0</v>
      </c>
      <c r="M149" s="1036"/>
      <c r="O149" s="197" t="s">
        <v>388</v>
      </c>
      <c r="P149" s="636"/>
      <c r="R149" s="198" t="s">
        <v>389</v>
      </c>
      <c r="S149" s="1039"/>
      <c r="T149" s="1040"/>
      <c r="U149" s="637"/>
    </row>
    <row r="150" spans="1:21" ht="15" thickBot="1" x14ac:dyDescent="0.4">
      <c r="A150" s="163"/>
      <c r="B150" s="120"/>
      <c r="C150" s="120"/>
      <c r="E150" s="121"/>
      <c r="F150" s="121"/>
      <c r="G150" s="122"/>
      <c r="H150" s="122"/>
      <c r="I150" s="108"/>
      <c r="J150" s="121"/>
      <c r="K150" s="121"/>
      <c r="L150" s="122"/>
      <c r="M150" s="122"/>
      <c r="O150" s="123"/>
      <c r="R150" s="119"/>
      <c r="S150" s="608"/>
      <c r="U150" s="164"/>
    </row>
    <row r="151" spans="1:21" ht="28.5" customHeight="1" thickBot="1" x14ac:dyDescent="0.4">
      <c r="A151" s="1050" t="s">
        <v>390</v>
      </c>
      <c r="B151" s="1051"/>
      <c r="C151" s="1051"/>
      <c r="D151" s="1052"/>
      <c r="E151" s="1041">
        <f>VLOOKUP(B149,'sub_Urbano.Piano inv. forn'!$D$41:$V$67,17,FALSE)</f>
        <v>0</v>
      </c>
      <c r="F151" s="1042"/>
      <c r="G151" s="1042"/>
      <c r="H151" s="1043"/>
      <c r="I151" s="108"/>
      <c r="J151" s="1044" t="s">
        <v>391</v>
      </c>
      <c r="K151" s="1045"/>
      <c r="L151" s="1041">
        <f>VLOOKUP(B149,'sub_Urbano.Piano inv. forn'!$D$41:$V$67,19,FALSE)</f>
        <v>0</v>
      </c>
      <c r="M151" s="1043"/>
      <c r="N151" s="147"/>
      <c r="O151" s="196" t="s">
        <v>392</v>
      </c>
      <c r="P151" s="169">
        <f>L151+E151</f>
        <v>0</v>
      </c>
      <c r="R151" s="198" t="s">
        <v>393</v>
      </c>
      <c r="S151" s="1039"/>
      <c r="T151" s="1040"/>
      <c r="U151" s="164"/>
    </row>
    <row r="152" spans="1:21" ht="15" thickBot="1" x14ac:dyDescent="0.4">
      <c r="A152" s="163"/>
      <c r="U152" s="637"/>
    </row>
    <row r="153" spans="1:21" ht="58" x14ac:dyDescent="0.35">
      <c r="A153" s="1048" t="s">
        <v>394</v>
      </c>
      <c r="B153" s="1046" t="s">
        <v>395</v>
      </c>
      <c r="C153" s="1046" t="s">
        <v>396</v>
      </c>
      <c r="D153" s="192" t="s">
        <v>397</v>
      </c>
      <c r="E153" s="628" t="s">
        <v>398</v>
      </c>
      <c r="F153" s="192" t="s">
        <v>399</v>
      </c>
      <c r="G153" s="192" t="s">
        <v>400</v>
      </c>
      <c r="H153" s="193" t="s">
        <v>346</v>
      </c>
      <c r="I153" s="193" t="s">
        <v>401</v>
      </c>
      <c r="J153" s="193" t="s">
        <v>402</v>
      </c>
      <c r="K153" s="193" t="s">
        <v>403</v>
      </c>
      <c r="L153" s="193" t="s">
        <v>404</v>
      </c>
      <c r="M153" s="193" t="s">
        <v>405</v>
      </c>
      <c r="N153" s="193" t="s">
        <v>406</v>
      </c>
      <c r="O153" s="193" t="s">
        <v>407</v>
      </c>
      <c r="P153" s="193" t="s">
        <v>408</v>
      </c>
      <c r="Q153" s="193" t="s">
        <v>409</v>
      </c>
      <c r="R153" s="193" t="s">
        <v>410</v>
      </c>
      <c r="S153" s="193" t="s">
        <v>411</v>
      </c>
      <c r="T153" s="194" t="s">
        <v>412</v>
      </c>
      <c r="U153" s="638"/>
    </row>
    <row r="154" spans="1:21" ht="24.5" thickBot="1" x14ac:dyDescent="0.4">
      <c r="A154" s="1049"/>
      <c r="B154" s="1047"/>
      <c r="C154" s="1047"/>
      <c r="D154" s="195" t="s">
        <v>413</v>
      </c>
      <c r="E154" s="195" t="s">
        <v>414</v>
      </c>
      <c r="F154" s="195" t="s">
        <v>415</v>
      </c>
      <c r="G154" s="195" t="s">
        <v>415</v>
      </c>
      <c r="H154" s="195" t="s">
        <v>32</v>
      </c>
      <c r="I154" s="195" t="s">
        <v>416</v>
      </c>
      <c r="J154" s="195" t="s">
        <v>417</v>
      </c>
      <c r="K154" s="195" t="s">
        <v>418</v>
      </c>
      <c r="L154" s="195" t="s">
        <v>419</v>
      </c>
      <c r="M154" s="195" t="s">
        <v>418</v>
      </c>
      <c r="N154" s="195" t="s">
        <v>420</v>
      </c>
      <c r="O154" s="195" t="s">
        <v>384</v>
      </c>
      <c r="P154" s="195" t="s">
        <v>421</v>
      </c>
      <c r="Q154" s="195" t="s">
        <v>422</v>
      </c>
      <c r="R154" s="195" t="s">
        <v>423</v>
      </c>
      <c r="S154" s="195" t="s">
        <v>423</v>
      </c>
      <c r="T154" s="639"/>
      <c r="U154" s="638"/>
    </row>
    <row r="155" spans="1:21" x14ac:dyDescent="0.35">
      <c r="A155" s="1055" t="str">
        <f>B149</f>
        <v>suburb.m.3</v>
      </c>
      <c r="B155" s="181">
        <v>1</v>
      </c>
      <c r="C155" s="218"/>
      <c r="D155" s="131"/>
      <c r="E155" s="131"/>
      <c r="F155" s="218"/>
      <c r="G155" s="640"/>
      <c r="H155" s="133"/>
      <c r="I155" s="497"/>
      <c r="J155" s="641"/>
      <c r="K155" s="642"/>
      <c r="L155" s="497"/>
      <c r="M155" s="642"/>
      <c r="N155" s="185"/>
      <c r="O155" s="185"/>
      <c r="P155" s="497"/>
      <c r="Q155" s="497"/>
      <c r="R155" s="497"/>
      <c r="S155" s="497"/>
      <c r="T155" s="643"/>
      <c r="U155" s="637"/>
    </row>
    <row r="156" spans="1:21" x14ac:dyDescent="0.35">
      <c r="A156" s="1055"/>
      <c r="B156" s="182">
        <v>2</v>
      </c>
      <c r="C156" s="128"/>
      <c r="D156" s="118"/>
      <c r="E156" s="118"/>
      <c r="F156" s="128"/>
      <c r="G156" s="644"/>
      <c r="H156" s="128"/>
      <c r="I156" s="498"/>
      <c r="J156" s="645"/>
      <c r="K156" s="646"/>
      <c r="L156" s="498"/>
      <c r="M156" s="646"/>
      <c r="N156" s="176"/>
      <c r="O156" s="176"/>
      <c r="P156" s="498"/>
      <c r="Q156" s="498" t="s">
        <v>424</v>
      </c>
      <c r="R156" s="498"/>
      <c r="S156" s="498"/>
      <c r="T156" s="647"/>
      <c r="U156" s="637"/>
    </row>
    <row r="157" spans="1:21" x14ac:dyDescent="0.35">
      <c r="A157" s="1055"/>
      <c r="B157" s="182">
        <v>3</v>
      </c>
      <c r="C157" s="128"/>
      <c r="D157" s="118"/>
      <c r="E157" s="118"/>
      <c r="F157" s="128"/>
      <c r="G157" s="644"/>
      <c r="H157" s="128"/>
      <c r="I157" s="498"/>
      <c r="J157" s="645"/>
      <c r="K157" s="646"/>
      <c r="L157" s="498"/>
      <c r="M157" s="646"/>
      <c r="N157" s="176"/>
      <c r="O157" s="176"/>
      <c r="P157" s="498"/>
      <c r="Q157" s="498"/>
      <c r="R157" s="498"/>
      <c r="S157" s="498"/>
      <c r="T157" s="647"/>
      <c r="U157" s="637"/>
    </row>
    <row r="158" spans="1:21" x14ac:dyDescent="0.35">
      <c r="A158" s="1055"/>
      <c r="B158" s="182">
        <v>4</v>
      </c>
      <c r="C158" s="128"/>
      <c r="D158" s="118"/>
      <c r="E158" s="118"/>
      <c r="F158" s="128"/>
      <c r="G158" s="644"/>
      <c r="H158" s="128"/>
      <c r="I158" s="498"/>
      <c r="J158" s="645"/>
      <c r="K158" s="646"/>
      <c r="L158" s="498"/>
      <c r="M158" s="646"/>
      <c r="N158" s="176"/>
      <c r="O158" s="176"/>
      <c r="P158" s="498"/>
      <c r="Q158" s="498"/>
      <c r="R158" s="498"/>
      <c r="S158" s="498"/>
      <c r="T158" s="647"/>
      <c r="U158" s="637"/>
    </row>
    <row r="159" spans="1:21" x14ac:dyDescent="0.35">
      <c r="A159" s="1055"/>
      <c r="B159" s="182">
        <v>5</v>
      </c>
      <c r="C159" s="128"/>
      <c r="D159" s="118"/>
      <c r="E159" s="118"/>
      <c r="F159" s="128"/>
      <c r="G159" s="644"/>
      <c r="H159" s="128"/>
      <c r="I159" s="498"/>
      <c r="J159" s="645"/>
      <c r="K159" s="646"/>
      <c r="L159" s="498"/>
      <c r="M159" s="646"/>
      <c r="N159" s="176"/>
      <c r="O159" s="176"/>
      <c r="P159" s="498"/>
      <c r="Q159" s="498"/>
      <c r="R159" s="498"/>
      <c r="S159" s="498"/>
      <c r="T159" s="647"/>
      <c r="U159" s="637"/>
    </row>
    <row r="160" spans="1:21" x14ac:dyDescent="0.35">
      <c r="A160" s="1055"/>
      <c r="B160" s="182">
        <v>6</v>
      </c>
      <c r="C160" s="128"/>
      <c r="D160" s="118"/>
      <c r="E160" s="118"/>
      <c r="F160" s="128"/>
      <c r="G160" s="644"/>
      <c r="H160" s="128"/>
      <c r="I160" s="498"/>
      <c r="J160" s="645"/>
      <c r="K160" s="646"/>
      <c r="L160" s="498"/>
      <c r="M160" s="646"/>
      <c r="N160" s="176"/>
      <c r="O160" s="176"/>
      <c r="P160" s="498"/>
      <c r="Q160" s="498"/>
      <c r="R160" s="498"/>
      <c r="S160" s="498"/>
      <c r="T160" s="647"/>
      <c r="U160" s="637"/>
    </row>
    <row r="161" spans="1:21" x14ac:dyDescent="0.35">
      <c r="A161" s="1055"/>
      <c r="B161" s="182">
        <v>7</v>
      </c>
      <c r="C161" s="128"/>
      <c r="D161" s="118"/>
      <c r="E161" s="118"/>
      <c r="F161" s="128"/>
      <c r="G161" s="644"/>
      <c r="H161" s="128"/>
      <c r="I161" s="498"/>
      <c r="J161" s="645"/>
      <c r="K161" s="646"/>
      <c r="L161" s="498"/>
      <c r="M161" s="646"/>
      <c r="N161" s="176"/>
      <c r="O161" s="176"/>
      <c r="P161" s="498"/>
      <c r="Q161" s="498"/>
      <c r="R161" s="498"/>
      <c r="S161" s="498"/>
      <c r="T161" s="647"/>
      <c r="U161" s="637"/>
    </row>
    <row r="162" spans="1:21" x14ac:dyDescent="0.35">
      <c r="A162" s="1055"/>
      <c r="B162" s="182">
        <v>8</v>
      </c>
      <c r="C162" s="128"/>
      <c r="D162" s="118"/>
      <c r="E162" s="118"/>
      <c r="F162" s="128"/>
      <c r="G162" s="644"/>
      <c r="H162" s="128"/>
      <c r="I162" s="498"/>
      <c r="J162" s="645"/>
      <c r="K162" s="646"/>
      <c r="L162" s="498"/>
      <c r="M162" s="646"/>
      <c r="N162" s="176"/>
      <c r="O162" s="176"/>
      <c r="P162" s="498"/>
      <c r="Q162" s="498"/>
      <c r="R162" s="498"/>
      <c r="S162" s="498"/>
      <c r="T162" s="647"/>
      <c r="U162" s="637"/>
    </row>
    <row r="163" spans="1:21" x14ac:dyDescent="0.35">
      <c r="A163" s="1055"/>
      <c r="B163" s="182">
        <v>9</v>
      </c>
      <c r="C163" s="128"/>
      <c r="D163" s="118"/>
      <c r="E163" s="118"/>
      <c r="F163" s="128"/>
      <c r="G163" s="644"/>
      <c r="H163" s="128"/>
      <c r="I163" s="498"/>
      <c r="J163" s="645"/>
      <c r="K163" s="646"/>
      <c r="L163" s="498"/>
      <c r="M163" s="646"/>
      <c r="N163" s="176"/>
      <c r="O163" s="176"/>
      <c r="P163" s="498"/>
      <c r="Q163" s="498"/>
      <c r="R163" s="498"/>
      <c r="S163" s="498"/>
      <c r="T163" s="647"/>
      <c r="U163" s="637"/>
    </row>
    <row r="164" spans="1:21" ht="15" thickBot="1" x14ac:dyDescent="0.4">
      <c r="A164" s="1056"/>
      <c r="B164" s="183">
        <v>10</v>
      </c>
      <c r="C164" s="157"/>
      <c r="D164" s="155"/>
      <c r="E164" s="155"/>
      <c r="F164" s="157"/>
      <c r="G164" s="648"/>
      <c r="H164" s="157"/>
      <c r="I164" s="499"/>
      <c r="J164" s="649"/>
      <c r="K164" s="650"/>
      <c r="L164" s="499"/>
      <c r="M164" s="650"/>
      <c r="N164" s="177"/>
      <c r="O164" s="177"/>
      <c r="P164" s="499"/>
      <c r="Q164" s="499"/>
      <c r="R164" s="499"/>
      <c r="S164" s="499"/>
      <c r="T164" s="651"/>
      <c r="U164" s="637"/>
    </row>
    <row r="165" spans="1:21" ht="25" thickBot="1" x14ac:dyDescent="0.4">
      <c r="A165" s="163"/>
      <c r="B165" s="119"/>
      <c r="C165" s="119"/>
      <c r="D165" s="119"/>
      <c r="E165" s="600" t="s">
        <v>385</v>
      </c>
      <c r="F165" s="601">
        <f>COUNTA(F155:F164)</f>
        <v>0</v>
      </c>
      <c r="G165" s="602">
        <f>COUNTA(G155:G164)</f>
        <v>0</v>
      </c>
      <c r="H165" s="652"/>
      <c r="I165" s="652"/>
      <c r="J165" s="600" t="s">
        <v>623</v>
      </c>
      <c r="K165" s="602">
        <f>COUNTIF(K155:K164,"&lt;=31/12/2024")</f>
        <v>0</v>
      </c>
      <c r="L165" s="652"/>
      <c r="M165" s="161" t="s">
        <v>425</v>
      </c>
      <c r="N165" s="174">
        <f>SUM(N155:N164)</f>
        <v>0</v>
      </c>
      <c r="O165" s="175">
        <f>SUM(O155:O164)</f>
        <v>0</v>
      </c>
      <c r="P165" s="119"/>
      <c r="R165" s="119"/>
      <c r="S165" s="119"/>
      <c r="T165" s="653"/>
      <c r="U165" s="654"/>
    </row>
    <row r="166" spans="1:21" ht="15" thickBot="1" x14ac:dyDescent="0.4">
      <c r="A166" s="655"/>
      <c r="B166" s="656"/>
      <c r="C166" s="464"/>
      <c r="D166" s="464"/>
      <c r="E166" s="464"/>
      <c r="F166" s="656"/>
      <c r="G166" s="464"/>
      <c r="H166" s="464"/>
      <c r="I166" s="656"/>
      <c r="J166" s="656"/>
      <c r="K166" s="464"/>
      <c r="L166" s="464"/>
      <c r="M166" s="464"/>
      <c r="N166" s="464"/>
      <c r="O166" s="464"/>
      <c r="P166" s="464"/>
      <c r="Q166" s="464"/>
      <c r="R166" s="464"/>
      <c r="S166" s="657"/>
      <c r="T166" s="464"/>
      <c r="U166" s="658"/>
    </row>
    <row r="167" spans="1:21" ht="15" thickBot="1" x14ac:dyDescent="0.4">
      <c r="A167" s="632"/>
      <c r="B167" s="633"/>
      <c r="C167" s="634"/>
      <c r="D167" s="634"/>
      <c r="E167" s="634"/>
      <c r="F167" s="633"/>
      <c r="G167" s="634"/>
      <c r="H167" s="634"/>
      <c r="I167" s="633"/>
      <c r="J167" s="633"/>
      <c r="K167" s="634"/>
      <c r="L167" s="634"/>
      <c r="M167" s="634"/>
      <c r="N167" s="634"/>
      <c r="O167" s="634"/>
      <c r="P167" s="634"/>
      <c r="Q167" s="634"/>
      <c r="R167" s="634"/>
      <c r="S167" s="634"/>
      <c r="T167" s="634"/>
      <c r="U167" s="635"/>
    </row>
    <row r="168" spans="1:21" ht="27.5" thickBot="1" x14ac:dyDescent="0.4">
      <c r="A168" s="191" t="s">
        <v>9</v>
      </c>
      <c r="B168" s="1053" t="s">
        <v>36</v>
      </c>
      <c r="C168" s="1054"/>
      <c r="E168" s="1037" t="s">
        <v>386</v>
      </c>
      <c r="F168" s="1038"/>
      <c r="G168" s="1035">
        <f>VLOOKUP(B168,'sub_Urbano.Piano inv. forn'!$D$41:$H$67,3,FALSE)</f>
        <v>0</v>
      </c>
      <c r="H168" s="1036"/>
      <c r="I168" s="108"/>
      <c r="J168" s="1037" t="s">
        <v>387</v>
      </c>
      <c r="K168" s="1038"/>
      <c r="L168" s="1035">
        <f>VLOOKUP(B168,'sub_Urbano.Piano inv. forn'!$D$41:$H$67,4,FALSE)</f>
        <v>0</v>
      </c>
      <c r="M168" s="1036"/>
      <c r="O168" s="197" t="s">
        <v>388</v>
      </c>
      <c r="P168" s="636"/>
      <c r="R168" s="198" t="s">
        <v>389</v>
      </c>
      <c r="S168" s="1039"/>
      <c r="T168" s="1040"/>
      <c r="U168" s="637"/>
    </row>
    <row r="169" spans="1:21" ht="15" thickBot="1" x14ac:dyDescent="0.4">
      <c r="A169" s="163"/>
      <c r="B169" s="120"/>
      <c r="C169" s="120"/>
      <c r="E169" s="121"/>
      <c r="F169" s="121"/>
      <c r="G169" s="122"/>
      <c r="H169" s="122"/>
      <c r="I169" s="108"/>
      <c r="J169" s="121"/>
      <c r="K169" s="121"/>
      <c r="L169" s="122"/>
      <c r="M169" s="122"/>
      <c r="O169" s="123"/>
      <c r="R169" s="119"/>
      <c r="S169" s="608"/>
      <c r="U169" s="164"/>
    </row>
    <row r="170" spans="1:21" ht="28.5" customHeight="1" thickBot="1" x14ac:dyDescent="0.4">
      <c r="A170" s="1050" t="s">
        <v>390</v>
      </c>
      <c r="B170" s="1051"/>
      <c r="C170" s="1051"/>
      <c r="D170" s="1052"/>
      <c r="E170" s="1041">
        <f>VLOOKUP(B168,'sub_Urbano.Piano inv. forn'!$D$41:$V$67,17,FALSE)</f>
        <v>0</v>
      </c>
      <c r="F170" s="1042"/>
      <c r="G170" s="1042"/>
      <c r="H170" s="1043"/>
      <c r="I170" s="108"/>
      <c r="J170" s="1044" t="s">
        <v>391</v>
      </c>
      <c r="K170" s="1045"/>
      <c r="L170" s="1041">
        <f>VLOOKUP(B168,'sub_Urbano.Piano inv. forn'!$D$41:$V$67,19,FALSE)</f>
        <v>0</v>
      </c>
      <c r="M170" s="1043"/>
      <c r="N170" s="147"/>
      <c r="O170" s="196" t="s">
        <v>392</v>
      </c>
      <c r="P170" s="169">
        <f>L170+E170</f>
        <v>0</v>
      </c>
      <c r="R170" s="198" t="s">
        <v>393</v>
      </c>
      <c r="S170" s="1039"/>
      <c r="T170" s="1040"/>
      <c r="U170" s="164"/>
    </row>
    <row r="171" spans="1:21" ht="15" thickBot="1" x14ac:dyDescent="0.4">
      <c r="A171" s="163"/>
      <c r="U171" s="637"/>
    </row>
    <row r="172" spans="1:21" ht="58" x14ac:dyDescent="0.35">
      <c r="A172" s="1048" t="s">
        <v>394</v>
      </c>
      <c r="B172" s="1046" t="s">
        <v>395</v>
      </c>
      <c r="C172" s="1046" t="s">
        <v>396</v>
      </c>
      <c r="D172" s="192" t="s">
        <v>397</v>
      </c>
      <c r="E172" s="628" t="s">
        <v>398</v>
      </c>
      <c r="F172" s="192" t="s">
        <v>399</v>
      </c>
      <c r="G172" s="192" t="s">
        <v>400</v>
      </c>
      <c r="H172" s="193" t="s">
        <v>346</v>
      </c>
      <c r="I172" s="193" t="s">
        <v>401</v>
      </c>
      <c r="J172" s="193" t="s">
        <v>402</v>
      </c>
      <c r="K172" s="193" t="s">
        <v>403</v>
      </c>
      <c r="L172" s="193" t="s">
        <v>404</v>
      </c>
      <c r="M172" s="193" t="s">
        <v>405</v>
      </c>
      <c r="N172" s="193" t="s">
        <v>406</v>
      </c>
      <c r="O172" s="193" t="s">
        <v>407</v>
      </c>
      <c r="P172" s="193" t="s">
        <v>408</v>
      </c>
      <c r="Q172" s="193" t="s">
        <v>409</v>
      </c>
      <c r="R172" s="193" t="s">
        <v>410</v>
      </c>
      <c r="S172" s="193" t="s">
        <v>411</v>
      </c>
      <c r="T172" s="194" t="s">
        <v>412</v>
      </c>
      <c r="U172" s="638"/>
    </row>
    <row r="173" spans="1:21" ht="24.5" thickBot="1" x14ac:dyDescent="0.4">
      <c r="A173" s="1049"/>
      <c r="B173" s="1047"/>
      <c r="C173" s="1047"/>
      <c r="D173" s="195" t="s">
        <v>413</v>
      </c>
      <c r="E173" s="195" t="s">
        <v>414</v>
      </c>
      <c r="F173" s="195" t="s">
        <v>415</v>
      </c>
      <c r="G173" s="195" t="s">
        <v>415</v>
      </c>
      <c r="H173" s="195" t="s">
        <v>32</v>
      </c>
      <c r="I173" s="195" t="s">
        <v>416</v>
      </c>
      <c r="J173" s="195" t="s">
        <v>417</v>
      </c>
      <c r="K173" s="195" t="s">
        <v>418</v>
      </c>
      <c r="L173" s="195" t="s">
        <v>419</v>
      </c>
      <c r="M173" s="195" t="s">
        <v>418</v>
      </c>
      <c r="N173" s="195" t="s">
        <v>420</v>
      </c>
      <c r="O173" s="195" t="s">
        <v>384</v>
      </c>
      <c r="P173" s="195" t="s">
        <v>421</v>
      </c>
      <c r="Q173" s="195" t="s">
        <v>422</v>
      </c>
      <c r="R173" s="195" t="s">
        <v>423</v>
      </c>
      <c r="S173" s="195" t="s">
        <v>423</v>
      </c>
      <c r="T173" s="639"/>
      <c r="U173" s="638"/>
    </row>
    <row r="174" spans="1:21" x14ac:dyDescent="0.35">
      <c r="A174" s="1055" t="str">
        <f>B168</f>
        <v>suburb.m.1</v>
      </c>
      <c r="B174" s="181">
        <v>1</v>
      </c>
      <c r="C174" s="218"/>
      <c r="D174" s="131"/>
      <c r="E174" s="131"/>
      <c r="F174" s="218"/>
      <c r="G174" s="640"/>
      <c r="H174" s="133"/>
      <c r="I174" s="497"/>
      <c r="J174" s="641"/>
      <c r="K174" s="642"/>
      <c r="L174" s="497"/>
      <c r="M174" s="642"/>
      <c r="N174" s="185"/>
      <c r="O174" s="185"/>
      <c r="P174" s="497"/>
      <c r="Q174" s="497"/>
      <c r="R174" s="497"/>
      <c r="S174" s="497"/>
      <c r="T174" s="643"/>
      <c r="U174" s="637"/>
    </row>
    <row r="175" spans="1:21" x14ac:dyDescent="0.35">
      <c r="A175" s="1055"/>
      <c r="B175" s="182">
        <v>2</v>
      </c>
      <c r="C175" s="128"/>
      <c r="D175" s="118"/>
      <c r="E175" s="118"/>
      <c r="F175" s="128"/>
      <c r="G175" s="644"/>
      <c r="H175" s="128"/>
      <c r="I175" s="498"/>
      <c r="J175" s="645"/>
      <c r="K175" s="646"/>
      <c r="L175" s="498"/>
      <c r="M175" s="646"/>
      <c r="N175" s="176"/>
      <c r="O175" s="176"/>
      <c r="P175" s="498"/>
      <c r="Q175" s="498" t="s">
        <v>424</v>
      </c>
      <c r="R175" s="498"/>
      <c r="S175" s="498"/>
      <c r="T175" s="647"/>
      <c r="U175" s="637"/>
    </row>
    <row r="176" spans="1:21" x14ac:dyDescent="0.35">
      <c r="A176" s="1055"/>
      <c r="B176" s="182">
        <v>3</v>
      </c>
      <c r="C176" s="128"/>
      <c r="D176" s="118"/>
      <c r="E176" s="118"/>
      <c r="F176" s="128"/>
      <c r="G176" s="644"/>
      <c r="H176" s="128"/>
      <c r="I176" s="498"/>
      <c r="J176" s="645"/>
      <c r="K176" s="646"/>
      <c r="L176" s="498"/>
      <c r="M176" s="646"/>
      <c r="N176" s="176"/>
      <c r="O176" s="176"/>
      <c r="P176" s="498"/>
      <c r="Q176" s="498"/>
      <c r="R176" s="498"/>
      <c r="S176" s="498"/>
      <c r="T176" s="647"/>
      <c r="U176" s="637"/>
    </row>
    <row r="177" spans="1:21" x14ac:dyDescent="0.35">
      <c r="A177" s="1055"/>
      <c r="B177" s="182">
        <v>4</v>
      </c>
      <c r="C177" s="128"/>
      <c r="D177" s="118"/>
      <c r="E177" s="118"/>
      <c r="F177" s="128"/>
      <c r="G177" s="644"/>
      <c r="H177" s="128"/>
      <c r="I177" s="498"/>
      <c r="J177" s="645"/>
      <c r="K177" s="646"/>
      <c r="L177" s="498"/>
      <c r="M177" s="646"/>
      <c r="N177" s="176"/>
      <c r="O177" s="176"/>
      <c r="P177" s="498"/>
      <c r="Q177" s="498"/>
      <c r="R177" s="498"/>
      <c r="S177" s="498"/>
      <c r="T177" s="647"/>
      <c r="U177" s="637"/>
    </row>
    <row r="178" spans="1:21" x14ac:dyDescent="0.35">
      <c r="A178" s="1055"/>
      <c r="B178" s="182">
        <v>5</v>
      </c>
      <c r="C178" s="128"/>
      <c r="D178" s="118"/>
      <c r="E178" s="118"/>
      <c r="F178" s="128"/>
      <c r="G178" s="644"/>
      <c r="H178" s="128"/>
      <c r="I178" s="498"/>
      <c r="J178" s="645"/>
      <c r="K178" s="646"/>
      <c r="L178" s="498"/>
      <c r="M178" s="646"/>
      <c r="N178" s="176"/>
      <c r="O178" s="176"/>
      <c r="P178" s="498"/>
      <c r="Q178" s="498"/>
      <c r="R178" s="498"/>
      <c r="S178" s="498"/>
      <c r="T178" s="647"/>
      <c r="U178" s="637"/>
    </row>
    <row r="179" spans="1:21" x14ac:dyDescent="0.35">
      <c r="A179" s="1055"/>
      <c r="B179" s="182">
        <v>6</v>
      </c>
      <c r="C179" s="128"/>
      <c r="D179" s="118"/>
      <c r="E179" s="118"/>
      <c r="F179" s="128"/>
      <c r="G179" s="644"/>
      <c r="H179" s="128"/>
      <c r="I179" s="498"/>
      <c r="J179" s="645"/>
      <c r="K179" s="646"/>
      <c r="L179" s="498"/>
      <c r="M179" s="646"/>
      <c r="N179" s="176"/>
      <c r="O179" s="176"/>
      <c r="P179" s="498"/>
      <c r="Q179" s="498"/>
      <c r="R179" s="498"/>
      <c r="S179" s="498"/>
      <c r="T179" s="647"/>
      <c r="U179" s="637"/>
    </row>
    <row r="180" spans="1:21" x14ac:dyDescent="0.35">
      <c r="A180" s="1055"/>
      <c r="B180" s="182">
        <v>7</v>
      </c>
      <c r="C180" s="128"/>
      <c r="D180" s="118"/>
      <c r="E180" s="118"/>
      <c r="F180" s="128"/>
      <c r="G180" s="644"/>
      <c r="H180" s="128"/>
      <c r="I180" s="498"/>
      <c r="J180" s="645"/>
      <c r="K180" s="646"/>
      <c r="L180" s="498"/>
      <c r="M180" s="646"/>
      <c r="N180" s="176"/>
      <c r="O180" s="176"/>
      <c r="P180" s="498"/>
      <c r="Q180" s="498"/>
      <c r="R180" s="498"/>
      <c r="S180" s="498"/>
      <c r="T180" s="647"/>
      <c r="U180" s="637"/>
    </row>
    <row r="181" spans="1:21" x14ac:dyDescent="0.35">
      <c r="A181" s="1055"/>
      <c r="B181" s="182">
        <v>8</v>
      </c>
      <c r="C181" s="128"/>
      <c r="D181" s="118"/>
      <c r="E181" s="118"/>
      <c r="F181" s="128"/>
      <c r="G181" s="644"/>
      <c r="H181" s="128"/>
      <c r="I181" s="498"/>
      <c r="J181" s="645"/>
      <c r="K181" s="646"/>
      <c r="L181" s="498"/>
      <c r="M181" s="646"/>
      <c r="N181" s="176"/>
      <c r="O181" s="176"/>
      <c r="P181" s="498"/>
      <c r="Q181" s="498"/>
      <c r="R181" s="498"/>
      <c r="S181" s="498"/>
      <c r="T181" s="647"/>
      <c r="U181" s="637"/>
    </row>
    <row r="182" spans="1:21" x14ac:dyDescent="0.35">
      <c r="A182" s="1055"/>
      <c r="B182" s="182">
        <v>9</v>
      </c>
      <c r="C182" s="128"/>
      <c r="D182" s="118"/>
      <c r="E182" s="118"/>
      <c r="F182" s="128"/>
      <c r="G182" s="644"/>
      <c r="H182" s="128"/>
      <c r="I182" s="498"/>
      <c r="J182" s="645"/>
      <c r="K182" s="646"/>
      <c r="L182" s="498"/>
      <c r="M182" s="646"/>
      <c r="N182" s="176"/>
      <c r="O182" s="176"/>
      <c r="P182" s="498"/>
      <c r="Q182" s="498"/>
      <c r="R182" s="498"/>
      <c r="S182" s="498"/>
      <c r="T182" s="647"/>
      <c r="U182" s="637"/>
    </row>
    <row r="183" spans="1:21" ht="15" thickBot="1" x14ac:dyDescent="0.4">
      <c r="A183" s="1056"/>
      <c r="B183" s="183">
        <v>10</v>
      </c>
      <c r="C183" s="157"/>
      <c r="D183" s="155"/>
      <c r="E183" s="155"/>
      <c r="F183" s="157"/>
      <c r="G183" s="648"/>
      <c r="H183" s="157"/>
      <c r="I183" s="499"/>
      <c r="J183" s="649"/>
      <c r="K183" s="650"/>
      <c r="L183" s="499"/>
      <c r="M183" s="650"/>
      <c r="N183" s="177"/>
      <c r="O183" s="177"/>
      <c r="P183" s="499"/>
      <c r="Q183" s="499"/>
      <c r="R183" s="499"/>
      <c r="S183" s="499"/>
      <c r="T183" s="651"/>
      <c r="U183" s="637"/>
    </row>
    <row r="184" spans="1:21" ht="25" thickBot="1" x14ac:dyDescent="0.4">
      <c r="A184" s="163"/>
      <c r="B184" s="119"/>
      <c r="C184" s="119"/>
      <c r="D184" s="119"/>
      <c r="E184" s="600" t="s">
        <v>385</v>
      </c>
      <c r="F184" s="601">
        <f>COUNTA(F174:F183)</f>
        <v>0</v>
      </c>
      <c r="G184" s="602">
        <f>COUNTA(G174:G183)</f>
        <v>0</v>
      </c>
      <c r="H184" s="652"/>
      <c r="I184" s="652"/>
      <c r="J184" s="600" t="s">
        <v>623</v>
      </c>
      <c r="K184" s="602">
        <f>COUNTIF(K174:K183,"&lt;=31/12/2024")</f>
        <v>0</v>
      </c>
      <c r="L184" s="652"/>
      <c r="M184" s="161" t="s">
        <v>425</v>
      </c>
      <c r="N184" s="174">
        <f>SUM(N174:N183)</f>
        <v>0</v>
      </c>
      <c r="O184" s="175">
        <f>SUM(O174:O183)</f>
        <v>0</v>
      </c>
      <c r="P184" s="119"/>
      <c r="R184" s="119"/>
      <c r="S184" s="119"/>
      <c r="T184" s="653"/>
      <c r="U184" s="654"/>
    </row>
    <row r="185" spans="1:21" ht="15" thickBot="1" x14ac:dyDescent="0.4">
      <c r="A185" s="655"/>
      <c r="B185" s="656"/>
      <c r="C185" s="464"/>
      <c r="D185" s="464"/>
      <c r="E185" s="464"/>
      <c r="F185" s="656"/>
      <c r="G185" s="464"/>
      <c r="H185" s="464"/>
      <c r="I185" s="656"/>
      <c r="J185" s="656"/>
      <c r="K185" s="464"/>
      <c r="L185" s="464"/>
      <c r="M185" s="464"/>
      <c r="N185" s="464"/>
      <c r="O185" s="464"/>
      <c r="P185" s="464"/>
      <c r="Q185" s="464"/>
      <c r="R185" s="464"/>
      <c r="S185" s="657"/>
      <c r="T185" s="464"/>
      <c r="U185" s="658"/>
    </row>
    <row r="186" spans="1:21" ht="15" thickBot="1" x14ac:dyDescent="0.4">
      <c r="A186" s="632"/>
      <c r="B186" s="633"/>
      <c r="C186" s="634"/>
      <c r="D186" s="634"/>
      <c r="E186" s="634"/>
      <c r="F186" s="633"/>
      <c r="G186" s="634"/>
      <c r="H186" s="634"/>
      <c r="I186" s="633"/>
      <c r="J186" s="633"/>
      <c r="K186" s="634"/>
      <c r="L186" s="634"/>
      <c r="M186" s="634"/>
      <c r="N186" s="634"/>
      <c r="O186" s="634"/>
      <c r="P186" s="634"/>
      <c r="Q186" s="634"/>
      <c r="R186" s="634"/>
      <c r="S186" s="634"/>
      <c r="T186" s="634"/>
      <c r="U186" s="635"/>
    </row>
    <row r="187" spans="1:21" ht="27.5" thickBot="1" x14ac:dyDescent="0.4">
      <c r="A187" s="191" t="s">
        <v>9</v>
      </c>
      <c r="B187" s="1053" t="s">
        <v>38</v>
      </c>
      <c r="C187" s="1054"/>
      <c r="E187" s="1037" t="s">
        <v>386</v>
      </c>
      <c r="F187" s="1038"/>
      <c r="G187" s="1035">
        <f>VLOOKUP(B187,'sub_Urbano.Piano inv. forn'!$D$41:$H$67,3,FALSE)</f>
        <v>0</v>
      </c>
      <c r="H187" s="1036"/>
      <c r="I187" s="108"/>
      <c r="J187" s="1037" t="s">
        <v>387</v>
      </c>
      <c r="K187" s="1038"/>
      <c r="L187" s="1035">
        <f>VLOOKUP(B187,'sub_Urbano.Piano inv. forn'!$D$41:$H$67,4,FALSE)</f>
        <v>0</v>
      </c>
      <c r="M187" s="1036"/>
      <c r="O187" s="197" t="s">
        <v>388</v>
      </c>
      <c r="P187" s="636"/>
      <c r="R187" s="198" t="s">
        <v>389</v>
      </c>
      <c r="S187" s="1039"/>
      <c r="T187" s="1040"/>
      <c r="U187" s="637"/>
    </row>
    <row r="188" spans="1:21" ht="15" thickBot="1" x14ac:dyDescent="0.4">
      <c r="A188" s="163"/>
      <c r="B188" s="120"/>
      <c r="C188" s="120"/>
      <c r="E188" s="121"/>
      <c r="F188" s="121"/>
      <c r="G188" s="122"/>
      <c r="H188" s="122"/>
      <c r="I188" s="108"/>
      <c r="J188" s="121"/>
      <c r="K188" s="121"/>
      <c r="L188" s="122"/>
      <c r="M188" s="122"/>
      <c r="O188" s="123"/>
      <c r="R188" s="119"/>
      <c r="S188" s="608"/>
      <c r="U188" s="164"/>
    </row>
    <row r="189" spans="1:21" ht="28.5" customHeight="1" thickBot="1" x14ac:dyDescent="0.4">
      <c r="A189" s="1050" t="s">
        <v>390</v>
      </c>
      <c r="B189" s="1051"/>
      <c r="C189" s="1051"/>
      <c r="D189" s="1052"/>
      <c r="E189" s="1041">
        <f>VLOOKUP(B187,'sub_Urbano.Piano inv. forn'!$D$41:$V$67,17,FALSE)</f>
        <v>0</v>
      </c>
      <c r="F189" s="1042"/>
      <c r="G189" s="1042"/>
      <c r="H189" s="1043"/>
      <c r="I189" s="108"/>
      <c r="J189" s="1044" t="s">
        <v>391</v>
      </c>
      <c r="K189" s="1045"/>
      <c r="L189" s="1041">
        <f>VLOOKUP(B187,'sub_Urbano.Piano inv. forn'!$D$41:$V$67,19,FALSE)</f>
        <v>0</v>
      </c>
      <c r="M189" s="1043"/>
      <c r="N189" s="147"/>
      <c r="O189" s="196" t="s">
        <v>392</v>
      </c>
      <c r="P189" s="169">
        <f>L189+E189</f>
        <v>0</v>
      </c>
      <c r="R189" s="198" t="s">
        <v>393</v>
      </c>
      <c r="S189" s="1039"/>
      <c r="T189" s="1040"/>
      <c r="U189" s="164"/>
    </row>
    <row r="190" spans="1:21" ht="15" thickBot="1" x14ac:dyDescent="0.4">
      <c r="A190" s="163"/>
      <c r="U190" s="637"/>
    </row>
    <row r="191" spans="1:21" ht="58" x14ac:dyDescent="0.35">
      <c r="A191" s="1048" t="s">
        <v>394</v>
      </c>
      <c r="B191" s="1046" t="s">
        <v>395</v>
      </c>
      <c r="C191" s="1046" t="s">
        <v>396</v>
      </c>
      <c r="D191" s="192" t="s">
        <v>397</v>
      </c>
      <c r="E191" s="628" t="s">
        <v>398</v>
      </c>
      <c r="F191" s="192" t="s">
        <v>399</v>
      </c>
      <c r="G191" s="192" t="s">
        <v>400</v>
      </c>
      <c r="H191" s="193" t="s">
        <v>346</v>
      </c>
      <c r="I191" s="193" t="s">
        <v>401</v>
      </c>
      <c r="J191" s="193" t="s">
        <v>402</v>
      </c>
      <c r="K191" s="193" t="s">
        <v>403</v>
      </c>
      <c r="L191" s="193" t="s">
        <v>404</v>
      </c>
      <c r="M191" s="193" t="s">
        <v>405</v>
      </c>
      <c r="N191" s="193" t="s">
        <v>406</v>
      </c>
      <c r="O191" s="193" t="s">
        <v>407</v>
      </c>
      <c r="P191" s="193" t="s">
        <v>408</v>
      </c>
      <c r="Q191" s="193" t="s">
        <v>409</v>
      </c>
      <c r="R191" s="193" t="s">
        <v>410</v>
      </c>
      <c r="S191" s="193" t="s">
        <v>411</v>
      </c>
      <c r="T191" s="194" t="s">
        <v>412</v>
      </c>
      <c r="U191" s="638"/>
    </row>
    <row r="192" spans="1:21" ht="24.5" thickBot="1" x14ac:dyDescent="0.4">
      <c r="A192" s="1049"/>
      <c r="B192" s="1047"/>
      <c r="C192" s="1047"/>
      <c r="D192" s="195" t="s">
        <v>413</v>
      </c>
      <c r="E192" s="195" t="s">
        <v>414</v>
      </c>
      <c r="F192" s="195" t="s">
        <v>415</v>
      </c>
      <c r="G192" s="195" t="s">
        <v>415</v>
      </c>
      <c r="H192" s="195" t="s">
        <v>32</v>
      </c>
      <c r="I192" s="195" t="s">
        <v>416</v>
      </c>
      <c r="J192" s="195" t="s">
        <v>417</v>
      </c>
      <c r="K192" s="195" t="s">
        <v>418</v>
      </c>
      <c r="L192" s="195" t="s">
        <v>419</v>
      </c>
      <c r="M192" s="195" t="s">
        <v>418</v>
      </c>
      <c r="N192" s="195" t="s">
        <v>420</v>
      </c>
      <c r="O192" s="195" t="s">
        <v>384</v>
      </c>
      <c r="P192" s="195" t="s">
        <v>421</v>
      </c>
      <c r="Q192" s="195" t="s">
        <v>422</v>
      </c>
      <c r="R192" s="195" t="s">
        <v>423</v>
      </c>
      <c r="S192" s="195" t="s">
        <v>423</v>
      </c>
      <c r="T192" s="639"/>
      <c r="U192" s="638"/>
    </row>
    <row r="193" spans="1:21" x14ac:dyDescent="0.35">
      <c r="A193" s="1055" t="str">
        <f>B187</f>
        <v>suburb.m.3</v>
      </c>
      <c r="B193" s="181">
        <v>1</v>
      </c>
      <c r="C193" s="218"/>
      <c r="D193" s="131"/>
      <c r="E193" s="131"/>
      <c r="F193" s="218"/>
      <c r="G193" s="640"/>
      <c r="H193" s="133"/>
      <c r="I193" s="497"/>
      <c r="J193" s="641"/>
      <c r="K193" s="642"/>
      <c r="L193" s="497"/>
      <c r="M193" s="642"/>
      <c r="N193" s="185"/>
      <c r="O193" s="185"/>
      <c r="P193" s="497"/>
      <c r="Q193" s="497"/>
      <c r="R193" s="497"/>
      <c r="S193" s="497"/>
      <c r="T193" s="643"/>
      <c r="U193" s="637"/>
    </row>
    <row r="194" spans="1:21" x14ac:dyDescent="0.35">
      <c r="A194" s="1055"/>
      <c r="B194" s="182">
        <v>2</v>
      </c>
      <c r="C194" s="128"/>
      <c r="D194" s="118"/>
      <c r="E194" s="118"/>
      <c r="F194" s="128"/>
      <c r="G194" s="644"/>
      <c r="H194" s="128"/>
      <c r="I194" s="498"/>
      <c r="J194" s="645"/>
      <c r="K194" s="646"/>
      <c r="L194" s="498"/>
      <c r="M194" s="646"/>
      <c r="N194" s="176"/>
      <c r="O194" s="176"/>
      <c r="P194" s="498"/>
      <c r="Q194" s="498" t="s">
        <v>424</v>
      </c>
      <c r="R194" s="498"/>
      <c r="S194" s="498"/>
      <c r="T194" s="647"/>
      <c r="U194" s="637"/>
    </row>
    <row r="195" spans="1:21" x14ac:dyDescent="0.35">
      <c r="A195" s="1055"/>
      <c r="B195" s="182">
        <v>3</v>
      </c>
      <c r="C195" s="128"/>
      <c r="D195" s="118"/>
      <c r="E195" s="118"/>
      <c r="F195" s="128"/>
      <c r="G195" s="644"/>
      <c r="H195" s="128"/>
      <c r="I195" s="498"/>
      <c r="J195" s="645"/>
      <c r="K195" s="646"/>
      <c r="L195" s="498"/>
      <c r="M195" s="646"/>
      <c r="N195" s="176"/>
      <c r="O195" s="176"/>
      <c r="P195" s="498"/>
      <c r="Q195" s="498"/>
      <c r="R195" s="498"/>
      <c r="S195" s="498"/>
      <c r="T195" s="647"/>
      <c r="U195" s="637"/>
    </row>
    <row r="196" spans="1:21" x14ac:dyDescent="0.35">
      <c r="A196" s="1055"/>
      <c r="B196" s="182">
        <v>4</v>
      </c>
      <c r="C196" s="128"/>
      <c r="D196" s="118"/>
      <c r="E196" s="118"/>
      <c r="F196" s="128"/>
      <c r="G196" s="644"/>
      <c r="H196" s="128"/>
      <c r="I196" s="498"/>
      <c r="J196" s="645"/>
      <c r="K196" s="646"/>
      <c r="L196" s="498"/>
      <c r="M196" s="646"/>
      <c r="N196" s="176"/>
      <c r="O196" s="176"/>
      <c r="P196" s="498"/>
      <c r="Q196" s="498"/>
      <c r="R196" s="498"/>
      <c r="S196" s="498"/>
      <c r="T196" s="647"/>
      <c r="U196" s="637"/>
    </row>
    <row r="197" spans="1:21" x14ac:dyDescent="0.35">
      <c r="A197" s="1055"/>
      <c r="B197" s="182">
        <v>5</v>
      </c>
      <c r="C197" s="128"/>
      <c r="D197" s="118"/>
      <c r="E197" s="118"/>
      <c r="F197" s="128"/>
      <c r="G197" s="644"/>
      <c r="H197" s="128"/>
      <c r="I197" s="498"/>
      <c r="J197" s="645"/>
      <c r="K197" s="646"/>
      <c r="L197" s="498"/>
      <c r="M197" s="646"/>
      <c r="N197" s="176"/>
      <c r="O197" s="176"/>
      <c r="P197" s="498"/>
      <c r="Q197" s="498"/>
      <c r="R197" s="498"/>
      <c r="S197" s="498"/>
      <c r="T197" s="647"/>
      <c r="U197" s="637"/>
    </row>
    <row r="198" spans="1:21" x14ac:dyDescent="0.35">
      <c r="A198" s="1055"/>
      <c r="B198" s="182">
        <v>6</v>
      </c>
      <c r="C198" s="128"/>
      <c r="D198" s="118"/>
      <c r="E198" s="118"/>
      <c r="F198" s="128"/>
      <c r="G198" s="644"/>
      <c r="H198" s="128"/>
      <c r="I198" s="498"/>
      <c r="J198" s="645"/>
      <c r="K198" s="646"/>
      <c r="L198" s="498"/>
      <c r="M198" s="646"/>
      <c r="N198" s="176"/>
      <c r="O198" s="176"/>
      <c r="P198" s="498"/>
      <c r="Q198" s="498"/>
      <c r="R198" s="498"/>
      <c r="S198" s="498"/>
      <c r="T198" s="647"/>
      <c r="U198" s="637"/>
    </row>
    <row r="199" spans="1:21" x14ac:dyDescent="0.35">
      <c r="A199" s="1055"/>
      <c r="B199" s="182">
        <v>7</v>
      </c>
      <c r="C199" s="128"/>
      <c r="D199" s="118"/>
      <c r="E199" s="118"/>
      <c r="F199" s="128"/>
      <c r="G199" s="644"/>
      <c r="H199" s="128"/>
      <c r="I199" s="498"/>
      <c r="J199" s="645"/>
      <c r="K199" s="646"/>
      <c r="L199" s="498"/>
      <c r="M199" s="646"/>
      <c r="N199" s="176"/>
      <c r="O199" s="176"/>
      <c r="P199" s="498"/>
      <c r="Q199" s="498"/>
      <c r="R199" s="498"/>
      <c r="S199" s="498"/>
      <c r="T199" s="647"/>
      <c r="U199" s="637"/>
    </row>
    <row r="200" spans="1:21" x14ac:dyDescent="0.35">
      <c r="A200" s="1055"/>
      <c r="B200" s="182">
        <v>8</v>
      </c>
      <c r="C200" s="128"/>
      <c r="D200" s="118"/>
      <c r="E200" s="118"/>
      <c r="F200" s="128"/>
      <c r="G200" s="644"/>
      <c r="H200" s="128"/>
      <c r="I200" s="498"/>
      <c r="J200" s="645"/>
      <c r="K200" s="646"/>
      <c r="L200" s="498"/>
      <c r="M200" s="646"/>
      <c r="N200" s="176"/>
      <c r="O200" s="176"/>
      <c r="P200" s="498"/>
      <c r="Q200" s="498"/>
      <c r="R200" s="498"/>
      <c r="S200" s="498"/>
      <c r="T200" s="647"/>
      <c r="U200" s="637"/>
    </row>
    <row r="201" spans="1:21" x14ac:dyDescent="0.35">
      <c r="A201" s="1055"/>
      <c r="B201" s="182">
        <v>9</v>
      </c>
      <c r="C201" s="128"/>
      <c r="D201" s="118"/>
      <c r="E201" s="118"/>
      <c r="F201" s="128"/>
      <c r="G201" s="644"/>
      <c r="H201" s="128"/>
      <c r="I201" s="498"/>
      <c r="J201" s="645"/>
      <c r="K201" s="646"/>
      <c r="L201" s="498"/>
      <c r="M201" s="646"/>
      <c r="N201" s="176"/>
      <c r="O201" s="176"/>
      <c r="P201" s="498"/>
      <c r="Q201" s="498"/>
      <c r="R201" s="498"/>
      <c r="S201" s="498"/>
      <c r="T201" s="647"/>
      <c r="U201" s="637"/>
    </row>
    <row r="202" spans="1:21" ht="15" thickBot="1" x14ac:dyDescent="0.4">
      <c r="A202" s="1056"/>
      <c r="B202" s="183">
        <v>10</v>
      </c>
      <c r="C202" s="157"/>
      <c r="D202" s="155"/>
      <c r="E202" s="155"/>
      <c r="F202" s="157"/>
      <c r="G202" s="648"/>
      <c r="H202" s="157"/>
      <c r="I202" s="499"/>
      <c r="J202" s="649"/>
      <c r="K202" s="650"/>
      <c r="L202" s="499"/>
      <c r="M202" s="650"/>
      <c r="N202" s="177"/>
      <c r="O202" s="177"/>
      <c r="P202" s="499"/>
      <c r="Q202" s="499"/>
      <c r="R202" s="499"/>
      <c r="S202" s="499"/>
      <c r="T202" s="651"/>
      <c r="U202" s="637"/>
    </row>
    <row r="203" spans="1:21" ht="25" thickBot="1" x14ac:dyDescent="0.4">
      <c r="A203" s="163"/>
      <c r="B203" s="119"/>
      <c r="C203" s="119"/>
      <c r="D203" s="119"/>
      <c r="E203" s="600" t="s">
        <v>385</v>
      </c>
      <c r="F203" s="601">
        <f>COUNTA(F193:F202)</f>
        <v>0</v>
      </c>
      <c r="G203" s="602">
        <f>COUNTA(G193:G202)</f>
        <v>0</v>
      </c>
      <c r="H203" s="652"/>
      <c r="I203" s="652"/>
      <c r="J203" s="600" t="s">
        <v>623</v>
      </c>
      <c r="K203" s="602">
        <f>COUNTIF(K193:K202,"&lt;=31/12/2024")</f>
        <v>0</v>
      </c>
      <c r="L203" s="652"/>
      <c r="M203" s="161" t="s">
        <v>425</v>
      </c>
      <c r="N203" s="174">
        <f>SUM(N193:N202)</f>
        <v>0</v>
      </c>
      <c r="O203" s="175">
        <f>SUM(O193:O202)</f>
        <v>0</v>
      </c>
      <c r="P203" s="119"/>
      <c r="R203" s="119"/>
      <c r="S203" s="119"/>
      <c r="T203" s="653"/>
      <c r="U203" s="654"/>
    </row>
    <row r="204" spans="1:21" ht="15" thickBot="1" x14ac:dyDescent="0.4">
      <c r="A204" s="655"/>
      <c r="B204" s="656"/>
      <c r="C204" s="464"/>
      <c r="D204" s="464"/>
      <c r="E204" s="464"/>
      <c r="F204" s="656"/>
      <c r="G204" s="464"/>
      <c r="H204" s="464"/>
      <c r="I204" s="656"/>
      <c r="J204" s="656"/>
      <c r="K204" s="464"/>
      <c r="L204" s="464"/>
      <c r="M204" s="464"/>
      <c r="N204" s="464"/>
      <c r="O204" s="464"/>
      <c r="P204" s="464"/>
      <c r="Q204" s="464"/>
      <c r="R204" s="464"/>
      <c r="S204" s="657"/>
      <c r="T204" s="464"/>
      <c r="U204" s="658"/>
    </row>
    <row r="205" spans="1:21" ht="15" thickBot="1" x14ac:dyDescent="0.4">
      <c r="A205" s="632"/>
      <c r="B205" s="633"/>
      <c r="C205" s="634"/>
      <c r="D205" s="634"/>
      <c r="E205" s="634"/>
      <c r="F205" s="633"/>
      <c r="G205" s="634"/>
      <c r="H205" s="634"/>
      <c r="I205" s="633"/>
      <c r="J205" s="633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5"/>
    </row>
    <row r="206" spans="1:21" ht="27.5" thickBot="1" x14ac:dyDescent="0.4">
      <c r="A206" s="191" t="s">
        <v>9</v>
      </c>
      <c r="B206" s="1053" t="s">
        <v>36</v>
      </c>
      <c r="C206" s="1054"/>
      <c r="E206" s="1037" t="s">
        <v>386</v>
      </c>
      <c r="F206" s="1038"/>
      <c r="G206" s="1035">
        <f>VLOOKUP(B206,'sub_Urbano.Piano inv. forn'!$D$41:$H$67,3,FALSE)</f>
        <v>0</v>
      </c>
      <c r="H206" s="1036"/>
      <c r="I206" s="108"/>
      <c r="J206" s="1037" t="s">
        <v>387</v>
      </c>
      <c r="K206" s="1038"/>
      <c r="L206" s="1035">
        <f>VLOOKUP(B206,'sub_Urbano.Piano inv. forn'!$D$41:$H$67,4,FALSE)</f>
        <v>0</v>
      </c>
      <c r="M206" s="1036"/>
      <c r="O206" s="197" t="s">
        <v>388</v>
      </c>
      <c r="P206" s="636"/>
      <c r="R206" s="198" t="s">
        <v>389</v>
      </c>
      <c r="S206" s="1039"/>
      <c r="T206" s="1040"/>
      <c r="U206" s="637"/>
    </row>
    <row r="207" spans="1:21" ht="15" thickBot="1" x14ac:dyDescent="0.4">
      <c r="A207" s="163"/>
      <c r="B207" s="120"/>
      <c r="C207" s="120"/>
      <c r="E207" s="121"/>
      <c r="F207" s="121"/>
      <c r="G207" s="122"/>
      <c r="H207" s="122"/>
      <c r="I207" s="108"/>
      <c r="J207" s="121"/>
      <c r="K207" s="121"/>
      <c r="L207" s="122"/>
      <c r="M207" s="122"/>
      <c r="O207" s="123"/>
      <c r="R207" s="119"/>
      <c r="S207" s="608"/>
      <c r="U207" s="164"/>
    </row>
    <row r="208" spans="1:21" ht="28.5" customHeight="1" thickBot="1" x14ac:dyDescent="0.4">
      <c r="A208" s="1050" t="s">
        <v>390</v>
      </c>
      <c r="B208" s="1051"/>
      <c r="C208" s="1051"/>
      <c r="D208" s="1052"/>
      <c r="E208" s="1041">
        <f>VLOOKUP(B206,'sub_Urbano.Piano inv. forn'!$D$41:$V$67,17,FALSE)</f>
        <v>0</v>
      </c>
      <c r="F208" s="1042"/>
      <c r="G208" s="1042"/>
      <c r="H208" s="1043"/>
      <c r="I208" s="108"/>
      <c r="J208" s="1044" t="s">
        <v>391</v>
      </c>
      <c r="K208" s="1045"/>
      <c r="L208" s="1041">
        <f>VLOOKUP(B206,'sub_Urbano.Piano inv. forn'!$D$41:$V$67,19,FALSE)</f>
        <v>0</v>
      </c>
      <c r="M208" s="1043"/>
      <c r="N208" s="147"/>
      <c r="O208" s="196" t="s">
        <v>392</v>
      </c>
      <c r="P208" s="169">
        <f>L208+E208</f>
        <v>0</v>
      </c>
      <c r="R208" s="198" t="s">
        <v>393</v>
      </c>
      <c r="S208" s="1039"/>
      <c r="T208" s="1040"/>
      <c r="U208" s="164"/>
    </row>
    <row r="209" spans="1:21" ht="15" thickBot="1" x14ac:dyDescent="0.4">
      <c r="A209" s="163"/>
      <c r="U209" s="637"/>
    </row>
    <row r="210" spans="1:21" ht="58" x14ac:dyDescent="0.35">
      <c r="A210" s="1048" t="s">
        <v>394</v>
      </c>
      <c r="B210" s="1046" t="s">
        <v>395</v>
      </c>
      <c r="C210" s="1046" t="s">
        <v>396</v>
      </c>
      <c r="D210" s="192" t="s">
        <v>397</v>
      </c>
      <c r="E210" s="628" t="s">
        <v>398</v>
      </c>
      <c r="F210" s="192" t="s">
        <v>399</v>
      </c>
      <c r="G210" s="192" t="s">
        <v>400</v>
      </c>
      <c r="H210" s="193" t="s">
        <v>346</v>
      </c>
      <c r="I210" s="193" t="s">
        <v>401</v>
      </c>
      <c r="J210" s="193" t="s">
        <v>402</v>
      </c>
      <c r="K210" s="193" t="s">
        <v>403</v>
      </c>
      <c r="L210" s="193" t="s">
        <v>404</v>
      </c>
      <c r="M210" s="193" t="s">
        <v>405</v>
      </c>
      <c r="N210" s="193" t="s">
        <v>406</v>
      </c>
      <c r="O210" s="193" t="s">
        <v>407</v>
      </c>
      <c r="P210" s="193" t="s">
        <v>408</v>
      </c>
      <c r="Q210" s="193" t="s">
        <v>409</v>
      </c>
      <c r="R210" s="193" t="s">
        <v>410</v>
      </c>
      <c r="S210" s="193" t="s">
        <v>411</v>
      </c>
      <c r="T210" s="194" t="s">
        <v>412</v>
      </c>
      <c r="U210" s="638"/>
    </row>
    <row r="211" spans="1:21" ht="24.5" thickBot="1" x14ac:dyDescent="0.4">
      <c r="A211" s="1049"/>
      <c r="B211" s="1047"/>
      <c r="C211" s="1047"/>
      <c r="D211" s="195" t="s">
        <v>413</v>
      </c>
      <c r="E211" s="195" t="s">
        <v>414</v>
      </c>
      <c r="F211" s="195" t="s">
        <v>415</v>
      </c>
      <c r="G211" s="195" t="s">
        <v>415</v>
      </c>
      <c r="H211" s="195" t="s">
        <v>32</v>
      </c>
      <c r="I211" s="195" t="s">
        <v>416</v>
      </c>
      <c r="J211" s="195" t="s">
        <v>417</v>
      </c>
      <c r="K211" s="195" t="s">
        <v>418</v>
      </c>
      <c r="L211" s="195" t="s">
        <v>419</v>
      </c>
      <c r="M211" s="195" t="s">
        <v>418</v>
      </c>
      <c r="N211" s="195" t="s">
        <v>420</v>
      </c>
      <c r="O211" s="195" t="s">
        <v>384</v>
      </c>
      <c r="P211" s="195" t="s">
        <v>421</v>
      </c>
      <c r="Q211" s="195" t="s">
        <v>422</v>
      </c>
      <c r="R211" s="195" t="s">
        <v>423</v>
      </c>
      <c r="S211" s="195" t="s">
        <v>423</v>
      </c>
      <c r="T211" s="639"/>
      <c r="U211" s="638"/>
    </row>
    <row r="212" spans="1:21" x14ac:dyDescent="0.35">
      <c r="A212" s="1055" t="str">
        <f>B206</f>
        <v>suburb.m.1</v>
      </c>
      <c r="B212" s="181">
        <v>1</v>
      </c>
      <c r="C212" s="218"/>
      <c r="D212" s="131"/>
      <c r="E212" s="131"/>
      <c r="F212" s="218"/>
      <c r="G212" s="640"/>
      <c r="H212" s="133"/>
      <c r="I212" s="497"/>
      <c r="J212" s="641"/>
      <c r="K212" s="642"/>
      <c r="L212" s="497"/>
      <c r="M212" s="642"/>
      <c r="N212" s="185"/>
      <c r="O212" s="185"/>
      <c r="P212" s="497"/>
      <c r="Q212" s="497"/>
      <c r="R212" s="497"/>
      <c r="S212" s="497"/>
      <c r="T212" s="643"/>
      <c r="U212" s="637"/>
    </row>
    <row r="213" spans="1:21" x14ac:dyDescent="0.35">
      <c r="A213" s="1055"/>
      <c r="B213" s="182">
        <v>2</v>
      </c>
      <c r="C213" s="128"/>
      <c r="D213" s="118"/>
      <c r="E213" s="118"/>
      <c r="F213" s="128"/>
      <c r="G213" s="644"/>
      <c r="H213" s="128"/>
      <c r="I213" s="498"/>
      <c r="J213" s="645"/>
      <c r="K213" s="646"/>
      <c r="L213" s="498"/>
      <c r="M213" s="646"/>
      <c r="N213" s="176"/>
      <c r="O213" s="176"/>
      <c r="P213" s="498"/>
      <c r="Q213" s="498" t="s">
        <v>424</v>
      </c>
      <c r="R213" s="498"/>
      <c r="S213" s="498"/>
      <c r="T213" s="647"/>
      <c r="U213" s="637"/>
    </row>
    <row r="214" spans="1:21" x14ac:dyDescent="0.35">
      <c r="A214" s="1055"/>
      <c r="B214" s="182">
        <v>3</v>
      </c>
      <c r="C214" s="128"/>
      <c r="D214" s="118"/>
      <c r="E214" s="118"/>
      <c r="F214" s="128"/>
      <c r="G214" s="644"/>
      <c r="H214" s="128"/>
      <c r="I214" s="498"/>
      <c r="J214" s="645"/>
      <c r="K214" s="646"/>
      <c r="L214" s="498"/>
      <c r="M214" s="646"/>
      <c r="N214" s="176"/>
      <c r="O214" s="176"/>
      <c r="P214" s="498"/>
      <c r="Q214" s="498"/>
      <c r="R214" s="498"/>
      <c r="S214" s="498"/>
      <c r="T214" s="647"/>
      <c r="U214" s="637"/>
    </row>
    <row r="215" spans="1:21" x14ac:dyDescent="0.35">
      <c r="A215" s="1055"/>
      <c r="B215" s="182">
        <v>4</v>
      </c>
      <c r="C215" s="128"/>
      <c r="D215" s="118"/>
      <c r="E215" s="118"/>
      <c r="F215" s="128"/>
      <c r="G215" s="644"/>
      <c r="H215" s="128"/>
      <c r="I215" s="498"/>
      <c r="J215" s="645"/>
      <c r="K215" s="646"/>
      <c r="L215" s="498"/>
      <c r="M215" s="646"/>
      <c r="N215" s="176"/>
      <c r="O215" s="176"/>
      <c r="P215" s="498"/>
      <c r="Q215" s="498"/>
      <c r="R215" s="498"/>
      <c r="S215" s="498"/>
      <c r="T215" s="647"/>
      <c r="U215" s="637"/>
    </row>
    <row r="216" spans="1:21" x14ac:dyDescent="0.35">
      <c r="A216" s="1055"/>
      <c r="B216" s="182">
        <v>5</v>
      </c>
      <c r="C216" s="128"/>
      <c r="D216" s="118"/>
      <c r="E216" s="118"/>
      <c r="F216" s="128"/>
      <c r="G216" s="644"/>
      <c r="H216" s="128"/>
      <c r="I216" s="498"/>
      <c r="J216" s="645"/>
      <c r="K216" s="646"/>
      <c r="L216" s="498"/>
      <c r="M216" s="646"/>
      <c r="N216" s="176"/>
      <c r="O216" s="176"/>
      <c r="P216" s="498"/>
      <c r="Q216" s="498"/>
      <c r="R216" s="498"/>
      <c r="S216" s="498"/>
      <c r="T216" s="647"/>
      <c r="U216" s="637"/>
    </row>
    <row r="217" spans="1:21" x14ac:dyDescent="0.35">
      <c r="A217" s="1055"/>
      <c r="B217" s="182">
        <v>6</v>
      </c>
      <c r="C217" s="128"/>
      <c r="D217" s="118"/>
      <c r="E217" s="118"/>
      <c r="F217" s="128"/>
      <c r="G217" s="644"/>
      <c r="H217" s="128"/>
      <c r="I217" s="498"/>
      <c r="J217" s="645"/>
      <c r="K217" s="646"/>
      <c r="L217" s="498"/>
      <c r="M217" s="646"/>
      <c r="N217" s="176"/>
      <c r="O217" s="176"/>
      <c r="P217" s="498"/>
      <c r="Q217" s="498"/>
      <c r="R217" s="498"/>
      <c r="S217" s="498"/>
      <c r="T217" s="647"/>
      <c r="U217" s="637"/>
    </row>
    <row r="218" spans="1:21" x14ac:dyDescent="0.35">
      <c r="A218" s="1055"/>
      <c r="B218" s="182">
        <v>7</v>
      </c>
      <c r="C218" s="128"/>
      <c r="D218" s="118"/>
      <c r="E218" s="118"/>
      <c r="F218" s="128"/>
      <c r="G218" s="644"/>
      <c r="H218" s="128"/>
      <c r="I218" s="498"/>
      <c r="J218" s="645"/>
      <c r="K218" s="646"/>
      <c r="L218" s="498"/>
      <c r="M218" s="646"/>
      <c r="N218" s="176"/>
      <c r="O218" s="176"/>
      <c r="P218" s="498"/>
      <c r="Q218" s="498"/>
      <c r="R218" s="498"/>
      <c r="S218" s="498"/>
      <c r="T218" s="647"/>
      <c r="U218" s="637"/>
    </row>
    <row r="219" spans="1:21" x14ac:dyDescent="0.35">
      <c r="A219" s="1055"/>
      <c r="B219" s="182">
        <v>8</v>
      </c>
      <c r="C219" s="128"/>
      <c r="D219" s="118"/>
      <c r="E219" s="118"/>
      <c r="F219" s="128"/>
      <c r="G219" s="644"/>
      <c r="H219" s="128"/>
      <c r="I219" s="498"/>
      <c r="J219" s="645"/>
      <c r="K219" s="646"/>
      <c r="L219" s="498"/>
      <c r="M219" s="646"/>
      <c r="N219" s="176"/>
      <c r="O219" s="176"/>
      <c r="P219" s="498"/>
      <c r="Q219" s="498"/>
      <c r="R219" s="498"/>
      <c r="S219" s="498"/>
      <c r="T219" s="647"/>
      <c r="U219" s="637"/>
    </row>
    <row r="220" spans="1:21" x14ac:dyDescent="0.35">
      <c r="A220" s="1055"/>
      <c r="B220" s="182">
        <v>9</v>
      </c>
      <c r="C220" s="128"/>
      <c r="D220" s="118"/>
      <c r="E220" s="118"/>
      <c r="F220" s="128"/>
      <c r="G220" s="644"/>
      <c r="H220" s="128"/>
      <c r="I220" s="498"/>
      <c r="J220" s="645"/>
      <c r="K220" s="646"/>
      <c r="L220" s="498"/>
      <c r="M220" s="646"/>
      <c r="N220" s="176"/>
      <c r="O220" s="176"/>
      <c r="P220" s="498"/>
      <c r="Q220" s="498"/>
      <c r="R220" s="498"/>
      <c r="S220" s="498"/>
      <c r="T220" s="647"/>
      <c r="U220" s="637"/>
    </row>
    <row r="221" spans="1:21" ht="15" thickBot="1" x14ac:dyDescent="0.4">
      <c r="A221" s="1056"/>
      <c r="B221" s="183">
        <v>10</v>
      </c>
      <c r="C221" s="157"/>
      <c r="D221" s="155"/>
      <c r="E221" s="155"/>
      <c r="F221" s="157"/>
      <c r="G221" s="648"/>
      <c r="H221" s="157"/>
      <c r="I221" s="499"/>
      <c r="J221" s="649"/>
      <c r="K221" s="650"/>
      <c r="L221" s="499"/>
      <c r="M221" s="650"/>
      <c r="N221" s="177"/>
      <c r="O221" s="177"/>
      <c r="P221" s="499"/>
      <c r="Q221" s="499"/>
      <c r="R221" s="499"/>
      <c r="S221" s="499"/>
      <c r="T221" s="651"/>
      <c r="U221" s="637"/>
    </row>
    <row r="222" spans="1:21" ht="25" thickBot="1" x14ac:dyDescent="0.4">
      <c r="A222" s="163"/>
      <c r="B222" s="119"/>
      <c r="C222" s="119"/>
      <c r="D222" s="119"/>
      <c r="E222" s="600" t="s">
        <v>385</v>
      </c>
      <c r="F222" s="601">
        <f>COUNTA(F212:F221)</f>
        <v>0</v>
      </c>
      <c r="G222" s="602">
        <f>COUNTA(G212:G221)</f>
        <v>0</v>
      </c>
      <c r="H222" s="652"/>
      <c r="I222" s="652"/>
      <c r="J222" s="600" t="s">
        <v>623</v>
      </c>
      <c r="K222" s="602">
        <f>COUNTIF(K212:K221,"&lt;=31/12/2024")</f>
        <v>0</v>
      </c>
      <c r="L222" s="652"/>
      <c r="M222" s="161" t="s">
        <v>425</v>
      </c>
      <c r="N222" s="174">
        <f>SUM(N212:N221)</f>
        <v>0</v>
      </c>
      <c r="O222" s="175">
        <f>SUM(O212:O221)</f>
        <v>0</v>
      </c>
      <c r="P222" s="119"/>
      <c r="R222" s="119"/>
      <c r="S222" s="119"/>
      <c r="T222" s="653"/>
      <c r="U222" s="654"/>
    </row>
    <row r="223" spans="1:21" ht="15" thickBot="1" x14ac:dyDescent="0.4">
      <c r="A223" s="655"/>
      <c r="B223" s="656"/>
      <c r="C223" s="464"/>
      <c r="D223" s="464"/>
      <c r="E223" s="464"/>
      <c r="F223" s="656"/>
      <c r="G223" s="464"/>
      <c r="H223" s="464"/>
      <c r="I223" s="656"/>
      <c r="J223" s="656"/>
      <c r="K223" s="464"/>
      <c r="L223" s="464"/>
      <c r="M223" s="464"/>
      <c r="N223" s="464"/>
      <c r="O223" s="464"/>
      <c r="P223" s="464"/>
      <c r="Q223" s="464"/>
      <c r="R223" s="464"/>
      <c r="S223" s="657"/>
      <c r="T223" s="464"/>
      <c r="U223" s="658"/>
    </row>
    <row r="224" spans="1:21" ht="15" thickBot="1" x14ac:dyDescent="0.4">
      <c r="A224" s="632"/>
      <c r="B224" s="633"/>
      <c r="C224" s="634"/>
      <c r="D224" s="634"/>
      <c r="E224" s="634"/>
      <c r="F224" s="633"/>
      <c r="G224" s="634"/>
      <c r="H224" s="634"/>
      <c r="I224" s="633"/>
      <c r="J224" s="633"/>
      <c r="K224" s="634"/>
      <c r="L224" s="634"/>
      <c r="M224" s="634"/>
      <c r="N224" s="634"/>
      <c r="O224" s="634"/>
      <c r="P224" s="634"/>
      <c r="Q224" s="634"/>
      <c r="R224" s="634"/>
      <c r="S224" s="634"/>
      <c r="T224" s="634"/>
      <c r="U224" s="635"/>
    </row>
    <row r="225" spans="1:21" ht="27.5" thickBot="1" x14ac:dyDescent="0.4">
      <c r="A225" s="191" t="s">
        <v>9</v>
      </c>
      <c r="B225" s="1053" t="s">
        <v>36</v>
      </c>
      <c r="C225" s="1054"/>
      <c r="E225" s="1037" t="s">
        <v>386</v>
      </c>
      <c r="F225" s="1038"/>
      <c r="G225" s="1035">
        <f>VLOOKUP(B225,'sub_Urbano.Piano inv. forn'!$D$41:$H$67,3,FALSE)</f>
        <v>0</v>
      </c>
      <c r="H225" s="1036"/>
      <c r="I225" s="108"/>
      <c r="J225" s="1037" t="s">
        <v>387</v>
      </c>
      <c r="K225" s="1038"/>
      <c r="L225" s="1035">
        <f>VLOOKUP(B225,'sub_Urbano.Piano inv. forn'!$D$41:$H$67,4,FALSE)</f>
        <v>0</v>
      </c>
      <c r="M225" s="1036"/>
      <c r="O225" s="197" t="s">
        <v>388</v>
      </c>
      <c r="P225" s="636"/>
      <c r="R225" s="198" t="s">
        <v>389</v>
      </c>
      <c r="S225" s="1039"/>
      <c r="T225" s="1040"/>
      <c r="U225" s="637"/>
    </row>
    <row r="226" spans="1:21" ht="15" thickBot="1" x14ac:dyDescent="0.4">
      <c r="A226" s="163"/>
      <c r="B226" s="120"/>
      <c r="C226" s="120"/>
      <c r="E226" s="121"/>
      <c r="F226" s="121"/>
      <c r="G226" s="122"/>
      <c r="H226" s="122"/>
      <c r="I226" s="108"/>
      <c r="J226" s="121"/>
      <c r="K226" s="121"/>
      <c r="L226" s="122"/>
      <c r="M226" s="122"/>
      <c r="O226" s="123"/>
      <c r="R226" s="119"/>
      <c r="S226" s="608"/>
      <c r="U226" s="164"/>
    </row>
    <row r="227" spans="1:21" ht="35.5" customHeight="1" thickBot="1" x14ac:dyDescent="0.4">
      <c r="A227" s="1050" t="s">
        <v>390</v>
      </c>
      <c r="B227" s="1051"/>
      <c r="C227" s="1051"/>
      <c r="D227" s="1052"/>
      <c r="E227" s="1041">
        <f>VLOOKUP(B225,'sub_Urbano.Piano inv. forn'!$D$41:$V$67,17,FALSE)</f>
        <v>0</v>
      </c>
      <c r="F227" s="1042"/>
      <c r="G227" s="1042"/>
      <c r="H227" s="1043"/>
      <c r="I227" s="108"/>
      <c r="J227" s="1044" t="s">
        <v>391</v>
      </c>
      <c r="K227" s="1045"/>
      <c r="L227" s="1041">
        <f>VLOOKUP(B225,'sub_Urbano.Piano inv. forn'!$D$41:$V$67,19,FALSE)</f>
        <v>0</v>
      </c>
      <c r="M227" s="1043"/>
      <c r="N227" s="147"/>
      <c r="O227" s="196" t="s">
        <v>392</v>
      </c>
      <c r="P227" s="169">
        <f>L227+E227</f>
        <v>0</v>
      </c>
      <c r="R227" s="198" t="s">
        <v>393</v>
      </c>
      <c r="S227" s="1039"/>
      <c r="T227" s="1040"/>
      <c r="U227" s="164"/>
    </row>
    <row r="228" spans="1:21" ht="15" thickBot="1" x14ac:dyDescent="0.4">
      <c r="A228" s="163"/>
      <c r="U228" s="637"/>
    </row>
    <row r="229" spans="1:21" ht="58" x14ac:dyDescent="0.35">
      <c r="A229" s="1048" t="s">
        <v>394</v>
      </c>
      <c r="B229" s="1046" t="s">
        <v>395</v>
      </c>
      <c r="C229" s="1046" t="s">
        <v>396</v>
      </c>
      <c r="D229" s="192" t="s">
        <v>397</v>
      </c>
      <c r="E229" s="628" t="s">
        <v>398</v>
      </c>
      <c r="F229" s="192" t="s">
        <v>399</v>
      </c>
      <c r="G229" s="192" t="s">
        <v>400</v>
      </c>
      <c r="H229" s="193" t="s">
        <v>346</v>
      </c>
      <c r="I229" s="193" t="s">
        <v>401</v>
      </c>
      <c r="J229" s="193" t="s">
        <v>402</v>
      </c>
      <c r="K229" s="193" t="s">
        <v>403</v>
      </c>
      <c r="L229" s="193" t="s">
        <v>404</v>
      </c>
      <c r="M229" s="193" t="s">
        <v>405</v>
      </c>
      <c r="N229" s="193" t="s">
        <v>406</v>
      </c>
      <c r="O229" s="193" t="s">
        <v>407</v>
      </c>
      <c r="P229" s="193" t="s">
        <v>408</v>
      </c>
      <c r="Q229" s="193" t="s">
        <v>409</v>
      </c>
      <c r="R229" s="193" t="s">
        <v>410</v>
      </c>
      <c r="S229" s="193" t="s">
        <v>411</v>
      </c>
      <c r="T229" s="194" t="s">
        <v>412</v>
      </c>
      <c r="U229" s="638"/>
    </row>
    <row r="230" spans="1:21" ht="24.5" thickBot="1" x14ac:dyDescent="0.4">
      <c r="A230" s="1049"/>
      <c r="B230" s="1047"/>
      <c r="C230" s="1047"/>
      <c r="D230" s="195" t="s">
        <v>413</v>
      </c>
      <c r="E230" s="195" t="s">
        <v>414</v>
      </c>
      <c r="F230" s="195" t="s">
        <v>415</v>
      </c>
      <c r="G230" s="195" t="s">
        <v>415</v>
      </c>
      <c r="H230" s="195" t="s">
        <v>32</v>
      </c>
      <c r="I230" s="195" t="s">
        <v>416</v>
      </c>
      <c r="J230" s="195" t="s">
        <v>417</v>
      </c>
      <c r="K230" s="195" t="s">
        <v>418</v>
      </c>
      <c r="L230" s="195" t="s">
        <v>419</v>
      </c>
      <c r="M230" s="195" t="s">
        <v>418</v>
      </c>
      <c r="N230" s="195" t="s">
        <v>420</v>
      </c>
      <c r="O230" s="195" t="s">
        <v>384</v>
      </c>
      <c r="P230" s="195" t="s">
        <v>421</v>
      </c>
      <c r="Q230" s="195" t="s">
        <v>422</v>
      </c>
      <c r="R230" s="195" t="s">
        <v>423</v>
      </c>
      <c r="S230" s="195" t="s">
        <v>423</v>
      </c>
      <c r="T230" s="639"/>
      <c r="U230" s="638"/>
    </row>
    <row r="231" spans="1:21" x14ac:dyDescent="0.35">
      <c r="A231" s="1055" t="str">
        <f>B225</f>
        <v>suburb.m.1</v>
      </c>
      <c r="B231" s="181">
        <v>1</v>
      </c>
      <c r="C231" s="218"/>
      <c r="D231" s="131"/>
      <c r="E231" s="131"/>
      <c r="F231" s="218"/>
      <c r="G231" s="640"/>
      <c r="H231" s="133"/>
      <c r="I231" s="497"/>
      <c r="J231" s="641"/>
      <c r="K231" s="642"/>
      <c r="L231" s="497"/>
      <c r="M231" s="642"/>
      <c r="N231" s="185"/>
      <c r="O231" s="185"/>
      <c r="P231" s="497"/>
      <c r="Q231" s="497"/>
      <c r="R231" s="497"/>
      <c r="S231" s="497"/>
      <c r="T231" s="643"/>
      <c r="U231" s="637"/>
    </row>
    <row r="232" spans="1:21" x14ac:dyDescent="0.35">
      <c r="A232" s="1055"/>
      <c r="B232" s="182">
        <v>2</v>
      </c>
      <c r="C232" s="128"/>
      <c r="D232" s="118"/>
      <c r="E232" s="118"/>
      <c r="F232" s="128"/>
      <c r="G232" s="644"/>
      <c r="H232" s="128"/>
      <c r="I232" s="498"/>
      <c r="J232" s="645"/>
      <c r="K232" s="646"/>
      <c r="L232" s="498"/>
      <c r="M232" s="646"/>
      <c r="N232" s="176"/>
      <c r="O232" s="176"/>
      <c r="P232" s="498"/>
      <c r="Q232" s="498" t="s">
        <v>424</v>
      </c>
      <c r="R232" s="498"/>
      <c r="S232" s="498"/>
      <c r="T232" s="647"/>
      <c r="U232" s="637"/>
    </row>
    <row r="233" spans="1:21" x14ac:dyDescent="0.35">
      <c r="A233" s="1055"/>
      <c r="B233" s="182">
        <v>3</v>
      </c>
      <c r="C233" s="128"/>
      <c r="D233" s="118"/>
      <c r="E233" s="118"/>
      <c r="F233" s="128"/>
      <c r="G233" s="644"/>
      <c r="H233" s="128"/>
      <c r="I233" s="498"/>
      <c r="J233" s="645"/>
      <c r="K233" s="646"/>
      <c r="L233" s="498"/>
      <c r="M233" s="646"/>
      <c r="N233" s="176"/>
      <c r="O233" s="176"/>
      <c r="P233" s="498"/>
      <c r="Q233" s="498"/>
      <c r="R233" s="498"/>
      <c r="S233" s="498"/>
      <c r="T233" s="647"/>
      <c r="U233" s="637"/>
    </row>
    <row r="234" spans="1:21" x14ac:dyDescent="0.35">
      <c r="A234" s="1055"/>
      <c r="B234" s="182">
        <v>4</v>
      </c>
      <c r="C234" s="128"/>
      <c r="D234" s="118"/>
      <c r="E234" s="118"/>
      <c r="F234" s="128"/>
      <c r="G234" s="644"/>
      <c r="H234" s="128"/>
      <c r="I234" s="498"/>
      <c r="J234" s="645"/>
      <c r="K234" s="646"/>
      <c r="L234" s="498"/>
      <c r="M234" s="646"/>
      <c r="N234" s="176"/>
      <c r="O234" s="176"/>
      <c r="P234" s="498"/>
      <c r="Q234" s="498"/>
      <c r="R234" s="498"/>
      <c r="S234" s="498"/>
      <c r="T234" s="647"/>
      <c r="U234" s="637"/>
    </row>
    <row r="235" spans="1:21" x14ac:dyDescent="0.35">
      <c r="A235" s="1055"/>
      <c r="B235" s="182">
        <v>5</v>
      </c>
      <c r="C235" s="128"/>
      <c r="D235" s="118"/>
      <c r="E235" s="118"/>
      <c r="F235" s="128"/>
      <c r="G235" s="644"/>
      <c r="H235" s="128"/>
      <c r="I235" s="498"/>
      <c r="J235" s="645"/>
      <c r="K235" s="646"/>
      <c r="L235" s="498"/>
      <c r="M235" s="646"/>
      <c r="N235" s="176"/>
      <c r="O235" s="176"/>
      <c r="P235" s="498"/>
      <c r="Q235" s="498"/>
      <c r="R235" s="498"/>
      <c r="S235" s="498"/>
      <c r="T235" s="647"/>
      <c r="U235" s="637"/>
    </row>
    <row r="236" spans="1:21" x14ac:dyDescent="0.35">
      <c r="A236" s="1055"/>
      <c r="B236" s="182">
        <v>6</v>
      </c>
      <c r="C236" s="128"/>
      <c r="D236" s="118"/>
      <c r="E236" s="118"/>
      <c r="F236" s="128"/>
      <c r="G236" s="644"/>
      <c r="H236" s="128"/>
      <c r="I236" s="498"/>
      <c r="J236" s="645"/>
      <c r="K236" s="646"/>
      <c r="L236" s="498"/>
      <c r="M236" s="646"/>
      <c r="N236" s="176"/>
      <c r="O236" s="176"/>
      <c r="P236" s="498"/>
      <c r="Q236" s="498"/>
      <c r="R236" s="498"/>
      <c r="S236" s="498"/>
      <c r="T236" s="647"/>
      <c r="U236" s="637"/>
    </row>
    <row r="237" spans="1:21" x14ac:dyDescent="0.35">
      <c r="A237" s="1055"/>
      <c r="B237" s="182">
        <v>7</v>
      </c>
      <c r="C237" s="128"/>
      <c r="D237" s="118"/>
      <c r="E237" s="118"/>
      <c r="F237" s="128"/>
      <c r="G237" s="644"/>
      <c r="H237" s="128"/>
      <c r="I237" s="498"/>
      <c r="J237" s="645"/>
      <c r="K237" s="646"/>
      <c r="L237" s="498"/>
      <c r="M237" s="646"/>
      <c r="N237" s="176"/>
      <c r="O237" s="176"/>
      <c r="P237" s="498"/>
      <c r="Q237" s="498"/>
      <c r="R237" s="498"/>
      <c r="S237" s="498"/>
      <c r="T237" s="647"/>
      <c r="U237" s="637"/>
    </row>
    <row r="238" spans="1:21" x14ac:dyDescent="0.35">
      <c r="A238" s="1055"/>
      <c r="B238" s="182">
        <v>8</v>
      </c>
      <c r="C238" s="128"/>
      <c r="D238" s="118"/>
      <c r="E238" s="118"/>
      <c r="F238" s="128"/>
      <c r="G238" s="644"/>
      <c r="H238" s="128"/>
      <c r="I238" s="498"/>
      <c r="J238" s="645"/>
      <c r="K238" s="646"/>
      <c r="L238" s="498"/>
      <c r="M238" s="646"/>
      <c r="N238" s="176"/>
      <c r="O238" s="176"/>
      <c r="P238" s="498"/>
      <c r="Q238" s="498"/>
      <c r="R238" s="498"/>
      <c r="S238" s="498"/>
      <c r="T238" s="647"/>
      <c r="U238" s="637"/>
    </row>
    <row r="239" spans="1:21" x14ac:dyDescent="0.35">
      <c r="A239" s="1055"/>
      <c r="B239" s="182">
        <v>9</v>
      </c>
      <c r="C239" s="128"/>
      <c r="D239" s="118"/>
      <c r="E239" s="118"/>
      <c r="F239" s="128"/>
      <c r="G239" s="644"/>
      <c r="H239" s="128"/>
      <c r="I239" s="498"/>
      <c r="J239" s="645"/>
      <c r="K239" s="646"/>
      <c r="L239" s="498"/>
      <c r="M239" s="646"/>
      <c r="N239" s="176"/>
      <c r="O239" s="176"/>
      <c r="P239" s="498"/>
      <c r="Q239" s="498"/>
      <c r="R239" s="498"/>
      <c r="S239" s="498"/>
      <c r="T239" s="647"/>
      <c r="U239" s="637"/>
    </row>
    <row r="240" spans="1:21" ht="15" thickBot="1" x14ac:dyDescent="0.4">
      <c r="A240" s="1056"/>
      <c r="B240" s="183">
        <v>10</v>
      </c>
      <c r="C240" s="157"/>
      <c r="D240" s="155"/>
      <c r="E240" s="155"/>
      <c r="F240" s="157"/>
      <c r="G240" s="648"/>
      <c r="H240" s="157"/>
      <c r="I240" s="499"/>
      <c r="J240" s="649"/>
      <c r="K240" s="650"/>
      <c r="L240" s="499"/>
      <c r="M240" s="650"/>
      <c r="N240" s="177"/>
      <c r="O240" s="177"/>
      <c r="P240" s="499"/>
      <c r="Q240" s="499"/>
      <c r="R240" s="499"/>
      <c r="S240" s="499"/>
      <c r="T240" s="651"/>
      <c r="U240" s="637"/>
    </row>
    <row r="241" spans="1:21" ht="25" thickBot="1" x14ac:dyDescent="0.4">
      <c r="A241" s="163"/>
      <c r="B241" s="119"/>
      <c r="C241" s="119"/>
      <c r="D241" s="119"/>
      <c r="E241" s="600" t="s">
        <v>385</v>
      </c>
      <c r="F241" s="601">
        <f>COUNTA(F231:F240)</f>
        <v>0</v>
      </c>
      <c r="G241" s="602">
        <f>COUNTA(G231:G240)</f>
        <v>0</v>
      </c>
      <c r="H241" s="652"/>
      <c r="I241" s="652"/>
      <c r="J241" s="600" t="s">
        <v>623</v>
      </c>
      <c r="K241" s="602">
        <f>COUNTIF(K231:K240,"&lt;=31/12/2024")</f>
        <v>0</v>
      </c>
      <c r="L241" s="652"/>
      <c r="M241" s="161" t="s">
        <v>425</v>
      </c>
      <c r="N241" s="174">
        <f>SUM(N231:N240)</f>
        <v>0</v>
      </c>
      <c r="O241" s="175">
        <f>SUM(O231:O240)</f>
        <v>0</v>
      </c>
      <c r="P241" s="119"/>
      <c r="R241" s="119"/>
      <c r="S241" s="119"/>
      <c r="T241" s="653"/>
      <c r="U241" s="654"/>
    </row>
    <row r="242" spans="1:21" ht="15" thickBot="1" x14ac:dyDescent="0.4">
      <c r="A242" s="655"/>
      <c r="B242" s="656"/>
      <c r="C242" s="464"/>
      <c r="D242" s="464"/>
      <c r="E242" s="464"/>
      <c r="F242" s="656"/>
      <c r="G242" s="464"/>
      <c r="H242" s="464"/>
      <c r="I242" s="656"/>
      <c r="J242" s="656"/>
      <c r="K242" s="464"/>
      <c r="L242" s="464"/>
      <c r="M242" s="464"/>
      <c r="N242" s="464"/>
      <c r="O242" s="464"/>
      <c r="P242" s="464"/>
      <c r="Q242" s="464"/>
      <c r="R242" s="464"/>
      <c r="S242" s="657"/>
      <c r="T242" s="464"/>
      <c r="U242" s="658"/>
    </row>
    <row r="243" spans="1:21" ht="15" thickBot="1" x14ac:dyDescent="0.4">
      <c r="A243" s="632"/>
      <c r="B243" s="633"/>
      <c r="C243" s="634"/>
      <c r="D243" s="634"/>
      <c r="E243" s="634"/>
      <c r="F243" s="633"/>
      <c r="G243" s="634"/>
      <c r="H243" s="634"/>
      <c r="I243" s="633"/>
      <c r="J243" s="633"/>
      <c r="K243" s="634"/>
      <c r="L243" s="634"/>
      <c r="M243" s="634"/>
      <c r="N243" s="634"/>
      <c r="O243" s="634"/>
      <c r="P243" s="634"/>
      <c r="Q243" s="634"/>
      <c r="R243" s="634"/>
      <c r="S243" s="634"/>
      <c r="T243" s="634"/>
      <c r="U243" s="635"/>
    </row>
    <row r="244" spans="1:21" ht="27.5" thickBot="1" x14ac:dyDescent="0.4">
      <c r="A244" s="191" t="s">
        <v>9</v>
      </c>
      <c r="B244" s="1053" t="s">
        <v>36</v>
      </c>
      <c r="C244" s="1054"/>
      <c r="E244" s="1037" t="s">
        <v>386</v>
      </c>
      <c r="F244" s="1038"/>
      <c r="G244" s="1035">
        <f>VLOOKUP(B244,'sub_Urbano.Piano inv. forn'!$D$41:$H$67,3,FALSE)</f>
        <v>0</v>
      </c>
      <c r="H244" s="1036"/>
      <c r="I244" s="108"/>
      <c r="J244" s="1037" t="s">
        <v>387</v>
      </c>
      <c r="K244" s="1038"/>
      <c r="L244" s="1035">
        <f>VLOOKUP(B244,'sub_Urbano.Piano inv. forn'!$D$41:$H$67,4,FALSE)</f>
        <v>0</v>
      </c>
      <c r="M244" s="1036"/>
      <c r="O244" s="197" t="s">
        <v>388</v>
      </c>
      <c r="P244" s="636"/>
      <c r="R244" s="198" t="s">
        <v>389</v>
      </c>
      <c r="S244" s="1039"/>
      <c r="T244" s="1040"/>
      <c r="U244" s="637"/>
    </row>
    <row r="245" spans="1:21" ht="15" thickBot="1" x14ac:dyDescent="0.4">
      <c r="A245" s="163"/>
      <c r="B245" s="120"/>
      <c r="C245" s="120"/>
      <c r="E245" s="121"/>
      <c r="F245" s="121"/>
      <c r="G245" s="122"/>
      <c r="H245" s="122"/>
      <c r="I245" s="108"/>
      <c r="J245" s="121"/>
      <c r="K245" s="121"/>
      <c r="L245" s="122"/>
      <c r="M245" s="122"/>
      <c r="O245" s="123"/>
      <c r="R245" s="119"/>
      <c r="S245" s="608"/>
      <c r="U245" s="164"/>
    </row>
    <row r="246" spans="1:21" ht="28.5" customHeight="1" thickBot="1" x14ac:dyDescent="0.4">
      <c r="A246" s="1050" t="s">
        <v>390</v>
      </c>
      <c r="B246" s="1051"/>
      <c r="C246" s="1051"/>
      <c r="D246" s="1052"/>
      <c r="E246" s="1041">
        <f>VLOOKUP(B244,'sub_Urbano.Piano inv. forn'!$D$41:$V$67,17,FALSE)</f>
        <v>0</v>
      </c>
      <c r="F246" s="1042"/>
      <c r="G246" s="1042"/>
      <c r="H246" s="1043"/>
      <c r="I246" s="108"/>
      <c r="J246" s="1044" t="s">
        <v>391</v>
      </c>
      <c r="K246" s="1045"/>
      <c r="L246" s="1041">
        <f>VLOOKUP(B244,'sub_Urbano.Piano inv. forn'!$D$41:$V$67,19,FALSE)</f>
        <v>0</v>
      </c>
      <c r="M246" s="1043"/>
      <c r="N246" s="147"/>
      <c r="O246" s="196" t="s">
        <v>392</v>
      </c>
      <c r="P246" s="169">
        <f>L246+E246</f>
        <v>0</v>
      </c>
      <c r="R246" s="198" t="s">
        <v>393</v>
      </c>
      <c r="S246" s="1039"/>
      <c r="T246" s="1040"/>
      <c r="U246" s="164"/>
    </row>
    <row r="247" spans="1:21" ht="15" thickBot="1" x14ac:dyDescent="0.4">
      <c r="A247" s="163"/>
      <c r="U247" s="637"/>
    </row>
    <row r="248" spans="1:21" ht="58" x14ac:dyDescent="0.35">
      <c r="A248" s="1048" t="s">
        <v>394</v>
      </c>
      <c r="B248" s="1046" t="s">
        <v>395</v>
      </c>
      <c r="C248" s="1046" t="s">
        <v>396</v>
      </c>
      <c r="D248" s="192" t="s">
        <v>397</v>
      </c>
      <c r="E248" s="628" t="s">
        <v>398</v>
      </c>
      <c r="F248" s="192" t="s">
        <v>399</v>
      </c>
      <c r="G248" s="192" t="s">
        <v>400</v>
      </c>
      <c r="H248" s="193" t="s">
        <v>346</v>
      </c>
      <c r="I248" s="193" t="s">
        <v>401</v>
      </c>
      <c r="J248" s="193" t="s">
        <v>402</v>
      </c>
      <c r="K248" s="193" t="s">
        <v>403</v>
      </c>
      <c r="L248" s="193" t="s">
        <v>404</v>
      </c>
      <c r="M248" s="193" t="s">
        <v>405</v>
      </c>
      <c r="N248" s="193" t="s">
        <v>406</v>
      </c>
      <c r="O248" s="193" t="s">
        <v>407</v>
      </c>
      <c r="P248" s="193" t="s">
        <v>408</v>
      </c>
      <c r="Q248" s="193" t="s">
        <v>409</v>
      </c>
      <c r="R248" s="193" t="s">
        <v>410</v>
      </c>
      <c r="S248" s="193" t="s">
        <v>411</v>
      </c>
      <c r="T248" s="194" t="s">
        <v>412</v>
      </c>
      <c r="U248" s="638"/>
    </row>
    <row r="249" spans="1:21" ht="24.5" thickBot="1" x14ac:dyDescent="0.4">
      <c r="A249" s="1049"/>
      <c r="B249" s="1047"/>
      <c r="C249" s="1047"/>
      <c r="D249" s="195" t="s">
        <v>413</v>
      </c>
      <c r="E249" s="195" t="s">
        <v>414</v>
      </c>
      <c r="F249" s="195" t="s">
        <v>415</v>
      </c>
      <c r="G249" s="195" t="s">
        <v>415</v>
      </c>
      <c r="H249" s="195" t="s">
        <v>32</v>
      </c>
      <c r="I249" s="195" t="s">
        <v>416</v>
      </c>
      <c r="J249" s="195" t="s">
        <v>417</v>
      </c>
      <c r="K249" s="195" t="s">
        <v>418</v>
      </c>
      <c r="L249" s="195" t="s">
        <v>419</v>
      </c>
      <c r="M249" s="195" t="s">
        <v>418</v>
      </c>
      <c r="N249" s="195" t="s">
        <v>420</v>
      </c>
      <c r="O249" s="195" t="s">
        <v>384</v>
      </c>
      <c r="P249" s="195" t="s">
        <v>421</v>
      </c>
      <c r="Q249" s="195" t="s">
        <v>422</v>
      </c>
      <c r="R249" s="195" t="s">
        <v>423</v>
      </c>
      <c r="S249" s="195" t="s">
        <v>423</v>
      </c>
      <c r="T249" s="639"/>
      <c r="U249" s="638"/>
    </row>
    <row r="250" spans="1:21" x14ac:dyDescent="0.35">
      <c r="A250" s="1055" t="str">
        <f>B244</f>
        <v>suburb.m.1</v>
      </c>
      <c r="B250" s="181">
        <v>1</v>
      </c>
      <c r="C250" s="218"/>
      <c r="D250" s="131"/>
      <c r="E250" s="131"/>
      <c r="F250" s="218"/>
      <c r="G250" s="640"/>
      <c r="H250" s="133"/>
      <c r="I250" s="497"/>
      <c r="J250" s="641"/>
      <c r="K250" s="642"/>
      <c r="L250" s="497"/>
      <c r="M250" s="642"/>
      <c r="N250" s="185"/>
      <c r="O250" s="185"/>
      <c r="P250" s="497"/>
      <c r="Q250" s="497"/>
      <c r="R250" s="497"/>
      <c r="S250" s="497"/>
      <c r="T250" s="643"/>
      <c r="U250" s="637"/>
    </row>
    <row r="251" spans="1:21" x14ac:dyDescent="0.35">
      <c r="A251" s="1055"/>
      <c r="B251" s="182">
        <v>2</v>
      </c>
      <c r="C251" s="128"/>
      <c r="D251" s="118"/>
      <c r="E251" s="118"/>
      <c r="F251" s="128"/>
      <c r="G251" s="644"/>
      <c r="H251" s="128"/>
      <c r="I251" s="498"/>
      <c r="J251" s="645"/>
      <c r="K251" s="646"/>
      <c r="L251" s="498"/>
      <c r="M251" s="646"/>
      <c r="N251" s="176"/>
      <c r="O251" s="176"/>
      <c r="P251" s="498"/>
      <c r="Q251" s="498" t="s">
        <v>424</v>
      </c>
      <c r="R251" s="498"/>
      <c r="S251" s="498"/>
      <c r="T251" s="647"/>
      <c r="U251" s="637"/>
    </row>
    <row r="252" spans="1:21" x14ac:dyDescent="0.35">
      <c r="A252" s="1055"/>
      <c r="B252" s="182">
        <v>3</v>
      </c>
      <c r="C252" s="128"/>
      <c r="D252" s="118"/>
      <c r="E252" s="118"/>
      <c r="F252" s="128"/>
      <c r="G252" s="644"/>
      <c r="H252" s="128"/>
      <c r="I252" s="498"/>
      <c r="J252" s="645"/>
      <c r="K252" s="646"/>
      <c r="L252" s="498"/>
      <c r="M252" s="646"/>
      <c r="N252" s="176"/>
      <c r="O252" s="176"/>
      <c r="P252" s="498"/>
      <c r="Q252" s="498"/>
      <c r="R252" s="498"/>
      <c r="S252" s="498"/>
      <c r="T252" s="647"/>
      <c r="U252" s="637"/>
    </row>
    <row r="253" spans="1:21" x14ac:dyDescent="0.35">
      <c r="A253" s="1055"/>
      <c r="B253" s="182">
        <v>4</v>
      </c>
      <c r="C253" s="128"/>
      <c r="D253" s="118"/>
      <c r="E253" s="118"/>
      <c r="F253" s="128"/>
      <c r="G253" s="644"/>
      <c r="H253" s="128"/>
      <c r="I253" s="498"/>
      <c r="J253" s="645"/>
      <c r="K253" s="646"/>
      <c r="L253" s="498"/>
      <c r="M253" s="646"/>
      <c r="N253" s="176"/>
      <c r="O253" s="176"/>
      <c r="P253" s="498"/>
      <c r="Q253" s="498"/>
      <c r="R253" s="498"/>
      <c r="S253" s="498"/>
      <c r="T253" s="647"/>
      <c r="U253" s="637"/>
    </row>
    <row r="254" spans="1:21" x14ac:dyDescent="0.35">
      <c r="A254" s="1055"/>
      <c r="B254" s="182">
        <v>5</v>
      </c>
      <c r="C254" s="128"/>
      <c r="D254" s="118"/>
      <c r="E254" s="118"/>
      <c r="F254" s="128"/>
      <c r="G254" s="644"/>
      <c r="H254" s="128"/>
      <c r="I254" s="498"/>
      <c r="J254" s="645"/>
      <c r="K254" s="646"/>
      <c r="L254" s="498"/>
      <c r="M254" s="646"/>
      <c r="N254" s="176"/>
      <c r="O254" s="176"/>
      <c r="P254" s="498"/>
      <c r="Q254" s="498"/>
      <c r="R254" s="498"/>
      <c r="S254" s="498"/>
      <c r="T254" s="647"/>
      <c r="U254" s="637"/>
    </row>
    <row r="255" spans="1:21" x14ac:dyDescent="0.35">
      <c r="A255" s="1055"/>
      <c r="B255" s="182">
        <v>6</v>
      </c>
      <c r="C255" s="128"/>
      <c r="D255" s="118"/>
      <c r="E255" s="118"/>
      <c r="F255" s="128"/>
      <c r="G255" s="644"/>
      <c r="H255" s="128"/>
      <c r="I255" s="498"/>
      <c r="J255" s="645"/>
      <c r="K255" s="646"/>
      <c r="L255" s="498"/>
      <c r="M255" s="646"/>
      <c r="N255" s="176"/>
      <c r="O255" s="176"/>
      <c r="P255" s="498"/>
      <c r="Q255" s="498"/>
      <c r="R255" s="498"/>
      <c r="S255" s="498"/>
      <c r="T255" s="647"/>
      <c r="U255" s="637"/>
    </row>
    <row r="256" spans="1:21" x14ac:dyDescent="0.35">
      <c r="A256" s="1055"/>
      <c r="B256" s="182">
        <v>7</v>
      </c>
      <c r="C256" s="128"/>
      <c r="D256" s="118"/>
      <c r="E256" s="118"/>
      <c r="F256" s="128"/>
      <c r="G256" s="644"/>
      <c r="H256" s="128"/>
      <c r="I256" s="498"/>
      <c r="J256" s="645"/>
      <c r="K256" s="646"/>
      <c r="L256" s="498"/>
      <c r="M256" s="646"/>
      <c r="N256" s="176"/>
      <c r="O256" s="176"/>
      <c r="P256" s="498"/>
      <c r="Q256" s="498"/>
      <c r="R256" s="498"/>
      <c r="S256" s="498"/>
      <c r="T256" s="647"/>
      <c r="U256" s="637"/>
    </row>
    <row r="257" spans="1:21" x14ac:dyDescent="0.35">
      <c r="A257" s="1055"/>
      <c r="B257" s="182">
        <v>8</v>
      </c>
      <c r="C257" s="128"/>
      <c r="D257" s="118"/>
      <c r="E257" s="118"/>
      <c r="F257" s="128"/>
      <c r="G257" s="644"/>
      <c r="H257" s="128"/>
      <c r="I257" s="498"/>
      <c r="J257" s="645"/>
      <c r="K257" s="646"/>
      <c r="L257" s="498"/>
      <c r="M257" s="646"/>
      <c r="N257" s="176"/>
      <c r="O257" s="176"/>
      <c r="P257" s="498"/>
      <c r="Q257" s="498"/>
      <c r="R257" s="498"/>
      <c r="S257" s="498"/>
      <c r="T257" s="647"/>
      <c r="U257" s="637"/>
    </row>
    <row r="258" spans="1:21" x14ac:dyDescent="0.35">
      <c r="A258" s="1055"/>
      <c r="B258" s="182">
        <v>9</v>
      </c>
      <c r="C258" s="128"/>
      <c r="D258" s="118"/>
      <c r="E258" s="118"/>
      <c r="F258" s="128"/>
      <c r="G258" s="644"/>
      <c r="H258" s="128"/>
      <c r="I258" s="498"/>
      <c r="J258" s="645"/>
      <c r="K258" s="646"/>
      <c r="L258" s="498"/>
      <c r="M258" s="646"/>
      <c r="N258" s="176"/>
      <c r="O258" s="176"/>
      <c r="P258" s="498"/>
      <c r="Q258" s="498"/>
      <c r="R258" s="498"/>
      <c r="S258" s="498"/>
      <c r="T258" s="647"/>
      <c r="U258" s="637"/>
    </row>
    <row r="259" spans="1:21" ht="15" thickBot="1" x14ac:dyDescent="0.4">
      <c r="A259" s="1056"/>
      <c r="B259" s="183">
        <v>10</v>
      </c>
      <c r="C259" s="157"/>
      <c r="D259" s="155"/>
      <c r="E259" s="155"/>
      <c r="F259" s="157"/>
      <c r="G259" s="648"/>
      <c r="H259" s="157"/>
      <c r="I259" s="499"/>
      <c r="J259" s="649"/>
      <c r="K259" s="650"/>
      <c r="L259" s="499"/>
      <c r="M259" s="650"/>
      <c r="N259" s="177"/>
      <c r="O259" s="177"/>
      <c r="P259" s="499"/>
      <c r="Q259" s="499"/>
      <c r="R259" s="499"/>
      <c r="S259" s="499"/>
      <c r="T259" s="651"/>
      <c r="U259" s="637"/>
    </row>
    <row r="260" spans="1:21" ht="25" thickBot="1" x14ac:dyDescent="0.4">
      <c r="A260" s="163"/>
      <c r="B260" s="119"/>
      <c r="C260" s="119"/>
      <c r="D260" s="119"/>
      <c r="E260" s="600" t="s">
        <v>385</v>
      </c>
      <c r="F260" s="601">
        <f>COUNTA(F250:F259)</f>
        <v>0</v>
      </c>
      <c r="G260" s="602">
        <f>COUNTA(G250:G259)</f>
        <v>0</v>
      </c>
      <c r="H260" s="652"/>
      <c r="I260" s="652"/>
      <c r="J260" s="600" t="s">
        <v>623</v>
      </c>
      <c r="K260" s="602">
        <f>COUNTIF(K250:K259,"&lt;=31/12/2024")</f>
        <v>0</v>
      </c>
      <c r="L260" s="652"/>
      <c r="M260" s="161" t="s">
        <v>425</v>
      </c>
      <c r="N260" s="174">
        <f>SUM(N250:N259)</f>
        <v>0</v>
      </c>
      <c r="O260" s="175">
        <f>SUM(O250:O259)</f>
        <v>0</v>
      </c>
      <c r="P260" s="119"/>
      <c r="R260" s="119"/>
      <c r="S260" s="119"/>
      <c r="T260" s="653"/>
      <c r="U260" s="654"/>
    </row>
    <row r="261" spans="1:21" ht="15" thickBot="1" x14ac:dyDescent="0.4">
      <c r="A261" s="655"/>
      <c r="B261" s="656"/>
      <c r="C261" s="464"/>
      <c r="D261" s="464"/>
      <c r="E261" s="464"/>
      <c r="F261" s="656"/>
      <c r="G261" s="464"/>
      <c r="H261" s="464"/>
      <c r="I261" s="656"/>
      <c r="J261" s="656"/>
      <c r="K261" s="464"/>
      <c r="L261" s="464"/>
      <c r="M261" s="464"/>
      <c r="N261" s="464"/>
      <c r="O261" s="464"/>
      <c r="P261" s="464"/>
      <c r="Q261" s="464"/>
      <c r="R261" s="464"/>
      <c r="S261" s="657"/>
      <c r="T261" s="464"/>
      <c r="U261" s="658"/>
    </row>
    <row r="262" spans="1:21" ht="15" thickBot="1" x14ac:dyDescent="0.4">
      <c r="A262" s="632"/>
      <c r="B262" s="633"/>
      <c r="C262" s="634"/>
      <c r="D262" s="634"/>
      <c r="E262" s="634"/>
      <c r="F262" s="633"/>
      <c r="G262" s="634"/>
      <c r="H262" s="634"/>
      <c r="I262" s="633"/>
      <c r="J262" s="633"/>
      <c r="K262" s="634"/>
      <c r="L262" s="634"/>
      <c r="M262" s="634"/>
      <c r="N262" s="634"/>
      <c r="O262" s="634"/>
      <c r="P262" s="634"/>
      <c r="Q262" s="634"/>
      <c r="R262" s="634"/>
      <c r="S262" s="634"/>
      <c r="T262" s="634"/>
      <c r="U262" s="635"/>
    </row>
    <row r="263" spans="1:21" ht="27.5" thickBot="1" x14ac:dyDescent="0.4">
      <c r="A263" s="191" t="s">
        <v>9</v>
      </c>
      <c r="B263" s="1053" t="s">
        <v>36</v>
      </c>
      <c r="C263" s="1054"/>
      <c r="E263" s="1037" t="s">
        <v>386</v>
      </c>
      <c r="F263" s="1038"/>
      <c r="G263" s="1035">
        <f>VLOOKUP(B263,'sub_Urbano.Piano inv. forn'!$D$41:$H$67,3,FALSE)</f>
        <v>0</v>
      </c>
      <c r="H263" s="1036"/>
      <c r="I263" s="108"/>
      <c r="J263" s="1037" t="s">
        <v>387</v>
      </c>
      <c r="K263" s="1038"/>
      <c r="L263" s="1035">
        <f>VLOOKUP(B263,'sub_Urbano.Piano inv. forn'!$D$41:$H$67,4,FALSE)</f>
        <v>0</v>
      </c>
      <c r="M263" s="1036"/>
      <c r="O263" s="197" t="s">
        <v>388</v>
      </c>
      <c r="P263" s="636"/>
      <c r="R263" s="198" t="s">
        <v>389</v>
      </c>
      <c r="S263" s="1039"/>
      <c r="T263" s="1040"/>
      <c r="U263" s="637"/>
    </row>
    <row r="264" spans="1:21" ht="15" thickBot="1" x14ac:dyDescent="0.4">
      <c r="A264" s="163"/>
      <c r="B264" s="120"/>
      <c r="C264" s="120"/>
      <c r="E264" s="121"/>
      <c r="F264" s="121"/>
      <c r="G264" s="122"/>
      <c r="H264" s="122"/>
      <c r="I264" s="108"/>
      <c r="J264" s="121"/>
      <c r="K264" s="121"/>
      <c r="L264" s="122"/>
      <c r="M264" s="122"/>
      <c r="O264" s="123"/>
      <c r="R264" s="119"/>
      <c r="S264" s="608"/>
      <c r="U264" s="164"/>
    </row>
    <row r="265" spans="1:21" ht="41.5" customHeight="1" thickBot="1" x14ac:dyDescent="0.4">
      <c r="A265" s="1050" t="s">
        <v>390</v>
      </c>
      <c r="B265" s="1051"/>
      <c r="C265" s="1051"/>
      <c r="D265" s="1052"/>
      <c r="E265" s="1041">
        <f>VLOOKUP(B263,'sub_Urbano.Piano inv. forn'!$D$41:$V$67,17,FALSE)</f>
        <v>0</v>
      </c>
      <c r="F265" s="1042"/>
      <c r="G265" s="1042"/>
      <c r="H265" s="1043"/>
      <c r="I265" s="108"/>
      <c r="J265" s="1044" t="s">
        <v>391</v>
      </c>
      <c r="K265" s="1045"/>
      <c r="L265" s="1041">
        <f>VLOOKUP(B263,'sub_Urbano.Piano inv. forn'!$D$41:$V$67,19,FALSE)</f>
        <v>0</v>
      </c>
      <c r="M265" s="1043"/>
      <c r="N265" s="147"/>
      <c r="O265" s="196" t="s">
        <v>392</v>
      </c>
      <c r="P265" s="169">
        <f>L265+E265</f>
        <v>0</v>
      </c>
      <c r="R265" s="198" t="s">
        <v>393</v>
      </c>
      <c r="S265" s="1039"/>
      <c r="T265" s="1040"/>
      <c r="U265" s="164"/>
    </row>
    <row r="266" spans="1:21" ht="15" thickBot="1" x14ac:dyDescent="0.4">
      <c r="A266" s="163"/>
      <c r="U266" s="637"/>
    </row>
    <row r="267" spans="1:21" ht="58" x14ac:dyDescent="0.35">
      <c r="A267" s="1048" t="s">
        <v>394</v>
      </c>
      <c r="B267" s="1046" t="s">
        <v>395</v>
      </c>
      <c r="C267" s="1046" t="s">
        <v>396</v>
      </c>
      <c r="D267" s="192" t="s">
        <v>397</v>
      </c>
      <c r="E267" s="628" t="s">
        <v>398</v>
      </c>
      <c r="F267" s="192" t="s">
        <v>399</v>
      </c>
      <c r="G267" s="192" t="s">
        <v>400</v>
      </c>
      <c r="H267" s="193" t="s">
        <v>346</v>
      </c>
      <c r="I267" s="193" t="s">
        <v>401</v>
      </c>
      <c r="J267" s="193" t="s">
        <v>402</v>
      </c>
      <c r="K267" s="193" t="s">
        <v>403</v>
      </c>
      <c r="L267" s="193" t="s">
        <v>404</v>
      </c>
      <c r="M267" s="193" t="s">
        <v>405</v>
      </c>
      <c r="N267" s="193" t="s">
        <v>406</v>
      </c>
      <c r="O267" s="193" t="s">
        <v>407</v>
      </c>
      <c r="P267" s="193" t="s">
        <v>408</v>
      </c>
      <c r="Q267" s="193" t="s">
        <v>409</v>
      </c>
      <c r="R267" s="193" t="s">
        <v>410</v>
      </c>
      <c r="S267" s="193" t="s">
        <v>411</v>
      </c>
      <c r="T267" s="194" t="s">
        <v>412</v>
      </c>
      <c r="U267" s="638"/>
    </row>
    <row r="268" spans="1:21" ht="24.5" thickBot="1" x14ac:dyDescent="0.4">
      <c r="A268" s="1049"/>
      <c r="B268" s="1047"/>
      <c r="C268" s="1047"/>
      <c r="D268" s="195" t="s">
        <v>413</v>
      </c>
      <c r="E268" s="195" t="s">
        <v>414</v>
      </c>
      <c r="F268" s="195" t="s">
        <v>415</v>
      </c>
      <c r="G268" s="195" t="s">
        <v>415</v>
      </c>
      <c r="H268" s="195" t="s">
        <v>32</v>
      </c>
      <c r="I268" s="195" t="s">
        <v>416</v>
      </c>
      <c r="J268" s="195" t="s">
        <v>417</v>
      </c>
      <c r="K268" s="195" t="s">
        <v>418</v>
      </c>
      <c r="L268" s="195" t="s">
        <v>419</v>
      </c>
      <c r="M268" s="195" t="s">
        <v>418</v>
      </c>
      <c r="N268" s="195" t="s">
        <v>420</v>
      </c>
      <c r="O268" s="195" t="s">
        <v>384</v>
      </c>
      <c r="P268" s="195" t="s">
        <v>421</v>
      </c>
      <c r="Q268" s="195" t="s">
        <v>422</v>
      </c>
      <c r="R268" s="195" t="s">
        <v>423</v>
      </c>
      <c r="S268" s="195" t="s">
        <v>423</v>
      </c>
      <c r="T268" s="639"/>
      <c r="U268" s="638"/>
    </row>
    <row r="269" spans="1:21" x14ac:dyDescent="0.35">
      <c r="A269" s="1055" t="str">
        <f>B263</f>
        <v>suburb.m.1</v>
      </c>
      <c r="B269" s="181">
        <v>1</v>
      </c>
      <c r="C269" s="218"/>
      <c r="D269" s="131"/>
      <c r="E269" s="131"/>
      <c r="F269" s="218"/>
      <c r="G269" s="640"/>
      <c r="H269" s="133"/>
      <c r="I269" s="497"/>
      <c r="J269" s="641"/>
      <c r="K269" s="642"/>
      <c r="L269" s="497"/>
      <c r="M269" s="642"/>
      <c r="N269" s="185"/>
      <c r="O269" s="185"/>
      <c r="P269" s="497"/>
      <c r="Q269" s="497"/>
      <c r="R269" s="497"/>
      <c r="S269" s="497"/>
      <c r="T269" s="643"/>
      <c r="U269" s="637"/>
    </row>
    <row r="270" spans="1:21" x14ac:dyDescent="0.35">
      <c r="A270" s="1055"/>
      <c r="B270" s="182">
        <v>2</v>
      </c>
      <c r="C270" s="128"/>
      <c r="D270" s="118"/>
      <c r="E270" s="118"/>
      <c r="F270" s="128"/>
      <c r="G270" s="644"/>
      <c r="H270" s="128"/>
      <c r="I270" s="498"/>
      <c r="J270" s="645"/>
      <c r="K270" s="646"/>
      <c r="L270" s="498"/>
      <c r="M270" s="646"/>
      <c r="N270" s="176"/>
      <c r="O270" s="176"/>
      <c r="P270" s="498"/>
      <c r="Q270" s="498" t="s">
        <v>424</v>
      </c>
      <c r="R270" s="498"/>
      <c r="S270" s="498"/>
      <c r="T270" s="647"/>
      <c r="U270" s="637"/>
    </row>
    <row r="271" spans="1:21" x14ac:dyDescent="0.35">
      <c r="A271" s="1055"/>
      <c r="B271" s="182">
        <v>3</v>
      </c>
      <c r="C271" s="128"/>
      <c r="D271" s="118"/>
      <c r="E271" s="118"/>
      <c r="F271" s="128"/>
      <c r="G271" s="644"/>
      <c r="H271" s="128"/>
      <c r="I271" s="498"/>
      <c r="J271" s="645"/>
      <c r="K271" s="646"/>
      <c r="L271" s="498"/>
      <c r="M271" s="646"/>
      <c r="N271" s="176"/>
      <c r="O271" s="176"/>
      <c r="P271" s="498"/>
      <c r="Q271" s="498"/>
      <c r="R271" s="498"/>
      <c r="S271" s="498"/>
      <c r="T271" s="647"/>
      <c r="U271" s="637"/>
    </row>
    <row r="272" spans="1:21" x14ac:dyDescent="0.35">
      <c r="A272" s="1055"/>
      <c r="B272" s="182">
        <v>4</v>
      </c>
      <c r="C272" s="128"/>
      <c r="D272" s="118"/>
      <c r="E272" s="118"/>
      <c r="F272" s="128"/>
      <c r="G272" s="644"/>
      <c r="H272" s="128"/>
      <c r="I272" s="498"/>
      <c r="J272" s="645"/>
      <c r="K272" s="646"/>
      <c r="L272" s="498"/>
      <c r="M272" s="646"/>
      <c r="N272" s="176"/>
      <c r="O272" s="176"/>
      <c r="P272" s="498"/>
      <c r="Q272" s="498"/>
      <c r="R272" s="498"/>
      <c r="S272" s="498"/>
      <c r="T272" s="647"/>
      <c r="U272" s="637"/>
    </row>
    <row r="273" spans="1:21" x14ac:dyDescent="0.35">
      <c r="A273" s="1055"/>
      <c r="B273" s="182">
        <v>5</v>
      </c>
      <c r="C273" s="128"/>
      <c r="D273" s="118"/>
      <c r="E273" s="118"/>
      <c r="F273" s="128"/>
      <c r="G273" s="644"/>
      <c r="H273" s="128"/>
      <c r="I273" s="498"/>
      <c r="J273" s="645"/>
      <c r="K273" s="646"/>
      <c r="L273" s="498"/>
      <c r="M273" s="646"/>
      <c r="N273" s="176"/>
      <c r="O273" s="176"/>
      <c r="P273" s="498"/>
      <c r="Q273" s="498"/>
      <c r="R273" s="498"/>
      <c r="S273" s="498"/>
      <c r="T273" s="647"/>
      <c r="U273" s="637"/>
    </row>
    <row r="274" spans="1:21" x14ac:dyDescent="0.35">
      <c r="A274" s="1055"/>
      <c r="B274" s="182">
        <v>6</v>
      </c>
      <c r="C274" s="128"/>
      <c r="D274" s="118"/>
      <c r="E274" s="118"/>
      <c r="F274" s="128"/>
      <c r="G274" s="644"/>
      <c r="H274" s="128"/>
      <c r="I274" s="498"/>
      <c r="J274" s="645"/>
      <c r="K274" s="646"/>
      <c r="L274" s="498"/>
      <c r="M274" s="646"/>
      <c r="N274" s="176"/>
      <c r="O274" s="176"/>
      <c r="P274" s="498"/>
      <c r="Q274" s="498"/>
      <c r="R274" s="498"/>
      <c r="S274" s="498"/>
      <c r="T274" s="647"/>
      <c r="U274" s="637"/>
    </row>
    <row r="275" spans="1:21" x14ac:dyDescent="0.35">
      <c r="A275" s="1055"/>
      <c r="B275" s="182">
        <v>7</v>
      </c>
      <c r="C275" s="128"/>
      <c r="D275" s="118"/>
      <c r="E275" s="118"/>
      <c r="F275" s="128"/>
      <c r="G275" s="644"/>
      <c r="H275" s="128"/>
      <c r="I275" s="498"/>
      <c r="J275" s="645"/>
      <c r="K275" s="646"/>
      <c r="L275" s="498"/>
      <c r="M275" s="646"/>
      <c r="N275" s="176"/>
      <c r="O275" s="176"/>
      <c r="P275" s="498"/>
      <c r="Q275" s="498"/>
      <c r="R275" s="498"/>
      <c r="S275" s="498"/>
      <c r="T275" s="647"/>
      <c r="U275" s="637"/>
    </row>
    <row r="276" spans="1:21" x14ac:dyDescent="0.35">
      <c r="A276" s="1055"/>
      <c r="B276" s="182">
        <v>8</v>
      </c>
      <c r="C276" s="128"/>
      <c r="D276" s="118"/>
      <c r="E276" s="118"/>
      <c r="F276" s="128"/>
      <c r="G276" s="644"/>
      <c r="H276" s="128"/>
      <c r="I276" s="498"/>
      <c r="J276" s="645"/>
      <c r="K276" s="646"/>
      <c r="L276" s="498"/>
      <c r="M276" s="646"/>
      <c r="N276" s="176"/>
      <c r="O276" s="176"/>
      <c r="P276" s="498"/>
      <c r="Q276" s="498"/>
      <c r="R276" s="498"/>
      <c r="S276" s="498"/>
      <c r="T276" s="647"/>
      <c r="U276" s="637"/>
    </row>
    <row r="277" spans="1:21" x14ac:dyDescent="0.35">
      <c r="A277" s="1055"/>
      <c r="B277" s="182">
        <v>9</v>
      </c>
      <c r="C277" s="128"/>
      <c r="D277" s="118"/>
      <c r="E277" s="118"/>
      <c r="F277" s="128"/>
      <c r="G277" s="644"/>
      <c r="H277" s="128"/>
      <c r="I277" s="498"/>
      <c r="J277" s="645"/>
      <c r="K277" s="646"/>
      <c r="L277" s="498"/>
      <c r="M277" s="646"/>
      <c r="N277" s="176"/>
      <c r="O277" s="176"/>
      <c r="P277" s="498"/>
      <c r="Q277" s="498"/>
      <c r="R277" s="498"/>
      <c r="S277" s="498"/>
      <c r="T277" s="647"/>
      <c r="U277" s="637"/>
    </row>
    <row r="278" spans="1:21" ht="15" thickBot="1" x14ac:dyDescent="0.4">
      <c r="A278" s="1056"/>
      <c r="B278" s="183">
        <v>10</v>
      </c>
      <c r="C278" s="157"/>
      <c r="D278" s="155"/>
      <c r="E278" s="155"/>
      <c r="F278" s="157"/>
      <c r="G278" s="648"/>
      <c r="H278" s="157"/>
      <c r="I278" s="499"/>
      <c r="J278" s="649"/>
      <c r="K278" s="650"/>
      <c r="L278" s="499"/>
      <c r="M278" s="650"/>
      <c r="N278" s="177"/>
      <c r="O278" s="177"/>
      <c r="P278" s="499"/>
      <c r="Q278" s="499"/>
      <c r="R278" s="499"/>
      <c r="S278" s="499"/>
      <c r="T278" s="651"/>
      <c r="U278" s="637"/>
    </row>
    <row r="279" spans="1:21" ht="25" thickBot="1" x14ac:dyDescent="0.4">
      <c r="A279" s="163"/>
      <c r="B279" s="119"/>
      <c r="C279" s="119"/>
      <c r="D279" s="119"/>
      <c r="E279" s="600" t="s">
        <v>385</v>
      </c>
      <c r="F279" s="601">
        <f>COUNTA(F269:F278)</f>
        <v>0</v>
      </c>
      <c r="G279" s="602">
        <f>COUNTA(G269:G278)</f>
        <v>0</v>
      </c>
      <c r="H279" s="652"/>
      <c r="I279" s="652"/>
      <c r="J279" s="600" t="s">
        <v>623</v>
      </c>
      <c r="K279" s="602">
        <f>COUNTIF(K269:K278,"&lt;=31/12/2024")</f>
        <v>0</v>
      </c>
      <c r="L279" s="652"/>
      <c r="M279" s="161" t="s">
        <v>425</v>
      </c>
      <c r="N279" s="174">
        <f>SUM(N269:N278)</f>
        <v>0</v>
      </c>
      <c r="O279" s="175">
        <f>SUM(O269:O278)</f>
        <v>0</v>
      </c>
      <c r="P279" s="119"/>
      <c r="R279" s="119"/>
      <c r="S279" s="119"/>
      <c r="T279" s="653"/>
      <c r="U279" s="654"/>
    </row>
    <row r="280" spans="1:21" ht="15" thickBot="1" x14ac:dyDescent="0.4">
      <c r="A280" s="655"/>
      <c r="B280" s="656"/>
      <c r="C280" s="464"/>
      <c r="D280" s="464"/>
      <c r="E280" s="464"/>
      <c r="F280" s="656"/>
      <c r="G280" s="464"/>
      <c r="H280" s="464"/>
      <c r="I280" s="656"/>
      <c r="J280" s="656"/>
      <c r="K280" s="464"/>
      <c r="L280" s="464"/>
      <c r="M280" s="464"/>
      <c r="N280" s="464"/>
      <c r="O280" s="464"/>
      <c r="P280" s="464"/>
      <c r="Q280" s="464"/>
      <c r="R280" s="464"/>
      <c r="S280" s="657"/>
      <c r="T280" s="464"/>
      <c r="U280" s="658"/>
    </row>
    <row r="281" spans="1:21" ht="15" thickBot="1" x14ac:dyDescent="0.4">
      <c r="A281" s="632"/>
      <c r="B281" s="633"/>
      <c r="C281" s="634"/>
      <c r="D281" s="634"/>
      <c r="E281" s="634"/>
      <c r="F281" s="633"/>
      <c r="G281" s="634"/>
      <c r="H281" s="634"/>
      <c r="I281" s="633"/>
      <c r="J281" s="633"/>
      <c r="K281" s="634"/>
      <c r="L281" s="634"/>
      <c r="M281" s="634"/>
      <c r="N281" s="634"/>
      <c r="O281" s="634"/>
      <c r="P281" s="634"/>
      <c r="Q281" s="634"/>
      <c r="R281" s="634"/>
      <c r="S281" s="634"/>
      <c r="T281" s="634"/>
      <c r="U281" s="635"/>
    </row>
    <row r="282" spans="1:21" ht="27.5" thickBot="1" x14ac:dyDescent="0.4">
      <c r="A282" s="191" t="s">
        <v>9</v>
      </c>
      <c r="B282" s="1053" t="s">
        <v>36</v>
      </c>
      <c r="C282" s="1054"/>
      <c r="E282" s="1037" t="s">
        <v>386</v>
      </c>
      <c r="F282" s="1038"/>
      <c r="G282" s="1035">
        <f>VLOOKUP(B282,'sub_Urbano.Piano inv. forn'!$D$41:$H$67,3,FALSE)</f>
        <v>0</v>
      </c>
      <c r="H282" s="1036"/>
      <c r="I282" s="108"/>
      <c r="J282" s="1037" t="s">
        <v>387</v>
      </c>
      <c r="K282" s="1038"/>
      <c r="L282" s="1035">
        <f>VLOOKUP(B282,'sub_Urbano.Piano inv. forn'!$D$41:$H$67,4,FALSE)</f>
        <v>0</v>
      </c>
      <c r="M282" s="1036"/>
      <c r="O282" s="197" t="s">
        <v>388</v>
      </c>
      <c r="P282" s="636"/>
      <c r="R282" s="198" t="s">
        <v>389</v>
      </c>
      <c r="S282" s="1039"/>
      <c r="T282" s="1040"/>
      <c r="U282" s="637"/>
    </row>
    <row r="283" spans="1:21" ht="15" thickBot="1" x14ac:dyDescent="0.4">
      <c r="A283" s="163"/>
      <c r="B283" s="120"/>
      <c r="C283" s="120"/>
      <c r="E283" s="121"/>
      <c r="F283" s="121"/>
      <c r="G283" s="122"/>
      <c r="H283" s="122"/>
      <c r="I283" s="108"/>
      <c r="J283" s="121"/>
      <c r="K283" s="121"/>
      <c r="L283" s="122"/>
      <c r="M283" s="122"/>
      <c r="O283" s="123"/>
      <c r="R283" s="119"/>
      <c r="S283" s="608"/>
      <c r="U283" s="164"/>
    </row>
    <row r="284" spans="1:21" ht="34" customHeight="1" thickBot="1" x14ac:dyDescent="0.4">
      <c r="A284" s="1050" t="s">
        <v>390</v>
      </c>
      <c r="B284" s="1051"/>
      <c r="C284" s="1051"/>
      <c r="D284" s="1052"/>
      <c r="E284" s="1041">
        <f>VLOOKUP(B282,'sub_Urbano.Piano inv. forn'!$D$41:$V$67,17,FALSE)</f>
        <v>0</v>
      </c>
      <c r="F284" s="1042"/>
      <c r="G284" s="1042"/>
      <c r="H284" s="1043"/>
      <c r="I284" s="108"/>
      <c r="J284" s="1044" t="s">
        <v>391</v>
      </c>
      <c r="K284" s="1045"/>
      <c r="L284" s="1041">
        <f>VLOOKUP(B282,'sub_Urbano.Piano inv. forn'!$D$41:$V$67,19,FALSE)</f>
        <v>0</v>
      </c>
      <c r="M284" s="1043"/>
      <c r="N284" s="147"/>
      <c r="O284" s="196" t="s">
        <v>392</v>
      </c>
      <c r="P284" s="169">
        <f>L284+E284</f>
        <v>0</v>
      </c>
      <c r="R284" s="198" t="s">
        <v>393</v>
      </c>
      <c r="S284" s="1039"/>
      <c r="T284" s="1040"/>
      <c r="U284" s="164"/>
    </row>
    <row r="285" spans="1:21" ht="15" thickBot="1" x14ac:dyDescent="0.4">
      <c r="A285" s="163"/>
      <c r="U285" s="637"/>
    </row>
    <row r="286" spans="1:21" ht="58" x14ac:dyDescent="0.35">
      <c r="A286" s="1048" t="s">
        <v>394</v>
      </c>
      <c r="B286" s="1046" t="s">
        <v>395</v>
      </c>
      <c r="C286" s="1046" t="s">
        <v>396</v>
      </c>
      <c r="D286" s="192" t="s">
        <v>397</v>
      </c>
      <c r="E286" s="628" t="s">
        <v>398</v>
      </c>
      <c r="F286" s="192" t="s">
        <v>399</v>
      </c>
      <c r="G286" s="192" t="s">
        <v>400</v>
      </c>
      <c r="H286" s="193" t="s">
        <v>346</v>
      </c>
      <c r="I286" s="193" t="s">
        <v>401</v>
      </c>
      <c r="J286" s="193" t="s">
        <v>402</v>
      </c>
      <c r="K286" s="193" t="s">
        <v>403</v>
      </c>
      <c r="L286" s="193" t="s">
        <v>404</v>
      </c>
      <c r="M286" s="193" t="s">
        <v>405</v>
      </c>
      <c r="N286" s="193" t="s">
        <v>406</v>
      </c>
      <c r="O286" s="193" t="s">
        <v>407</v>
      </c>
      <c r="P286" s="193" t="s">
        <v>408</v>
      </c>
      <c r="Q286" s="193" t="s">
        <v>409</v>
      </c>
      <c r="R286" s="193" t="s">
        <v>410</v>
      </c>
      <c r="S286" s="193" t="s">
        <v>411</v>
      </c>
      <c r="T286" s="194" t="s">
        <v>412</v>
      </c>
      <c r="U286" s="638"/>
    </row>
    <row r="287" spans="1:21" ht="24.5" thickBot="1" x14ac:dyDescent="0.4">
      <c r="A287" s="1049"/>
      <c r="B287" s="1047"/>
      <c r="C287" s="1047"/>
      <c r="D287" s="195" t="s">
        <v>413</v>
      </c>
      <c r="E287" s="195" t="s">
        <v>414</v>
      </c>
      <c r="F287" s="195" t="s">
        <v>415</v>
      </c>
      <c r="G287" s="195" t="s">
        <v>415</v>
      </c>
      <c r="H287" s="195" t="s">
        <v>32</v>
      </c>
      <c r="I287" s="195" t="s">
        <v>416</v>
      </c>
      <c r="J287" s="195" t="s">
        <v>417</v>
      </c>
      <c r="K287" s="195" t="s">
        <v>418</v>
      </c>
      <c r="L287" s="195" t="s">
        <v>419</v>
      </c>
      <c r="M287" s="195" t="s">
        <v>418</v>
      </c>
      <c r="N287" s="195" t="s">
        <v>420</v>
      </c>
      <c r="O287" s="195" t="s">
        <v>384</v>
      </c>
      <c r="P287" s="195" t="s">
        <v>421</v>
      </c>
      <c r="Q287" s="195" t="s">
        <v>422</v>
      </c>
      <c r="R287" s="195" t="s">
        <v>423</v>
      </c>
      <c r="S287" s="195" t="s">
        <v>423</v>
      </c>
      <c r="T287" s="639"/>
      <c r="U287" s="638"/>
    </row>
    <row r="288" spans="1:21" x14ac:dyDescent="0.35">
      <c r="A288" s="1055" t="str">
        <f>B282</f>
        <v>suburb.m.1</v>
      </c>
      <c r="B288" s="181">
        <v>1</v>
      </c>
      <c r="C288" s="218"/>
      <c r="D288" s="131"/>
      <c r="E288" s="131"/>
      <c r="F288" s="218"/>
      <c r="G288" s="640"/>
      <c r="H288" s="133"/>
      <c r="I288" s="497"/>
      <c r="J288" s="641"/>
      <c r="K288" s="642"/>
      <c r="L288" s="497"/>
      <c r="M288" s="642"/>
      <c r="N288" s="185"/>
      <c r="O288" s="185"/>
      <c r="P288" s="497"/>
      <c r="Q288" s="497"/>
      <c r="R288" s="497"/>
      <c r="S288" s="497"/>
      <c r="T288" s="643"/>
      <c r="U288" s="637"/>
    </row>
    <row r="289" spans="1:21" x14ac:dyDescent="0.35">
      <c r="A289" s="1055"/>
      <c r="B289" s="182">
        <v>2</v>
      </c>
      <c r="C289" s="128"/>
      <c r="D289" s="118"/>
      <c r="E289" s="118"/>
      <c r="F289" s="128"/>
      <c r="G289" s="644"/>
      <c r="H289" s="128"/>
      <c r="I289" s="498"/>
      <c r="J289" s="645"/>
      <c r="K289" s="646"/>
      <c r="L289" s="498"/>
      <c r="M289" s="646"/>
      <c r="N289" s="176"/>
      <c r="O289" s="176"/>
      <c r="P289" s="498"/>
      <c r="Q289" s="498" t="s">
        <v>424</v>
      </c>
      <c r="R289" s="498"/>
      <c r="S289" s="498"/>
      <c r="T289" s="647"/>
      <c r="U289" s="637"/>
    </row>
    <row r="290" spans="1:21" x14ac:dyDescent="0.35">
      <c r="A290" s="1055"/>
      <c r="B290" s="182">
        <v>3</v>
      </c>
      <c r="C290" s="128"/>
      <c r="D290" s="118"/>
      <c r="E290" s="118"/>
      <c r="F290" s="128"/>
      <c r="G290" s="644"/>
      <c r="H290" s="128"/>
      <c r="I290" s="498"/>
      <c r="J290" s="645"/>
      <c r="K290" s="646"/>
      <c r="L290" s="498"/>
      <c r="M290" s="646"/>
      <c r="N290" s="176"/>
      <c r="O290" s="176"/>
      <c r="P290" s="498"/>
      <c r="Q290" s="498"/>
      <c r="R290" s="498"/>
      <c r="S290" s="498"/>
      <c r="T290" s="647"/>
      <c r="U290" s="637"/>
    </row>
    <row r="291" spans="1:21" x14ac:dyDescent="0.35">
      <c r="A291" s="1055"/>
      <c r="B291" s="182">
        <v>4</v>
      </c>
      <c r="C291" s="128"/>
      <c r="D291" s="118"/>
      <c r="E291" s="118"/>
      <c r="F291" s="128"/>
      <c r="G291" s="644"/>
      <c r="H291" s="128"/>
      <c r="I291" s="498"/>
      <c r="J291" s="645"/>
      <c r="K291" s="646"/>
      <c r="L291" s="498"/>
      <c r="M291" s="646"/>
      <c r="N291" s="176"/>
      <c r="O291" s="176"/>
      <c r="P291" s="498"/>
      <c r="Q291" s="498"/>
      <c r="R291" s="498"/>
      <c r="S291" s="498"/>
      <c r="T291" s="647"/>
      <c r="U291" s="637"/>
    </row>
    <row r="292" spans="1:21" x14ac:dyDescent="0.35">
      <c r="A292" s="1055"/>
      <c r="B292" s="182">
        <v>5</v>
      </c>
      <c r="C292" s="128"/>
      <c r="D292" s="118"/>
      <c r="E292" s="118"/>
      <c r="F292" s="128"/>
      <c r="G292" s="644"/>
      <c r="H292" s="128"/>
      <c r="I292" s="498"/>
      <c r="J292" s="645"/>
      <c r="K292" s="646"/>
      <c r="L292" s="498"/>
      <c r="M292" s="646"/>
      <c r="N292" s="176"/>
      <c r="O292" s="176"/>
      <c r="P292" s="498"/>
      <c r="Q292" s="498"/>
      <c r="R292" s="498"/>
      <c r="S292" s="498"/>
      <c r="T292" s="647"/>
      <c r="U292" s="637"/>
    </row>
    <row r="293" spans="1:21" x14ac:dyDescent="0.35">
      <c r="A293" s="1055"/>
      <c r="B293" s="182">
        <v>6</v>
      </c>
      <c r="C293" s="128"/>
      <c r="D293" s="118"/>
      <c r="E293" s="118"/>
      <c r="F293" s="128"/>
      <c r="G293" s="644"/>
      <c r="H293" s="128"/>
      <c r="I293" s="498"/>
      <c r="J293" s="645"/>
      <c r="K293" s="646"/>
      <c r="L293" s="498"/>
      <c r="M293" s="646"/>
      <c r="N293" s="176"/>
      <c r="O293" s="176"/>
      <c r="P293" s="498"/>
      <c r="Q293" s="498"/>
      <c r="R293" s="498"/>
      <c r="S293" s="498"/>
      <c r="T293" s="647"/>
      <c r="U293" s="637"/>
    </row>
    <row r="294" spans="1:21" x14ac:dyDescent="0.35">
      <c r="A294" s="1055"/>
      <c r="B294" s="182">
        <v>7</v>
      </c>
      <c r="C294" s="128"/>
      <c r="D294" s="118"/>
      <c r="E294" s="118"/>
      <c r="F294" s="128"/>
      <c r="G294" s="644"/>
      <c r="H294" s="128"/>
      <c r="I294" s="498"/>
      <c r="J294" s="645"/>
      <c r="K294" s="646"/>
      <c r="L294" s="498"/>
      <c r="M294" s="646"/>
      <c r="N294" s="176"/>
      <c r="O294" s="176"/>
      <c r="P294" s="498"/>
      <c r="Q294" s="498"/>
      <c r="R294" s="498"/>
      <c r="S294" s="498"/>
      <c r="T294" s="647"/>
      <c r="U294" s="637"/>
    </row>
    <row r="295" spans="1:21" x14ac:dyDescent="0.35">
      <c r="A295" s="1055"/>
      <c r="B295" s="182">
        <v>8</v>
      </c>
      <c r="C295" s="128"/>
      <c r="D295" s="118"/>
      <c r="E295" s="118"/>
      <c r="F295" s="128"/>
      <c r="G295" s="644"/>
      <c r="H295" s="128"/>
      <c r="I295" s="498"/>
      <c r="J295" s="645"/>
      <c r="K295" s="646"/>
      <c r="L295" s="498"/>
      <c r="M295" s="646"/>
      <c r="N295" s="176"/>
      <c r="O295" s="176"/>
      <c r="P295" s="498"/>
      <c r="Q295" s="498"/>
      <c r="R295" s="498"/>
      <c r="S295" s="498"/>
      <c r="T295" s="647"/>
      <c r="U295" s="637"/>
    </row>
    <row r="296" spans="1:21" x14ac:dyDescent="0.35">
      <c r="A296" s="1055"/>
      <c r="B296" s="182">
        <v>9</v>
      </c>
      <c r="C296" s="128"/>
      <c r="D296" s="118"/>
      <c r="E296" s="118"/>
      <c r="F296" s="128"/>
      <c r="G296" s="644"/>
      <c r="H296" s="128"/>
      <c r="I296" s="498"/>
      <c r="J296" s="645"/>
      <c r="K296" s="646"/>
      <c r="L296" s="498"/>
      <c r="M296" s="646"/>
      <c r="N296" s="176"/>
      <c r="O296" s="176"/>
      <c r="P296" s="498"/>
      <c r="Q296" s="498"/>
      <c r="R296" s="498"/>
      <c r="S296" s="498"/>
      <c r="T296" s="647"/>
      <c r="U296" s="637"/>
    </row>
    <row r="297" spans="1:21" ht="15" thickBot="1" x14ac:dyDescent="0.4">
      <c r="A297" s="1056"/>
      <c r="B297" s="183">
        <v>10</v>
      </c>
      <c r="C297" s="157"/>
      <c r="D297" s="155"/>
      <c r="E297" s="155"/>
      <c r="F297" s="157"/>
      <c r="G297" s="648"/>
      <c r="H297" s="157"/>
      <c r="I297" s="499"/>
      <c r="J297" s="649"/>
      <c r="K297" s="650"/>
      <c r="L297" s="499"/>
      <c r="M297" s="650"/>
      <c r="N297" s="177"/>
      <c r="O297" s="177"/>
      <c r="P297" s="499"/>
      <c r="Q297" s="499"/>
      <c r="R297" s="499"/>
      <c r="S297" s="499"/>
      <c r="T297" s="651"/>
      <c r="U297" s="637"/>
    </row>
    <row r="298" spans="1:21" ht="25" thickBot="1" x14ac:dyDescent="0.4">
      <c r="A298" s="163"/>
      <c r="B298" s="119"/>
      <c r="C298" s="119"/>
      <c r="D298" s="119"/>
      <c r="E298" s="600" t="s">
        <v>385</v>
      </c>
      <c r="F298" s="601">
        <f>COUNTA(F288:F297)</f>
        <v>0</v>
      </c>
      <c r="G298" s="602">
        <f>COUNTA(G288:G297)</f>
        <v>0</v>
      </c>
      <c r="H298" s="652"/>
      <c r="I298" s="652"/>
      <c r="J298" s="600" t="s">
        <v>623</v>
      </c>
      <c r="K298" s="602">
        <f>COUNTIF(K288:K297,"&lt;=31/12/2024")</f>
        <v>0</v>
      </c>
      <c r="L298" s="652"/>
      <c r="M298" s="161" t="s">
        <v>425</v>
      </c>
      <c r="N298" s="174">
        <f>SUM(N288:N297)</f>
        <v>0</v>
      </c>
      <c r="O298" s="175">
        <f>SUM(O288:O297)</f>
        <v>0</v>
      </c>
      <c r="P298" s="119"/>
      <c r="R298" s="119"/>
      <c r="S298" s="119"/>
      <c r="T298" s="653"/>
      <c r="U298" s="654"/>
    </row>
    <row r="299" spans="1:21" ht="15" thickBot="1" x14ac:dyDescent="0.4">
      <c r="A299" s="655"/>
      <c r="B299" s="656"/>
      <c r="C299" s="464"/>
      <c r="D299" s="464"/>
      <c r="E299" s="464"/>
      <c r="F299" s="656"/>
      <c r="G299" s="464"/>
      <c r="H299" s="464"/>
      <c r="I299" s="656"/>
      <c r="J299" s="656"/>
      <c r="K299" s="464"/>
      <c r="L299" s="464"/>
      <c r="M299" s="464"/>
      <c r="N299" s="464"/>
      <c r="O299" s="464"/>
      <c r="P299" s="464"/>
      <c r="Q299" s="464"/>
      <c r="R299" s="464"/>
      <c r="S299" s="657"/>
      <c r="T299" s="464"/>
      <c r="U299" s="658"/>
    </row>
    <row r="300" spans="1:21" ht="15" thickBot="1" x14ac:dyDescent="0.4">
      <c r="A300" s="632"/>
      <c r="B300" s="633"/>
      <c r="C300" s="634"/>
      <c r="D300" s="634"/>
      <c r="E300" s="634"/>
      <c r="F300" s="633"/>
      <c r="G300" s="634"/>
      <c r="H300" s="634"/>
      <c r="I300" s="633"/>
      <c r="J300" s="633"/>
      <c r="K300" s="634"/>
      <c r="L300" s="634"/>
      <c r="M300" s="634"/>
      <c r="N300" s="634"/>
      <c r="O300" s="634"/>
      <c r="P300" s="634"/>
      <c r="Q300" s="634"/>
      <c r="R300" s="634"/>
      <c r="S300" s="634"/>
      <c r="T300" s="634"/>
      <c r="U300" s="635"/>
    </row>
    <row r="301" spans="1:21" ht="27.5" thickBot="1" x14ac:dyDescent="0.4">
      <c r="A301" s="191" t="s">
        <v>9</v>
      </c>
      <c r="B301" s="1053" t="s">
        <v>36</v>
      </c>
      <c r="C301" s="1054"/>
      <c r="E301" s="1037" t="s">
        <v>386</v>
      </c>
      <c r="F301" s="1038"/>
      <c r="G301" s="1035">
        <f>VLOOKUP(B301,'sub_Urbano.Piano inv. forn'!$D$41:$H$67,3,FALSE)</f>
        <v>0</v>
      </c>
      <c r="H301" s="1036"/>
      <c r="I301" s="108"/>
      <c r="J301" s="1037" t="s">
        <v>387</v>
      </c>
      <c r="K301" s="1038"/>
      <c r="L301" s="1035">
        <f>VLOOKUP(B301,'sub_Urbano.Piano inv. forn'!$D$41:$H$67,4,FALSE)</f>
        <v>0</v>
      </c>
      <c r="M301" s="1036"/>
      <c r="O301" s="197" t="s">
        <v>388</v>
      </c>
      <c r="P301" s="636"/>
      <c r="R301" s="198" t="s">
        <v>389</v>
      </c>
      <c r="S301" s="1039"/>
      <c r="T301" s="1040"/>
      <c r="U301" s="637"/>
    </row>
    <row r="302" spans="1:21" ht="15" thickBot="1" x14ac:dyDescent="0.4">
      <c r="A302" s="163"/>
      <c r="B302" s="120"/>
      <c r="C302" s="120"/>
      <c r="E302" s="121"/>
      <c r="F302" s="121"/>
      <c r="G302" s="122"/>
      <c r="H302" s="122"/>
      <c r="I302" s="108"/>
      <c r="J302" s="121"/>
      <c r="K302" s="121"/>
      <c r="L302" s="122"/>
      <c r="M302" s="122"/>
      <c r="O302" s="123"/>
      <c r="R302" s="119"/>
      <c r="S302" s="608"/>
      <c r="U302" s="164"/>
    </row>
    <row r="303" spans="1:21" ht="35.5" customHeight="1" thickBot="1" x14ac:dyDescent="0.4">
      <c r="A303" s="1050" t="s">
        <v>390</v>
      </c>
      <c r="B303" s="1051"/>
      <c r="C303" s="1051"/>
      <c r="D303" s="1052"/>
      <c r="E303" s="1041">
        <f>VLOOKUP(B301,'sub_Urbano.Piano inv. forn'!$D$41:$V$67,17,FALSE)</f>
        <v>0</v>
      </c>
      <c r="F303" s="1042"/>
      <c r="G303" s="1042"/>
      <c r="H303" s="1043"/>
      <c r="I303" s="108"/>
      <c r="J303" s="1044" t="s">
        <v>391</v>
      </c>
      <c r="K303" s="1045"/>
      <c r="L303" s="1041">
        <f>VLOOKUP(B301,'sub_Urbano.Piano inv. forn'!$D$41:$V$67,19,FALSE)</f>
        <v>0</v>
      </c>
      <c r="M303" s="1043"/>
      <c r="N303" s="147"/>
      <c r="O303" s="196" t="s">
        <v>392</v>
      </c>
      <c r="P303" s="169">
        <f>L303+E303</f>
        <v>0</v>
      </c>
      <c r="R303" s="198" t="s">
        <v>393</v>
      </c>
      <c r="S303" s="1039"/>
      <c r="T303" s="1040"/>
      <c r="U303" s="164"/>
    </row>
    <row r="304" spans="1:21" ht="15" thickBot="1" x14ac:dyDescent="0.4">
      <c r="A304" s="163"/>
      <c r="U304" s="637"/>
    </row>
    <row r="305" spans="1:21" ht="58" x14ac:dyDescent="0.35">
      <c r="A305" s="1048" t="s">
        <v>394</v>
      </c>
      <c r="B305" s="1046" t="s">
        <v>395</v>
      </c>
      <c r="C305" s="1046" t="s">
        <v>396</v>
      </c>
      <c r="D305" s="192" t="s">
        <v>397</v>
      </c>
      <c r="E305" s="628" t="s">
        <v>398</v>
      </c>
      <c r="F305" s="192" t="s">
        <v>399</v>
      </c>
      <c r="G305" s="192" t="s">
        <v>400</v>
      </c>
      <c r="H305" s="193" t="s">
        <v>346</v>
      </c>
      <c r="I305" s="193" t="s">
        <v>401</v>
      </c>
      <c r="J305" s="193" t="s">
        <v>402</v>
      </c>
      <c r="K305" s="193" t="s">
        <v>403</v>
      </c>
      <c r="L305" s="193" t="s">
        <v>404</v>
      </c>
      <c r="M305" s="193" t="s">
        <v>405</v>
      </c>
      <c r="N305" s="193" t="s">
        <v>406</v>
      </c>
      <c r="O305" s="193" t="s">
        <v>407</v>
      </c>
      <c r="P305" s="193" t="s">
        <v>408</v>
      </c>
      <c r="Q305" s="193" t="s">
        <v>409</v>
      </c>
      <c r="R305" s="193" t="s">
        <v>410</v>
      </c>
      <c r="S305" s="193" t="s">
        <v>411</v>
      </c>
      <c r="T305" s="194" t="s">
        <v>412</v>
      </c>
      <c r="U305" s="638"/>
    </row>
    <row r="306" spans="1:21" ht="24.5" thickBot="1" x14ac:dyDescent="0.4">
      <c r="A306" s="1049"/>
      <c r="B306" s="1047"/>
      <c r="C306" s="1047"/>
      <c r="D306" s="195" t="s">
        <v>413</v>
      </c>
      <c r="E306" s="195" t="s">
        <v>414</v>
      </c>
      <c r="F306" s="195" t="s">
        <v>415</v>
      </c>
      <c r="G306" s="195" t="s">
        <v>415</v>
      </c>
      <c r="H306" s="195" t="s">
        <v>32</v>
      </c>
      <c r="I306" s="195" t="s">
        <v>416</v>
      </c>
      <c r="J306" s="195" t="s">
        <v>417</v>
      </c>
      <c r="K306" s="195" t="s">
        <v>418</v>
      </c>
      <c r="L306" s="195" t="s">
        <v>419</v>
      </c>
      <c r="M306" s="195" t="s">
        <v>418</v>
      </c>
      <c r="N306" s="195" t="s">
        <v>420</v>
      </c>
      <c r="O306" s="195" t="s">
        <v>384</v>
      </c>
      <c r="P306" s="195" t="s">
        <v>421</v>
      </c>
      <c r="Q306" s="195" t="s">
        <v>422</v>
      </c>
      <c r="R306" s="195" t="s">
        <v>423</v>
      </c>
      <c r="S306" s="195" t="s">
        <v>423</v>
      </c>
      <c r="T306" s="639"/>
      <c r="U306" s="638"/>
    </row>
    <row r="307" spans="1:21" x14ac:dyDescent="0.35">
      <c r="A307" s="1055" t="str">
        <f>B301</f>
        <v>suburb.m.1</v>
      </c>
      <c r="B307" s="181">
        <v>1</v>
      </c>
      <c r="C307" s="218"/>
      <c r="D307" s="131"/>
      <c r="E307" s="131"/>
      <c r="F307" s="218"/>
      <c r="G307" s="640"/>
      <c r="H307" s="133"/>
      <c r="I307" s="497"/>
      <c r="J307" s="641"/>
      <c r="K307" s="642"/>
      <c r="L307" s="497"/>
      <c r="M307" s="642"/>
      <c r="N307" s="185"/>
      <c r="O307" s="185"/>
      <c r="P307" s="497"/>
      <c r="Q307" s="497"/>
      <c r="R307" s="497"/>
      <c r="S307" s="497"/>
      <c r="T307" s="643"/>
      <c r="U307" s="637"/>
    </row>
    <row r="308" spans="1:21" x14ac:dyDescent="0.35">
      <c r="A308" s="1055"/>
      <c r="B308" s="182">
        <v>2</v>
      </c>
      <c r="C308" s="128"/>
      <c r="D308" s="118"/>
      <c r="E308" s="118"/>
      <c r="F308" s="128"/>
      <c r="G308" s="644"/>
      <c r="H308" s="128"/>
      <c r="I308" s="498"/>
      <c r="J308" s="645"/>
      <c r="K308" s="646"/>
      <c r="L308" s="498"/>
      <c r="M308" s="646"/>
      <c r="N308" s="176"/>
      <c r="O308" s="176"/>
      <c r="P308" s="498"/>
      <c r="Q308" s="498" t="s">
        <v>424</v>
      </c>
      <c r="R308" s="498"/>
      <c r="S308" s="498"/>
      <c r="T308" s="647"/>
      <c r="U308" s="637"/>
    </row>
    <row r="309" spans="1:21" x14ac:dyDescent="0.35">
      <c r="A309" s="1055"/>
      <c r="B309" s="182">
        <v>3</v>
      </c>
      <c r="C309" s="128"/>
      <c r="D309" s="118"/>
      <c r="E309" s="118"/>
      <c r="F309" s="128"/>
      <c r="G309" s="644"/>
      <c r="H309" s="128"/>
      <c r="I309" s="498"/>
      <c r="J309" s="645"/>
      <c r="K309" s="646"/>
      <c r="L309" s="498"/>
      <c r="M309" s="646"/>
      <c r="N309" s="176"/>
      <c r="O309" s="176"/>
      <c r="P309" s="498"/>
      <c r="Q309" s="498"/>
      <c r="R309" s="498"/>
      <c r="S309" s="498"/>
      <c r="T309" s="647"/>
      <c r="U309" s="637"/>
    </row>
    <row r="310" spans="1:21" x14ac:dyDescent="0.35">
      <c r="A310" s="1055"/>
      <c r="B310" s="182">
        <v>4</v>
      </c>
      <c r="C310" s="128"/>
      <c r="D310" s="118"/>
      <c r="E310" s="118"/>
      <c r="F310" s="128"/>
      <c r="G310" s="644"/>
      <c r="H310" s="128"/>
      <c r="I310" s="498"/>
      <c r="J310" s="645"/>
      <c r="K310" s="646"/>
      <c r="L310" s="498"/>
      <c r="M310" s="646"/>
      <c r="N310" s="176"/>
      <c r="O310" s="176"/>
      <c r="P310" s="498"/>
      <c r="Q310" s="498"/>
      <c r="R310" s="498"/>
      <c r="S310" s="498"/>
      <c r="T310" s="647"/>
      <c r="U310" s="637"/>
    </row>
    <row r="311" spans="1:21" x14ac:dyDescent="0.35">
      <c r="A311" s="1055"/>
      <c r="B311" s="182">
        <v>5</v>
      </c>
      <c r="C311" s="128"/>
      <c r="D311" s="118"/>
      <c r="E311" s="118"/>
      <c r="F311" s="128"/>
      <c r="G311" s="644"/>
      <c r="H311" s="128"/>
      <c r="I311" s="498"/>
      <c r="J311" s="645"/>
      <c r="K311" s="646"/>
      <c r="L311" s="498"/>
      <c r="M311" s="646"/>
      <c r="N311" s="176"/>
      <c r="O311" s="176"/>
      <c r="P311" s="498"/>
      <c r="Q311" s="498"/>
      <c r="R311" s="498"/>
      <c r="S311" s="498"/>
      <c r="T311" s="647"/>
      <c r="U311" s="637"/>
    </row>
    <row r="312" spans="1:21" x14ac:dyDescent="0.35">
      <c r="A312" s="1055"/>
      <c r="B312" s="182">
        <v>6</v>
      </c>
      <c r="C312" s="128"/>
      <c r="D312" s="118"/>
      <c r="E312" s="118"/>
      <c r="F312" s="128"/>
      <c r="G312" s="644"/>
      <c r="H312" s="128"/>
      <c r="I312" s="498"/>
      <c r="J312" s="645"/>
      <c r="K312" s="646"/>
      <c r="L312" s="498"/>
      <c r="M312" s="646"/>
      <c r="N312" s="176"/>
      <c r="O312" s="176"/>
      <c r="P312" s="498"/>
      <c r="Q312" s="498"/>
      <c r="R312" s="498"/>
      <c r="S312" s="498"/>
      <c r="T312" s="647"/>
      <c r="U312" s="637"/>
    </row>
    <row r="313" spans="1:21" x14ac:dyDescent="0.35">
      <c r="A313" s="1055"/>
      <c r="B313" s="182">
        <v>7</v>
      </c>
      <c r="C313" s="128"/>
      <c r="D313" s="118"/>
      <c r="E313" s="118"/>
      <c r="F313" s="128"/>
      <c r="G313" s="644"/>
      <c r="H313" s="128"/>
      <c r="I313" s="498"/>
      <c r="J313" s="645"/>
      <c r="K313" s="646"/>
      <c r="L313" s="498"/>
      <c r="M313" s="646"/>
      <c r="N313" s="176"/>
      <c r="O313" s="176"/>
      <c r="P313" s="498"/>
      <c r="Q313" s="498"/>
      <c r="R313" s="498"/>
      <c r="S313" s="498"/>
      <c r="T313" s="647"/>
      <c r="U313" s="637"/>
    </row>
    <row r="314" spans="1:21" x14ac:dyDescent="0.35">
      <c r="A314" s="1055"/>
      <c r="B314" s="182">
        <v>8</v>
      </c>
      <c r="C314" s="128"/>
      <c r="D314" s="118"/>
      <c r="E314" s="118"/>
      <c r="F314" s="128"/>
      <c r="G314" s="644"/>
      <c r="H314" s="128"/>
      <c r="I314" s="498"/>
      <c r="J314" s="645"/>
      <c r="K314" s="646"/>
      <c r="L314" s="498"/>
      <c r="M314" s="646"/>
      <c r="N314" s="176"/>
      <c r="O314" s="176"/>
      <c r="P314" s="498"/>
      <c r="Q314" s="498"/>
      <c r="R314" s="498"/>
      <c r="S314" s="498"/>
      <c r="T314" s="647"/>
      <c r="U314" s="637"/>
    </row>
    <row r="315" spans="1:21" x14ac:dyDescent="0.35">
      <c r="A315" s="1055"/>
      <c r="B315" s="182">
        <v>9</v>
      </c>
      <c r="C315" s="128"/>
      <c r="D315" s="118"/>
      <c r="E315" s="118"/>
      <c r="F315" s="128"/>
      <c r="G315" s="644"/>
      <c r="H315" s="128"/>
      <c r="I315" s="498"/>
      <c r="J315" s="645"/>
      <c r="K315" s="646"/>
      <c r="L315" s="498"/>
      <c r="M315" s="646"/>
      <c r="N315" s="176"/>
      <c r="O315" s="176"/>
      <c r="P315" s="498"/>
      <c r="Q315" s="498"/>
      <c r="R315" s="498"/>
      <c r="S315" s="498"/>
      <c r="T315" s="647"/>
      <c r="U315" s="637"/>
    </row>
    <row r="316" spans="1:21" ht="15" thickBot="1" x14ac:dyDescent="0.4">
      <c r="A316" s="1056"/>
      <c r="B316" s="183">
        <v>10</v>
      </c>
      <c r="C316" s="157"/>
      <c r="D316" s="155"/>
      <c r="E316" s="155"/>
      <c r="F316" s="157"/>
      <c r="G316" s="648"/>
      <c r="H316" s="157"/>
      <c r="I316" s="499"/>
      <c r="J316" s="649"/>
      <c r="K316" s="650"/>
      <c r="L316" s="499"/>
      <c r="M316" s="650"/>
      <c r="N316" s="177"/>
      <c r="O316" s="177"/>
      <c r="P316" s="499"/>
      <c r="Q316" s="499"/>
      <c r="R316" s="499"/>
      <c r="S316" s="499"/>
      <c r="T316" s="651"/>
      <c r="U316" s="637"/>
    </row>
    <row r="317" spans="1:21" ht="25" thickBot="1" x14ac:dyDescent="0.4">
      <c r="A317" s="163"/>
      <c r="B317" s="119"/>
      <c r="C317" s="119"/>
      <c r="D317" s="119"/>
      <c r="E317" s="600" t="s">
        <v>385</v>
      </c>
      <c r="F317" s="601">
        <f>COUNTA(F307:F316)</f>
        <v>0</v>
      </c>
      <c r="G317" s="602">
        <f>COUNTA(G307:G316)</f>
        <v>0</v>
      </c>
      <c r="H317" s="652"/>
      <c r="I317" s="652"/>
      <c r="J317" s="600" t="s">
        <v>623</v>
      </c>
      <c r="K317" s="602">
        <f>COUNTIF(K307:K316,"&lt;=31/12/2024")</f>
        <v>0</v>
      </c>
      <c r="L317" s="652"/>
      <c r="M317" s="161" t="s">
        <v>425</v>
      </c>
      <c r="N317" s="174">
        <f>SUM(N307:N316)</f>
        <v>0</v>
      </c>
      <c r="O317" s="175">
        <f>SUM(O307:O316)</f>
        <v>0</v>
      </c>
      <c r="P317" s="119"/>
      <c r="R317" s="119"/>
      <c r="S317" s="119"/>
      <c r="T317" s="653"/>
      <c r="U317" s="654"/>
    </row>
    <row r="318" spans="1:21" ht="15" thickBot="1" x14ac:dyDescent="0.4">
      <c r="A318" s="655"/>
      <c r="B318" s="656"/>
      <c r="C318" s="464"/>
      <c r="D318" s="464"/>
      <c r="E318" s="464"/>
      <c r="F318" s="656"/>
      <c r="G318" s="464"/>
      <c r="H318" s="464"/>
      <c r="I318" s="656"/>
      <c r="J318" s="656"/>
      <c r="K318" s="464"/>
      <c r="L318" s="464"/>
      <c r="M318" s="464"/>
      <c r="N318" s="464"/>
      <c r="O318" s="464"/>
      <c r="P318" s="464"/>
      <c r="Q318" s="464"/>
      <c r="R318" s="464"/>
      <c r="S318" s="657"/>
      <c r="T318" s="464"/>
      <c r="U318" s="658"/>
    </row>
    <row r="319" spans="1:21" ht="15" thickBot="1" x14ac:dyDescent="0.4">
      <c r="A319" s="632"/>
      <c r="B319" s="633"/>
      <c r="C319" s="634"/>
      <c r="D319" s="634"/>
      <c r="E319" s="634"/>
      <c r="F319" s="633"/>
      <c r="G319" s="634"/>
      <c r="H319" s="634"/>
      <c r="I319" s="633"/>
      <c r="J319" s="633"/>
      <c r="K319" s="634"/>
      <c r="L319" s="634"/>
      <c r="M319" s="634"/>
      <c r="N319" s="634"/>
      <c r="O319" s="634"/>
      <c r="P319" s="634"/>
      <c r="Q319" s="634"/>
      <c r="R319" s="634"/>
      <c r="S319" s="634"/>
      <c r="T319" s="634"/>
      <c r="U319" s="635"/>
    </row>
    <row r="320" spans="1:21" ht="27.5" thickBot="1" x14ac:dyDescent="0.4">
      <c r="A320" s="191" t="s">
        <v>9</v>
      </c>
      <c r="B320" s="1053" t="s">
        <v>36</v>
      </c>
      <c r="C320" s="1054"/>
      <c r="E320" s="1037" t="s">
        <v>386</v>
      </c>
      <c r="F320" s="1038"/>
      <c r="G320" s="1035">
        <f>VLOOKUP(B320,'sub_Urbano.Piano inv. forn'!$D$41:$H$67,3,FALSE)</f>
        <v>0</v>
      </c>
      <c r="H320" s="1036"/>
      <c r="I320" s="108"/>
      <c r="J320" s="1037" t="s">
        <v>387</v>
      </c>
      <c r="K320" s="1038"/>
      <c r="L320" s="1035">
        <f>VLOOKUP(B320,'sub_Urbano.Piano inv. forn'!$D$41:$H$67,4,FALSE)</f>
        <v>0</v>
      </c>
      <c r="M320" s="1036"/>
      <c r="O320" s="197" t="s">
        <v>388</v>
      </c>
      <c r="P320" s="636"/>
      <c r="R320" s="198" t="s">
        <v>389</v>
      </c>
      <c r="S320" s="1039"/>
      <c r="T320" s="1040"/>
      <c r="U320" s="637"/>
    </row>
    <row r="321" spans="1:21" ht="15" thickBot="1" x14ac:dyDescent="0.4">
      <c r="A321" s="163"/>
      <c r="B321" s="120"/>
      <c r="C321" s="120"/>
      <c r="E321" s="121"/>
      <c r="F321" s="121"/>
      <c r="G321" s="122"/>
      <c r="H321" s="122"/>
      <c r="I321" s="108"/>
      <c r="J321" s="121"/>
      <c r="K321" s="121"/>
      <c r="L321" s="122"/>
      <c r="M321" s="122"/>
      <c r="O321" s="123"/>
      <c r="R321" s="119"/>
      <c r="S321" s="608"/>
      <c r="U321" s="164"/>
    </row>
    <row r="322" spans="1:21" ht="31" customHeight="1" thickBot="1" x14ac:dyDescent="0.4">
      <c r="A322" s="1050" t="s">
        <v>390</v>
      </c>
      <c r="B322" s="1051"/>
      <c r="C322" s="1051"/>
      <c r="D322" s="1052"/>
      <c r="E322" s="1041">
        <f>VLOOKUP(B320,'sub_Urbano.Piano inv. forn'!$D$41:$V$67,17,FALSE)</f>
        <v>0</v>
      </c>
      <c r="F322" s="1042"/>
      <c r="G322" s="1042"/>
      <c r="H322" s="1043"/>
      <c r="I322" s="108"/>
      <c r="J322" s="1044" t="s">
        <v>391</v>
      </c>
      <c r="K322" s="1045"/>
      <c r="L322" s="1041">
        <f>VLOOKUP(B320,'sub_Urbano.Piano inv. forn'!$D$41:$V$67,19,FALSE)</f>
        <v>0</v>
      </c>
      <c r="M322" s="1043"/>
      <c r="N322" s="147"/>
      <c r="O322" s="196" t="s">
        <v>392</v>
      </c>
      <c r="P322" s="169">
        <f>L322+E322</f>
        <v>0</v>
      </c>
      <c r="R322" s="198" t="s">
        <v>393</v>
      </c>
      <c r="S322" s="1039"/>
      <c r="T322" s="1040"/>
      <c r="U322" s="164"/>
    </row>
    <row r="323" spans="1:21" ht="15" thickBot="1" x14ac:dyDescent="0.4">
      <c r="A323" s="163"/>
      <c r="U323" s="637"/>
    </row>
    <row r="324" spans="1:21" ht="58" x14ac:dyDescent="0.35">
      <c r="A324" s="1048" t="s">
        <v>394</v>
      </c>
      <c r="B324" s="1046" t="s">
        <v>395</v>
      </c>
      <c r="C324" s="1046" t="s">
        <v>396</v>
      </c>
      <c r="D324" s="192" t="s">
        <v>397</v>
      </c>
      <c r="E324" s="628" t="s">
        <v>398</v>
      </c>
      <c r="F324" s="192" t="s">
        <v>399</v>
      </c>
      <c r="G324" s="192" t="s">
        <v>400</v>
      </c>
      <c r="H324" s="193" t="s">
        <v>346</v>
      </c>
      <c r="I324" s="193" t="s">
        <v>401</v>
      </c>
      <c r="J324" s="193" t="s">
        <v>402</v>
      </c>
      <c r="K324" s="193" t="s">
        <v>403</v>
      </c>
      <c r="L324" s="193" t="s">
        <v>404</v>
      </c>
      <c r="M324" s="193" t="s">
        <v>405</v>
      </c>
      <c r="N324" s="193" t="s">
        <v>406</v>
      </c>
      <c r="O324" s="193" t="s">
        <v>407</v>
      </c>
      <c r="P324" s="193" t="s">
        <v>408</v>
      </c>
      <c r="Q324" s="193" t="s">
        <v>409</v>
      </c>
      <c r="R324" s="193" t="s">
        <v>410</v>
      </c>
      <c r="S324" s="193" t="s">
        <v>411</v>
      </c>
      <c r="T324" s="194" t="s">
        <v>412</v>
      </c>
      <c r="U324" s="638"/>
    </row>
    <row r="325" spans="1:21" ht="24.5" thickBot="1" x14ac:dyDescent="0.4">
      <c r="A325" s="1049"/>
      <c r="B325" s="1047"/>
      <c r="C325" s="1047"/>
      <c r="D325" s="195" t="s">
        <v>413</v>
      </c>
      <c r="E325" s="195" t="s">
        <v>414</v>
      </c>
      <c r="F325" s="195" t="s">
        <v>415</v>
      </c>
      <c r="G325" s="195" t="s">
        <v>415</v>
      </c>
      <c r="H325" s="195" t="s">
        <v>32</v>
      </c>
      <c r="I325" s="195" t="s">
        <v>416</v>
      </c>
      <c r="J325" s="195" t="s">
        <v>417</v>
      </c>
      <c r="K325" s="195" t="s">
        <v>418</v>
      </c>
      <c r="L325" s="195" t="s">
        <v>419</v>
      </c>
      <c r="M325" s="195" t="s">
        <v>418</v>
      </c>
      <c r="N325" s="195" t="s">
        <v>420</v>
      </c>
      <c r="O325" s="195" t="s">
        <v>384</v>
      </c>
      <c r="P325" s="195" t="s">
        <v>421</v>
      </c>
      <c r="Q325" s="195" t="s">
        <v>422</v>
      </c>
      <c r="R325" s="195" t="s">
        <v>423</v>
      </c>
      <c r="S325" s="195" t="s">
        <v>423</v>
      </c>
      <c r="T325" s="639"/>
      <c r="U325" s="638"/>
    </row>
    <row r="326" spans="1:21" x14ac:dyDescent="0.35">
      <c r="A326" s="1055" t="str">
        <f>B320</f>
        <v>suburb.m.1</v>
      </c>
      <c r="B326" s="181">
        <v>1</v>
      </c>
      <c r="C326" s="218"/>
      <c r="D326" s="131"/>
      <c r="E326" s="131"/>
      <c r="F326" s="218"/>
      <c r="G326" s="640"/>
      <c r="H326" s="133"/>
      <c r="I326" s="497"/>
      <c r="J326" s="641"/>
      <c r="K326" s="642"/>
      <c r="L326" s="497"/>
      <c r="M326" s="642"/>
      <c r="N326" s="185"/>
      <c r="O326" s="185"/>
      <c r="P326" s="497"/>
      <c r="Q326" s="497"/>
      <c r="R326" s="497"/>
      <c r="S326" s="497"/>
      <c r="T326" s="643"/>
      <c r="U326" s="637"/>
    </row>
    <row r="327" spans="1:21" x14ac:dyDescent="0.35">
      <c r="A327" s="1055"/>
      <c r="B327" s="182">
        <v>2</v>
      </c>
      <c r="C327" s="128"/>
      <c r="D327" s="118"/>
      <c r="E327" s="118"/>
      <c r="F327" s="128"/>
      <c r="G327" s="644"/>
      <c r="H327" s="128"/>
      <c r="I327" s="498"/>
      <c r="J327" s="645"/>
      <c r="K327" s="646"/>
      <c r="L327" s="498"/>
      <c r="M327" s="646"/>
      <c r="N327" s="176"/>
      <c r="O327" s="176"/>
      <c r="P327" s="498"/>
      <c r="Q327" s="498" t="s">
        <v>424</v>
      </c>
      <c r="R327" s="498"/>
      <c r="S327" s="498"/>
      <c r="T327" s="647"/>
      <c r="U327" s="637"/>
    </row>
    <row r="328" spans="1:21" x14ac:dyDescent="0.35">
      <c r="A328" s="1055"/>
      <c r="B328" s="182">
        <v>3</v>
      </c>
      <c r="C328" s="128"/>
      <c r="D328" s="118"/>
      <c r="E328" s="118"/>
      <c r="F328" s="128"/>
      <c r="G328" s="644"/>
      <c r="H328" s="128"/>
      <c r="I328" s="498"/>
      <c r="J328" s="645"/>
      <c r="K328" s="646"/>
      <c r="L328" s="498"/>
      <c r="M328" s="646"/>
      <c r="N328" s="176"/>
      <c r="O328" s="176"/>
      <c r="P328" s="498"/>
      <c r="Q328" s="498"/>
      <c r="R328" s="498"/>
      <c r="S328" s="498"/>
      <c r="T328" s="647"/>
      <c r="U328" s="637"/>
    </row>
    <row r="329" spans="1:21" x14ac:dyDescent="0.35">
      <c r="A329" s="1055"/>
      <c r="B329" s="182">
        <v>4</v>
      </c>
      <c r="C329" s="128"/>
      <c r="D329" s="118"/>
      <c r="E329" s="118"/>
      <c r="F329" s="128"/>
      <c r="G329" s="644"/>
      <c r="H329" s="128"/>
      <c r="I329" s="498"/>
      <c r="J329" s="645"/>
      <c r="K329" s="646"/>
      <c r="L329" s="498"/>
      <c r="M329" s="646"/>
      <c r="N329" s="176"/>
      <c r="O329" s="176"/>
      <c r="P329" s="498"/>
      <c r="Q329" s="498"/>
      <c r="R329" s="498"/>
      <c r="S329" s="498"/>
      <c r="T329" s="647"/>
      <c r="U329" s="637"/>
    </row>
    <row r="330" spans="1:21" x14ac:dyDescent="0.35">
      <c r="A330" s="1055"/>
      <c r="B330" s="182">
        <v>5</v>
      </c>
      <c r="C330" s="128"/>
      <c r="D330" s="118"/>
      <c r="E330" s="118"/>
      <c r="F330" s="128"/>
      <c r="G330" s="644"/>
      <c r="H330" s="128"/>
      <c r="I330" s="498"/>
      <c r="J330" s="645"/>
      <c r="K330" s="646"/>
      <c r="L330" s="498"/>
      <c r="M330" s="646"/>
      <c r="N330" s="176"/>
      <c r="O330" s="176"/>
      <c r="P330" s="498"/>
      <c r="Q330" s="498"/>
      <c r="R330" s="498"/>
      <c r="S330" s="498"/>
      <c r="T330" s="647"/>
      <c r="U330" s="637"/>
    </row>
    <row r="331" spans="1:21" x14ac:dyDescent="0.35">
      <c r="A331" s="1055"/>
      <c r="B331" s="182">
        <v>6</v>
      </c>
      <c r="C331" s="128"/>
      <c r="D331" s="118"/>
      <c r="E331" s="118"/>
      <c r="F331" s="128"/>
      <c r="G331" s="644"/>
      <c r="H331" s="128"/>
      <c r="I331" s="498"/>
      <c r="J331" s="645"/>
      <c r="K331" s="646"/>
      <c r="L331" s="498"/>
      <c r="M331" s="646"/>
      <c r="N331" s="176"/>
      <c r="O331" s="176"/>
      <c r="P331" s="498"/>
      <c r="Q331" s="498"/>
      <c r="R331" s="498"/>
      <c r="S331" s="498"/>
      <c r="T331" s="647"/>
      <c r="U331" s="637"/>
    </row>
    <row r="332" spans="1:21" x14ac:dyDescent="0.35">
      <c r="A332" s="1055"/>
      <c r="B332" s="182">
        <v>7</v>
      </c>
      <c r="C332" s="128"/>
      <c r="D332" s="118"/>
      <c r="E332" s="118"/>
      <c r="F332" s="128"/>
      <c r="G332" s="644"/>
      <c r="H332" s="128"/>
      <c r="I332" s="498"/>
      <c r="J332" s="645"/>
      <c r="K332" s="646"/>
      <c r="L332" s="498"/>
      <c r="M332" s="646"/>
      <c r="N332" s="176"/>
      <c r="O332" s="176"/>
      <c r="P332" s="498"/>
      <c r="Q332" s="498"/>
      <c r="R332" s="498"/>
      <c r="S332" s="498"/>
      <c r="T332" s="647"/>
      <c r="U332" s="637"/>
    </row>
    <row r="333" spans="1:21" x14ac:dyDescent="0.35">
      <c r="A333" s="1055"/>
      <c r="B333" s="182">
        <v>8</v>
      </c>
      <c r="C333" s="128"/>
      <c r="D333" s="118"/>
      <c r="E333" s="118"/>
      <c r="F333" s="128"/>
      <c r="G333" s="644"/>
      <c r="H333" s="128"/>
      <c r="I333" s="498"/>
      <c r="J333" s="645"/>
      <c r="K333" s="646"/>
      <c r="L333" s="498"/>
      <c r="M333" s="646"/>
      <c r="N333" s="176"/>
      <c r="O333" s="176"/>
      <c r="P333" s="498"/>
      <c r="Q333" s="498"/>
      <c r="R333" s="498"/>
      <c r="S333" s="498"/>
      <c r="T333" s="647"/>
      <c r="U333" s="637"/>
    </row>
    <row r="334" spans="1:21" x14ac:dyDescent="0.35">
      <c r="A334" s="1055"/>
      <c r="B334" s="182">
        <v>9</v>
      </c>
      <c r="C334" s="128"/>
      <c r="D334" s="118"/>
      <c r="E334" s="118"/>
      <c r="F334" s="128"/>
      <c r="G334" s="644"/>
      <c r="H334" s="128"/>
      <c r="I334" s="498"/>
      <c r="J334" s="645"/>
      <c r="K334" s="646"/>
      <c r="L334" s="498"/>
      <c r="M334" s="646"/>
      <c r="N334" s="176"/>
      <c r="O334" s="176"/>
      <c r="P334" s="498"/>
      <c r="Q334" s="498"/>
      <c r="R334" s="498"/>
      <c r="S334" s="498"/>
      <c r="T334" s="647"/>
      <c r="U334" s="637"/>
    </row>
    <row r="335" spans="1:21" ht="15" thickBot="1" x14ac:dyDescent="0.4">
      <c r="A335" s="1056"/>
      <c r="B335" s="183">
        <v>10</v>
      </c>
      <c r="C335" s="157"/>
      <c r="D335" s="155"/>
      <c r="E335" s="155"/>
      <c r="F335" s="157"/>
      <c r="G335" s="648"/>
      <c r="H335" s="157"/>
      <c r="I335" s="499"/>
      <c r="J335" s="649"/>
      <c r="K335" s="650"/>
      <c r="L335" s="499"/>
      <c r="M335" s="650"/>
      <c r="N335" s="177"/>
      <c r="O335" s="177"/>
      <c r="P335" s="499"/>
      <c r="Q335" s="499"/>
      <c r="R335" s="499"/>
      <c r="S335" s="499"/>
      <c r="T335" s="651"/>
      <c r="U335" s="637"/>
    </row>
    <row r="336" spans="1:21" ht="25" thickBot="1" x14ac:dyDescent="0.4">
      <c r="A336" s="163"/>
      <c r="B336" s="119"/>
      <c r="C336" s="119"/>
      <c r="D336" s="119"/>
      <c r="E336" s="600" t="s">
        <v>385</v>
      </c>
      <c r="F336" s="601">
        <f>COUNTA(F326:F335)</f>
        <v>0</v>
      </c>
      <c r="G336" s="602">
        <f>COUNTA(G326:G335)</f>
        <v>0</v>
      </c>
      <c r="H336" s="652"/>
      <c r="I336" s="652"/>
      <c r="J336" s="600" t="s">
        <v>623</v>
      </c>
      <c r="K336" s="602">
        <f>COUNTIF(K326:K335,"&lt;=31/12/2024")</f>
        <v>0</v>
      </c>
      <c r="L336" s="652"/>
      <c r="M336" s="161" t="s">
        <v>425</v>
      </c>
      <c r="N336" s="174">
        <f>SUM(N326:N335)</f>
        <v>0</v>
      </c>
      <c r="O336" s="175">
        <f>SUM(O326:O335)</f>
        <v>0</v>
      </c>
      <c r="P336" s="119"/>
      <c r="R336" s="119"/>
      <c r="S336" s="119"/>
      <c r="T336" s="653"/>
      <c r="U336" s="654"/>
    </row>
    <row r="337" spans="1:21" ht="15" thickBot="1" x14ac:dyDescent="0.4">
      <c r="A337" s="655"/>
      <c r="B337" s="656"/>
      <c r="C337" s="464"/>
      <c r="D337" s="464"/>
      <c r="E337" s="464"/>
      <c r="F337" s="656"/>
      <c r="G337" s="464"/>
      <c r="H337" s="464"/>
      <c r="I337" s="656"/>
      <c r="J337" s="656"/>
      <c r="K337" s="464"/>
      <c r="L337" s="464"/>
      <c r="M337" s="464"/>
      <c r="N337" s="464"/>
      <c r="O337" s="464"/>
      <c r="P337" s="464"/>
      <c r="Q337" s="464"/>
      <c r="R337" s="464"/>
      <c r="S337" s="657"/>
      <c r="T337" s="464"/>
      <c r="U337" s="658"/>
    </row>
    <row r="338" spans="1:21" ht="15" thickBot="1" x14ac:dyDescent="0.4">
      <c r="A338" s="632"/>
      <c r="B338" s="633"/>
      <c r="C338" s="634"/>
      <c r="D338" s="634"/>
      <c r="E338" s="634"/>
      <c r="F338" s="633"/>
      <c r="G338" s="634"/>
      <c r="H338" s="634"/>
      <c r="I338" s="633"/>
      <c r="J338" s="633"/>
      <c r="K338" s="634"/>
      <c r="L338" s="634"/>
      <c r="M338" s="634"/>
      <c r="N338" s="634"/>
      <c r="O338" s="634"/>
      <c r="P338" s="634"/>
      <c r="Q338" s="634"/>
      <c r="R338" s="634"/>
      <c r="S338" s="634"/>
      <c r="T338" s="634"/>
      <c r="U338" s="635"/>
    </row>
    <row r="339" spans="1:21" ht="27.5" thickBot="1" x14ac:dyDescent="0.4">
      <c r="A339" s="191" t="s">
        <v>9</v>
      </c>
      <c r="B339" s="1053" t="s">
        <v>36</v>
      </c>
      <c r="C339" s="1054"/>
      <c r="E339" s="1037" t="s">
        <v>386</v>
      </c>
      <c r="F339" s="1038"/>
      <c r="G339" s="1035">
        <f>VLOOKUP(B339,'sub_Urbano.Piano inv. forn'!$D$41:$H$67,3,FALSE)</f>
        <v>0</v>
      </c>
      <c r="H339" s="1036"/>
      <c r="I339" s="108"/>
      <c r="J339" s="1037" t="s">
        <v>387</v>
      </c>
      <c r="K339" s="1038"/>
      <c r="L339" s="1035">
        <f>VLOOKUP(B339,'sub_Urbano.Piano inv. forn'!$D$41:$H$67,4,FALSE)</f>
        <v>0</v>
      </c>
      <c r="M339" s="1036"/>
      <c r="O339" s="197" t="s">
        <v>388</v>
      </c>
      <c r="P339" s="636"/>
      <c r="R339" s="198" t="s">
        <v>389</v>
      </c>
      <c r="S339" s="1039"/>
      <c r="T339" s="1040"/>
      <c r="U339" s="637"/>
    </row>
    <row r="340" spans="1:21" ht="15" thickBot="1" x14ac:dyDescent="0.4">
      <c r="A340" s="163"/>
      <c r="B340" s="120"/>
      <c r="C340" s="120"/>
      <c r="E340" s="121"/>
      <c r="F340" s="121"/>
      <c r="G340" s="122"/>
      <c r="H340" s="122"/>
      <c r="I340" s="108"/>
      <c r="J340" s="121"/>
      <c r="K340" s="121"/>
      <c r="L340" s="122"/>
      <c r="M340" s="122"/>
      <c r="O340" s="123"/>
      <c r="R340" s="119"/>
      <c r="S340" s="608"/>
      <c r="U340" s="164"/>
    </row>
    <row r="341" spans="1:21" ht="31" customHeight="1" thickBot="1" x14ac:dyDescent="0.4">
      <c r="A341" s="1050" t="s">
        <v>390</v>
      </c>
      <c r="B341" s="1051"/>
      <c r="C341" s="1051"/>
      <c r="D341" s="1052"/>
      <c r="E341" s="1041">
        <f>VLOOKUP(B339,'sub_Urbano.Piano inv. forn'!$D$41:$V$67,17,FALSE)</f>
        <v>0</v>
      </c>
      <c r="F341" s="1042"/>
      <c r="G341" s="1042"/>
      <c r="H341" s="1043"/>
      <c r="I341" s="108"/>
      <c r="J341" s="1044" t="s">
        <v>391</v>
      </c>
      <c r="K341" s="1045"/>
      <c r="L341" s="1041">
        <f>VLOOKUP(B339,'sub_Urbano.Piano inv. forn'!$D$41:$V$67,19,FALSE)</f>
        <v>0</v>
      </c>
      <c r="M341" s="1043"/>
      <c r="N341" s="147"/>
      <c r="O341" s="196" t="s">
        <v>392</v>
      </c>
      <c r="P341" s="169">
        <f>L341+E341</f>
        <v>0</v>
      </c>
      <c r="R341" s="198" t="s">
        <v>393</v>
      </c>
      <c r="S341" s="1039"/>
      <c r="T341" s="1040"/>
      <c r="U341" s="164"/>
    </row>
    <row r="342" spans="1:21" ht="15" thickBot="1" x14ac:dyDescent="0.4">
      <c r="A342" s="163"/>
      <c r="U342" s="637"/>
    </row>
    <row r="343" spans="1:21" ht="58" x14ac:dyDescent="0.35">
      <c r="A343" s="1048" t="s">
        <v>394</v>
      </c>
      <c r="B343" s="1046" t="s">
        <v>395</v>
      </c>
      <c r="C343" s="1046" t="s">
        <v>396</v>
      </c>
      <c r="D343" s="192" t="s">
        <v>397</v>
      </c>
      <c r="E343" s="628" t="s">
        <v>398</v>
      </c>
      <c r="F343" s="192" t="s">
        <v>399</v>
      </c>
      <c r="G343" s="192" t="s">
        <v>400</v>
      </c>
      <c r="H343" s="193" t="s">
        <v>346</v>
      </c>
      <c r="I343" s="193" t="s">
        <v>401</v>
      </c>
      <c r="J343" s="193" t="s">
        <v>402</v>
      </c>
      <c r="K343" s="193" t="s">
        <v>403</v>
      </c>
      <c r="L343" s="193" t="s">
        <v>404</v>
      </c>
      <c r="M343" s="193" t="s">
        <v>405</v>
      </c>
      <c r="N343" s="193" t="s">
        <v>406</v>
      </c>
      <c r="O343" s="193" t="s">
        <v>407</v>
      </c>
      <c r="P343" s="193" t="s">
        <v>408</v>
      </c>
      <c r="Q343" s="193" t="s">
        <v>409</v>
      </c>
      <c r="R343" s="193" t="s">
        <v>410</v>
      </c>
      <c r="S343" s="193" t="s">
        <v>411</v>
      </c>
      <c r="T343" s="194" t="s">
        <v>412</v>
      </c>
      <c r="U343" s="638"/>
    </row>
    <row r="344" spans="1:21" ht="24.5" thickBot="1" x14ac:dyDescent="0.4">
      <c r="A344" s="1049"/>
      <c r="B344" s="1047"/>
      <c r="C344" s="1047"/>
      <c r="D344" s="195" t="s">
        <v>413</v>
      </c>
      <c r="E344" s="195" t="s">
        <v>414</v>
      </c>
      <c r="F344" s="195" t="s">
        <v>415</v>
      </c>
      <c r="G344" s="195" t="s">
        <v>415</v>
      </c>
      <c r="H344" s="195" t="s">
        <v>32</v>
      </c>
      <c r="I344" s="195" t="s">
        <v>416</v>
      </c>
      <c r="J344" s="195" t="s">
        <v>417</v>
      </c>
      <c r="K344" s="195" t="s">
        <v>418</v>
      </c>
      <c r="L344" s="195" t="s">
        <v>419</v>
      </c>
      <c r="M344" s="195" t="s">
        <v>418</v>
      </c>
      <c r="N344" s="195" t="s">
        <v>420</v>
      </c>
      <c r="O344" s="195" t="s">
        <v>384</v>
      </c>
      <c r="P344" s="195" t="s">
        <v>421</v>
      </c>
      <c r="Q344" s="195" t="s">
        <v>422</v>
      </c>
      <c r="R344" s="195" t="s">
        <v>423</v>
      </c>
      <c r="S344" s="195" t="s">
        <v>423</v>
      </c>
      <c r="T344" s="639"/>
      <c r="U344" s="638"/>
    </row>
    <row r="345" spans="1:21" x14ac:dyDescent="0.35">
      <c r="A345" s="1055" t="str">
        <f>B339</f>
        <v>suburb.m.1</v>
      </c>
      <c r="B345" s="181">
        <v>1</v>
      </c>
      <c r="C345" s="218"/>
      <c r="D345" s="131"/>
      <c r="E345" s="131"/>
      <c r="F345" s="218"/>
      <c r="G345" s="640"/>
      <c r="H345" s="133"/>
      <c r="I345" s="497"/>
      <c r="J345" s="641"/>
      <c r="K345" s="642"/>
      <c r="L345" s="497"/>
      <c r="M345" s="642"/>
      <c r="N345" s="185"/>
      <c r="O345" s="185"/>
      <c r="P345" s="497"/>
      <c r="Q345" s="497"/>
      <c r="R345" s="497"/>
      <c r="S345" s="497"/>
      <c r="T345" s="643"/>
      <c r="U345" s="637"/>
    </row>
    <row r="346" spans="1:21" x14ac:dyDescent="0.35">
      <c r="A346" s="1055"/>
      <c r="B346" s="182">
        <v>2</v>
      </c>
      <c r="C346" s="128"/>
      <c r="D346" s="118"/>
      <c r="E346" s="118"/>
      <c r="F346" s="128"/>
      <c r="G346" s="644"/>
      <c r="H346" s="128"/>
      <c r="I346" s="498"/>
      <c r="J346" s="645"/>
      <c r="K346" s="646"/>
      <c r="L346" s="498"/>
      <c r="M346" s="646"/>
      <c r="N346" s="176"/>
      <c r="O346" s="176"/>
      <c r="P346" s="498"/>
      <c r="Q346" s="498" t="s">
        <v>424</v>
      </c>
      <c r="R346" s="498"/>
      <c r="S346" s="498"/>
      <c r="T346" s="647"/>
      <c r="U346" s="637"/>
    </row>
    <row r="347" spans="1:21" x14ac:dyDescent="0.35">
      <c r="A347" s="1055"/>
      <c r="B347" s="182">
        <v>3</v>
      </c>
      <c r="C347" s="128"/>
      <c r="D347" s="118"/>
      <c r="E347" s="118"/>
      <c r="F347" s="128"/>
      <c r="G347" s="644"/>
      <c r="H347" s="128"/>
      <c r="I347" s="498"/>
      <c r="J347" s="645"/>
      <c r="K347" s="646"/>
      <c r="L347" s="498"/>
      <c r="M347" s="646"/>
      <c r="N347" s="176"/>
      <c r="O347" s="176"/>
      <c r="P347" s="498"/>
      <c r="Q347" s="498"/>
      <c r="R347" s="498"/>
      <c r="S347" s="498"/>
      <c r="T347" s="647"/>
      <c r="U347" s="637"/>
    </row>
    <row r="348" spans="1:21" x14ac:dyDescent="0.35">
      <c r="A348" s="1055"/>
      <c r="B348" s="182">
        <v>4</v>
      </c>
      <c r="C348" s="128"/>
      <c r="D348" s="118"/>
      <c r="E348" s="118"/>
      <c r="F348" s="128"/>
      <c r="G348" s="644"/>
      <c r="H348" s="128"/>
      <c r="I348" s="498"/>
      <c r="J348" s="645"/>
      <c r="K348" s="646"/>
      <c r="L348" s="498"/>
      <c r="M348" s="646"/>
      <c r="N348" s="176"/>
      <c r="O348" s="176"/>
      <c r="P348" s="498"/>
      <c r="Q348" s="498"/>
      <c r="R348" s="498"/>
      <c r="S348" s="498"/>
      <c r="T348" s="647"/>
      <c r="U348" s="637"/>
    </row>
    <row r="349" spans="1:21" x14ac:dyDescent="0.35">
      <c r="A349" s="1055"/>
      <c r="B349" s="182">
        <v>5</v>
      </c>
      <c r="C349" s="128"/>
      <c r="D349" s="118"/>
      <c r="E349" s="118"/>
      <c r="F349" s="128"/>
      <c r="G349" s="644"/>
      <c r="H349" s="128"/>
      <c r="I349" s="498"/>
      <c r="J349" s="645"/>
      <c r="K349" s="646"/>
      <c r="L349" s="498"/>
      <c r="M349" s="646"/>
      <c r="N349" s="176"/>
      <c r="O349" s="176"/>
      <c r="P349" s="498"/>
      <c r="Q349" s="498"/>
      <c r="R349" s="498"/>
      <c r="S349" s="498"/>
      <c r="T349" s="647"/>
      <c r="U349" s="637"/>
    </row>
    <row r="350" spans="1:21" x14ac:dyDescent="0.35">
      <c r="A350" s="1055"/>
      <c r="B350" s="182">
        <v>6</v>
      </c>
      <c r="C350" s="128"/>
      <c r="D350" s="118"/>
      <c r="E350" s="118"/>
      <c r="F350" s="128"/>
      <c r="G350" s="644"/>
      <c r="H350" s="128"/>
      <c r="I350" s="498"/>
      <c r="J350" s="645"/>
      <c r="K350" s="646"/>
      <c r="L350" s="498"/>
      <c r="M350" s="646"/>
      <c r="N350" s="176"/>
      <c r="O350" s="176"/>
      <c r="P350" s="498"/>
      <c r="Q350" s="498"/>
      <c r="R350" s="498"/>
      <c r="S350" s="498"/>
      <c r="T350" s="647"/>
      <c r="U350" s="637"/>
    </row>
    <row r="351" spans="1:21" x14ac:dyDescent="0.35">
      <c r="A351" s="1055"/>
      <c r="B351" s="182">
        <v>7</v>
      </c>
      <c r="C351" s="128"/>
      <c r="D351" s="118"/>
      <c r="E351" s="118"/>
      <c r="F351" s="128"/>
      <c r="G351" s="644"/>
      <c r="H351" s="128"/>
      <c r="I351" s="498"/>
      <c r="J351" s="645"/>
      <c r="K351" s="646"/>
      <c r="L351" s="498"/>
      <c r="M351" s="646"/>
      <c r="N351" s="176"/>
      <c r="O351" s="176"/>
      <c r="P351" s="498"/>
      <c r="Q351" s="498"/>
      <c r="R351" s="498"/>
      <c r="S351" s="498"/>
      <c r="T351" s="647"/>
      <c r="U351" s="637"/>
    </row>
    <row r="352" spans="1:21" x14ac:dyDescent="0.35">
      <c r="A352" s="1055"/>
      <c r="B352" s="182">
        <v>8</v>
      </c>
      <c r="C352" s="128"/>
      <c r="D352" s="118"/>
      <c r="E352" s="118"/>
      <c r="F352" s="128"/>
      <c r="G352" s="644"/>
      <c r="H352" s="128"/>
      <c r="I352" s="498"/>
      <c r="J352" s="645"/>
      <c r="K352" s="646"/>
      <c r="L352" s="498"/>
      <c r="M352" s="646"/>
      <c r="N352" s="176"/>
      <c r="O352" s="176"/>
      <c r="P352" s="498"/>
      <c r="Q352" s="498"/>
      <c r="R352" s="498"/>
      <c r="S352" s="498"/>
      <c r="T352" s="647"/>
      <c r="U352" s="637"/>
    </row>
    <row r="353" spans="1:21" x14ac:dyDescent="0.35">
      <c r="A353" s="1055"/>
      <c r="B353" s="182">
        <v>9</v>
      </c>
      <c r="C353" s="128"/>
      <c r="D353" s="118"/>
      <c r="E353" s="118"/>
      <c r="F353" s="128"/>
      <c r="G353" s="644"/>
      <c r="H353" s="128"/>
      <c r="I353" s="498"/>
      <c r="J353" s="645"/>
      <c r="K353" s="646"/>
      <c r="L353" s="498"/>
      <c r="M353" s="646"/>
      <c r="N353" s="176"/>
      <c r="O353" s="176"/>
      <c r="P353" s="498"/>
      <c r="Q353" s="498"/>
      <c r="R353" s="498"/>
      <c r="S353" s="498"/>
      <c r="T353" s="647"/>
      <c r="U353" s="637"/>
    </row>
    <row r="354" spans="1:21" ht="15" thickBot="1" x14ac:dyDescent="0.4">
      <c r="A354" s="1056"/>
      <c r="B354" s="183">
        <v>10</v>
      </c>
      <c r="C354" s="157"/>
      <c r="D354" s="155"/>
      <c r="E354" s="155"/>
      <c r="F354" s="157"/>
      <c r="G354" s="648"/>
      <c r="H354" s="157"/>
      <c r="I354" s="499"/>
      <c r="J354" s="649"/>
      <c r="K354" s="650"/>
      <c r="L354" s="499"/>
      <c r="M354" s="650"/>
      <c r="N354" s="177"/>
      <c r="O354" s="177"/>
      <c r="P354" s="499"/>
      <c r="Q354" s="499"/>
      <c r="R354" s="499"/>
      <c r="S354" s="499"/>
      <c r="T354" s="651"/>
      <c r="U354" s="637"/>
    </row>
    <row r="355" spans="1:21" ht="25" thickBot="1" x14ac:dyDescent="0.4">
      <c r="A355" s="163"/>
      <c r="B355" s="119"/>
      <c r="C355" s="119"/>
      <c r="D355" s="119"/>
      <c r="E355" s="600" t="s">
        <v>385</v>
      </c>
      <c r="F355" s="601">
        <f>COUNTA(F345:F354)</f>
        <v>0</v>
      </c>
      <c r="G355" s="602">
        <f>COUNTA(G345:G354)</f>
        <v>0</v>
      </c>
      <c r="H355" s="652"/>
      <c r="I355" s="652"/>
      <c r="J355" s="600" t="s">
        <v>623</v>
      </c>
      <c r="K355" s="602">
        <f>COUNTIF(K345:K354,"&lt;=31/12/2024")</f>
        <v>0</v>
      </c>
      <c r="L355" s="652"/>
      <c r="M355" s="161" t="s">
        <v>425</v>
      </c>
      <c r="N355" s="174">
        <f>SUM(N345:N354)</f>
        <v>0</v>
      </c>
      <c r="O355" s="175">
        <f>SUM(O345:O354)</f>
        <v>0</v>
      </c>
      <c r="P355" s="119"/>
      <c r="R355" s="119"/>
      <c r="S355" s="119"/>
      <c r="T355" s="653"/>
      <c r="U355" s="654"/>
    </row>
    <row r="356" spans="1:21" ht="15" thickBot="1" x14ac:dyDescent="0.4">
      <c r="A356" s="655"/>
      <c r="B356" s="656"/>
      <c r="C356" s="464"/>
      <c r="D356" s="464"/>
      <c r="E356" s="464"/>
      <c r="F356" s="656"/>
      <c r="G356" s="464"/>
      <c r="H356" s="464"/>
      <c r="I356" s="656"/>
      <c r="J356" s="656"/>
      <c r="K356" s="464"/>
      <c r="L356" s="464"/>
      <c r="M356" s="464"/>
      <c r="N356" s="464"/>
      <c r="O356" s="464"/>
      <c r="P356" s="464"/>
      <c r="Q356" s="464"/>
      <c r="R356" s="464"/>
      <c r="S356" s="657"/>
      <c r="T356" s="464"/>
      <c r="U356" s="658"/>
    </row>
    <row r="357" spans="1:21" ht="15" thickBot="1" x14ac:dyDescent="0.4">
      <c r="A357" s="632"/>
      <c r="B357" s="633"/>
      <c r="C357" s="634"/>
      <c r="D357" s="634"/>
      <c r="E357" s="634"/>
      <c r="F357" s="633"/>
      <c r="G357" s="634"/>
      <c r="H357" s="634"/>
      <c r="I357" s="633"/>
      <c r="J357" s="633"/>
      <c r="K357" s="634"/>
      <c r="L357" s="634"/>
      <c r="M357" s="634"/>
      <c r="N357" s="634"/>
      <c r="O357" s="634"/>
      <c r="P357" s="634"/>
      <c r="Q357" s="634"/>
      <c r="R357" s="634"/>
      <c r="S357" s="634"/>
      <c r="T357" s="634"/>
      <c r="U357" s="635"/>
    </row>
    <row r="358" spans="1:21" ht="27.5" thickBot="1" x14ac:dyDescent="0.4">
      <c r="A358" s="191" t="s">
        <v>9</v>
      </c>
      <c r="B358" s="1053" t="s">
        <v>36</v>
      </c>
      <c r="C358" s="1054"/>
      <c r="E358" s="1037" t="s">
        <v>386</v>
      </c>
      <c r="F358" s="1038"/>
      <c r="G358" s="1035">
        <f>VLOOKUP(B358,'sub_Urbano.Piano inv. forn'!$D$41:$H$67,3,FALSE)</f>
        <v>0</v>
      </c>
      <c r="H358" s="1036"/>
      <c r="I358" s="108"/>
      <c r="J358" s="1037" t="s">
        <v>387</v>
      </c>
      <c r="K358" s="1038"/>
      <c r="L358" s="1035">
        <f>VLOOKUP(B358,'sub_Urbano.Piano inv. forn'!$D$41:$H$67,4,FALSE)</f>
        <v>0</v>
      </c>
      <c r="M358" s="1036"/>
      <c r="O358" s="197" t="s">
        <v>388</v>
      </c>
      <c r="P358" s="636"/>
      <c r="R358" s="198" t="s">
        <v>389</v>
      </c>
      <c r="S358" s="1039"/>
      <c r="T358" s="1040"/>
      <c r="U358" s="637"/>
    </row>
    <row r="359" spans="1:21" ht="15" thickBot="1" x14ac:dyDescent="0.4">
      <c r="A359" s="163"/>
      <c r="B359" s="120"/>
      <c r="C359" s="120"/>
      <c r="E359" s="121"/>
      <c r="F359" s="121"/>
      <c r="G359" s="122"/>
      <c r="H359" s="122"/>
      <c r="I359" s="108"/>
      <c r="J359" s="121"/>
      <c r="K359" s="121"/>
      <c r="L359" s="122"/>
      <c r="M359" s="122"/>
      <c r="O359" s="123"/>
      <c r="R359" s="119"/>
      <c r="S359" s="608"/>
      <c r="U359" s="164"/>
    </row>
    <row r="360" spans="1:21" ht="34" customHeight="1" thickBot="1" x14ac:dyDescent="0.4">
      <c r="A360" s="1050" t="s">
        <v>390</v>
      </c>
      <c r="B360" s="1051"/>
      <c r="C360" s="1051"/>
      <c r="D360" s="1052"/>
      <c r="E360" s="1041">
        <f>VLOOKUP(B358,'sub_Urbano.Piano inv. forn'!$D$41:$V$67,17,FALSE)</f>
        <v>0</v>
      </c>
      <c r="F360" s="1042"/>
      <c r="G360" s="1042"/>
      <c r="H360" s="1043"/>
      <c r="I360" s="108"/>
      <c r="J360" s="1044" t="s">
        <v>391</v>
      </c>
      <c r="K360" s="1045"/>
      <c r="L360" s="1041">
        <f>VLOOKUP(B358,'sub_Urbano.Piano inv. forn'!$D$41:$V$67,19,FALSE)</f>
        <v>0</v>
      </c>
      <c r="M360" s="1043"/>
      <c r="N360" s="147"/>
      <c r="O360" s="196" t="s">
        <v>392</v>
      </c>
      <c r="P360" s="169">
        <f>L360+E360</f>
        <v>0</v>
      </c>
      <c r="R360" s="198" t="s">
        <v>393</v>
      </c>
      <c r="S360" s="1039"/>
      <c r="T360" s="1040"/>
      <c r="U360" s="164"/>
    </row>
    <row r="361" spans="1:21" ht="15" thickBot="1" x14ac:dyDescent="0.4">
      <c r="A361" s="163"/>
      <c r="U361" s="637"/>
    </row>
    <row r="362" spans="1:21" ht="58" x14ac:dyDescent="0.35">
      <c r="A362" s="1048" t="s">
        <v>394</v>
      </c>
      <c r="B362" s="1046" t="s">
        <v>395</v>
      </c>
      <c r="C362" s="1046" t="s">
        <v>396</v>
      </c>
      <c r="D362" s="192" t="s">
        <v>397</v>
      </c>
      <c r="E362" s="628" t="s">
        <v>398</v>
      </c>
      <c r="F362" s="192" t="s">
        <v>399</v>
      </c>
      <c r="G362" s="192" t="s">
        <v>400</v>
      </c>
      <c r="H362" s="193" t="s">
        <v>346</v>
      </c>
      <c r="I362" s="193" t="s">
        <v>401</v>
      </c>
      <c r="J362" s="193" t="s">
        <v>402</v>
      </c>
      <c r="K362" s="193" t="s">
        <v>403</v>
      </c>
      <c r="L362" s="193" t="s">
        <v>404</v>
      </c>
      <c r="M362" s="193" t="s">
        <v>405</v>
      </c>
      <c r="N362" s="193" t="s">
        <v>406</v>
      </c>
      <c r="O362" s="193" t="s">
        <v>407</v>
      </c>
      <c r="P362" s="193" t="s">
        <v>408</v>
      </c>
      <c r="Q362" s="193" t="s">
        <v>409</v>
      </c>
      <c r="R362" s="193" t="s">
        <v>410</v>
      </c>
      <c r="S362" s="193" t="s">
        <v>411</v>
      </c>
      <c r="T362" s="194" t="s">
        <v>412</v>
      </c>
      <c r="U362" s="638"/>
    </row>
    <row r="363" spans="1:21" ht="24.5" thickBot="1" x14ac:dyDescent="0.4">
      <c r="A363" s="1049"/>
      <c r="B363" s="1047"/>
      <c r="C363" s="1047"/>
      <c r="D363" s="195" t="s">
        <v>413</v>
      </c>
      <c r="E363" s="195" t="s">
        <v>414</v>
      </c>
      <c r="F363" s="195" t="s">
        <v>415</v>
      </c>
      <c r="G363" s="195" t="s">
        <v>415</v>
      </c>
      <c r="H363" s="195" t="s">
        <v>32</v>
      </c>
      <c r="I363" s="195" t="s">
        <v>416</v>
      </c>
      <c r="J363" s="195" t="s">
        <v>417</v>
      </c>
      <c r="K363" s="195" t="s">
        <v>418</v>
      </c>
      <c r="L363" s="195" t="s">
        <v>419</v>
      </c>
      <c r="M363" s="195" t="s">
        <v>418</v>
      </c>
      <c r="N363" s="195" t="s">
        <v>420</v>
      </c>
      <c r="O363" s="195" t="s">
        <v>384</v>
      </c>
      <c r="P363" s="195" t="s">
        <v>421</v>
      </c>
      <c r="Q363" s="195" t="s">
        <v>422</v>
      </c>
      <c r="R363" s="195" t="s">
        <v>423</v>
      </c>
      <c r="S363" s="195" t="s">
        <v>423</v>
      </c>
      <c r="T363" s="639"/>
      <c r="U363" s="638"/>
    </row>
    <row r="364" spans="1:21" x14ac:dyDescent="0.35">
      <c r="A364" s="1055" t="str">
        <f>B358</f>
        <v>suburb.m.1</v>
      </c>
      <c r="B364" s="181">
        <v>1</v>
      </c>
      <c r="C364" s="218"/>
      <c r="D364" s="131"/>
      <c r="E364" s="131"/>
      <c r="F364" s="218"/>
      <c r="G364" s="640"/>
      <c r="H364" s="133"/>
      <c r="I364" s="497"/>
      <c r="J364" s="641"/>
      <c r="K364" s="642"/>
      <c r="L364" s="497"/>
      <c r="M364" s="642"/>
      <c r="N364" s="185"/>
      <c r="O364" s="185"/>
      <c r="P364" s="497"/>
      <c r="Q364" s="497"/>
      <c r="R364" s="497"/>
      <c r="S364" s="497"/>
      <c r="T364" s="643"/>
      <c r="U364" s="637"/>
    </row>
    <row r="365" spans="1:21" x14ac:dyDescent="0.35">
      <c r="A365" s="1055"/>
      <c r="B365" s="182">
        <v>2</v>
      </c>
      <c r="C365" s="128"/>
      <c r="D365" s="118"/>
      <c r="E365" s="118"/>
      <c r="F365" s="128"/>
      <c r="G365" s="644"/>
      <c r="H365" s="128"/>
      <c r="I365" s="498"/>
      <c r="J365" s="645"/>
      <c r="K365" s="646"/>
      <c r="L365" s="498"/>
      <c r="M365" s="646"/>
      <c r="N365" s="176"/>
      <c r="O365" s="176"/>
      <c r="P365" s="498"/>
      <c r="Q365" s="498" t="s">
        <v>424</v>
      </c>
      <c r="R365" s="498"/>
      <c r="S365" s="498"/>
      <c r="T365" s="647"/>
      <c r="U365" s="637"/>
    </row>
    <row r="366" spans="1:21" x14ac:dyDescent="0.35">
      <c r="A366" s="1055"/>
      <c r="B366" s="182">
        <v>3</v>
      </c>
      <c r="C366" s="128"/>
      <c r="D366" s="118"/>
      <c r="E366" s="118"/>
      <c r="F366" s="128"/>
      <c r="G366" s="644"/>
      <c r="H366" s="128"/>
      <c r="I366" s="498"/>
      <c r="J366" s="645"/>
      <c r="K366" s="646"/>
      <c r="L366" s="498"/>
      <c r="M366" s="646"/>
      <c r="N366" s="176"/>
      <c r="O366" s="176"/>
      <c r="P366" s="498"/>
      <c r="Q366" s="498"/>
      <c r="R366" s="498"/>
      <c r="S366" s="498"/>
      <c r="T366" s="647"/>
      <c r="U366" s="637"/>
    </row>
    <row r="367" spans="1:21" x14ac:dyDescent="0.35">
      <c r="A367" s="1055"/>
      <c r="B367" s="182">
        <v>4</v>
      </c>
      <c r="C367" s="128"/>
      <c r="D367" s="118"/>
      <c r="E367" s="118"/>
      <c r="F367" s="128"/>
      <c r="G367" s="644"/>
      <c r="H367" s="128"/>
      <c r="I367" s="498"/>
      <c r="J367" s="645"/>
      <c r="K367" s="646"/>
      <c r="L367" s="498"/>
      <c r="M367" s="646"/>
      <c r="N367" s="176"/>
      <c r="O367" s="176"/>
      <c r="P367" s="498"/>
      <c r="Q367" s="498"/>
      <c r="R367" s="498"/>
      <c r="S367" s="498"/>
      <c r="T367" s="647"/>
      <c r="U367" s="637"/>
    </row>
    <row r="368" spans="1:21" x14ac:dyDescent="0.35">
      <c r="A368" s="1055"/>
      <c r="B368" s="182">
        <v>5</v>
      </c>
      <c r="C368" s="128"/>
      <c r="D368" s="118"/>
      <c r="E368" s="118"/>
      <c r="F368" s="128"/>
      <c r="G368" s="644"/>
      <c r="H368" s="128"/>
      <c r="I368" s="498"/>
      <c r="J368" s="645"/>
      <c r="K368" s="646"/>
      <c r="L368" s="498"/>
      <c r="M368" s="646"/>
      <c r="N368" s="176"/>
      <c r="O368" s="176"/>
      <c r="P368" s="498"/>
      <c r="Q368" s="498"/>
      <c r="R368" s="498"/>
      <c r="S368" s="498"/>
      <c r="T368" s="647"/>
      <c r="U368" s="637"/>
    </row>
    <row r="369" spans="1:21" x14ac:dyDescent="0.35">
      <c r="A369" s="1055"/>
      <c r="B369" s="182">
        <v>6</v>
      </c>
      <c r="C369" s="128"/>
      <c r="D369" s="118"/>
      <c r="E369" s="118"/>
      <c r="F369" s="128"/>
      <c r="G369" s="644"/>
      <c r="H369" s="128"/>
      <c r="I369" s="498"/>
      <c r="J369" s="645"/>
      <c r="K369" s="646"/>
      <c r="L369" s="498"/>
      <c r="M369" s="646"/>
      <c r="N369" s="176"/>
      <c r="O369" s="176"/>
      <c r="P369" s="498"/>
      <c r="Q369" s="498"/>
      <c r="R369" s="498"/>
      <c r="S369" s="498"/>
      <c r="T369" s="647"/>
      <c r="U369" s="637"/>
    </row>
    <row r="370" spans="1:21" x14ac:dyDescent="0.35">
      <c r="A370" s="1055"/>
      <c r="B370" s="182">
        <v>7</v>
      </c>
      <c r="C370" s="128"/>
      <c r="D370" s="118"/>
      <c r="E370" s="118"/>
      <c r="F370" s="128"/>
      <c r="G370" s="644"/>
      <c r="H370" s="128"/>
      <c r="I370" s="498"/>
      <c r="J370" s="645"/>
      <c r="K370" s="646"/>
      <c r="L370" s="498"/>
      <c r="M370" s="646"/>
      <c r="N370" s="176"/>
      <c r="O370" s="176"/>
      <c r="P370" s="498"/>
      <c r="Q370" s="498"/>
      <c r="R370" s="498"/>
      <c r="S370" s="498"/>
      <c r="T370" s="647"/>
      <c r="U370" s="637"/>
    </row>
    <row r="371" spans="1:21" x14ac:dyDescent="0.35">
      <c r="A371" s="1055"/>
      <c r="B371" s="182">
        <v>8</v>
      </c>
      <c r="C371" s="128"/>
      <c r="D371" s="118"/>
      <c r="E371" s="118"/>
      <c r="F371" s="128"/>
      <c r="G371" s="644"/>
      <c r="H371" s="128"/>
      <c r="I371" s="498"/>
      <c r="J371" s="645"/>
      <c r="K371" s="646"/>
      <c r="L371" s="498"/>
      <c r="M371" s="646"/>
      <c r="N371" s="176"/>
      <c r="O371" s="176"/>
      <c r="P371" s="498"/>
      <c r="Q371" s="498"/>
      <c r="R371" s="498"/>
      <c r="S371" s="498"/>
      <c r="T371" s="647"/>
      <c r="U371" s="637"/>
    </row>
    <row r="372" spans="1:21" x14ac:dyDescent="0.35">
      <c r="A372" s="1055"/>
      <c r="B372" s="182">
        <v>9</v>
      </c>
      <c r="C372" s="128"/>
      <c r="D372" s="118"/>
      <c r="E372" s="118"/>
      <c r="F372" s="128"/>
      <c r="G372" s="644"/>
      <c r="H372" s="128"/>
      <c r="I372" s="498"/>
      <c r="J372" s="645"/>
      <c r="K372" s="646"/>
      <c r="L372" s="498"/>
      <c r="M372" s="646"/>
      <c r="N372" s="176"/>
      <c r="O372" s="176"/>
      <c r="P372" s="498"/>
      <c r="Q372" s="498"/>
      <c r="R372" s="498"/>
      <c r="S372" s="498"/>
      <c r="T372" s="647"/>
      <c r="U372" s="637"/>
    </row>
    <row r="373" spans="1:21" ht="15" thickBot="1" x14ac:dyDescent="0.4">
      <c r="A373" s="1056"/>
      <c r="B373" s="183">
        <v>10</v>
      </c>
      <c r="C373" s="157"/>
      <c r="D373" s="155"/>
      <c r="E373" s="155"/>
      <c r="F373" s="157"/>
      <c r="G373" s="648"/>
      <c r="H373" s="157"/>
      <c r="I373" s="499"/>
      <c r="J373" s="649"/>
      <c r="K373" s="650"/>
      <c r="L373" s="499"/>
      <c r="M373" s="650"/>
      <c r="N373" s="177"/>
      <c r="O373" s="177"/>
      <c r="P373" s="499"/>
      <c r="Q373" s="499"/>
      <c r="R373" s="499"/>
      <c r="S373" s="499"/>
      <c r="T373" s="651"/>
      <c r="U373" s="637"/>
    </row>
    <row r="374" spans="1:21" ht="25" thickBot="1" x14ac:dyDescent="0.4">
      <c r="A374" s="163"/>
      <c r="B374" s="119"/>
      <c r="C374" s="119"/>
      <c r="D374" s="119"/>
      <c r="E374" s="600" t="s">
        <v>385</v>
      </c>
      <c r="F374" s="601">
        <f>COUNTA(F364:F373)</f>
        <v>0</v>
      </c>
      <c r="G374" s="602">
        <f>COUNTA(G364:G373)</f>
        <v>0</v>
      </c>
      <c r="H374" s="652"/>
      <c r="I374" s="652"/>
      <c r="J374" s="600" t="s">
        <v>623</v>
      </c>
      <c r="K374" s="602">
        <f>COUNTIF(K364:K373,"&lt;=31/12/2024")</f>
        <v>0</v>
      </c>
      <c r="L374" s="652"/>
      <c r="M374" s="161" t="s">
        <v>425</v>
      </c>
      <c r="N374" s="174">
        <f>SUM(N364:N373)</f>
        <v>0</v>
      </c>
      <c r="O374" s="175">
        <f>SUM(O364:O373)</f>
        <v>0</v>
      </c>
      <c r="P374" s="119"/>
      <c r="R374" s="119"/>
      <c r="S374" s="119"/>
      <c r="T374" s="653"/>
      <c r="U374" s="654"/>
    </row>
    <row r="375" spans="1:21" ht="15" thickBot="1" x14ac:dyDescent="0.4">
      <c r="A375" s="655"/>
      <c r="B375" s="656"/>
      <c r="C375" s="464"/>
      <c r="D375" s="464"/>
      <c r="E375" s="464"/>
      <c r="F375" s="656"/>
      <c r="G375" s="464"/>
      <c r="H375" s="464"/>
      <c r="I375" s="656"/>
      <c r="J375" s="656"/>
      <c r="K375" s="464"/>
      <c r="L375" s="464"/>
      <c r="M375" s="464"/>
      <c r="N375" s="464"/>
      <c r="O375" s="464"/>
      <c r="P375" s="464"/>
      <c r="Q375" s="464"/>
      <c r="R375" s="464"/>
      <c r="S375" s="657"/>
      <c r="T375" s="464"/>
      <c r="U375" s="658"/>
    </row>
    <row r="376" spans="1:21" ht="15" thickBot="1" x14ac:dyDescent="0.4">
      <c r="A376" s="632"/>
      <c r="B376" s="633"/>
      <c r="C376" s="634"/>
      <c r="D376" s="634"/>
      <c r="E376" s="634"/>
      <c r="F376" s="633"/>
      <c r="G376" s="634"/>
      <c r="H376" s="634"/>
      <c r="I376" s="633"/>
      <c r="J376" s="633"/>
      <c r="K376" s="634"/>
      <c r="L376" s="634"/>
      <c r="M376" s="634"/>
      <c r="N376" s="634"/>
      <c r="O376" s="634"/>
      <c r="P376" s="634"/>
      <c r="Q376" s="634"/>
      <c r="R376" s="634"/>
      <c r="S376" s="634"/>
      <c r="T376" s="634"/>
      <c r="U376" s="635"/>
    </row>
    <row r="377" spans="1:21" ht="27.5" thickBot="1" x14ac:dyDescent="0.4">
      <c r="A377" s="191" t="s">
        <v>9</v>
      </c>
      <c r="B377" s="1053" t="s">
        <v>36</v>
      </c>
      <c r="C377" s="1054"/>
      <c r="E377" s="1037" t="s">
        <v>386</v>
      </c>
      <c r="F377" s="1038"/>
      <c r="G377" s="1035">
        <f>VLOOKUP(B377,'sub_Urbano.Piano inv. forn'!$D$41:$H$67,3,FALSE)</f>
        <v>0</v>
      </c>
      <c r="H377" s="1036"/>
      <c r="I377" s="108"/>
      <c r="J377" s="1037" t="s">
        <v>387</v>
      </c>
      <c r="K377" s="1038"/>
      <c r="L377" s="1035">
        <f>VLOOKUP(B377,'sub_Urbano.Piano inv. forn'!$D$41:$H$67,4,FALSE)</f>
        <v>0</v>
      </c>
      <c r="M377" s="1036"/>
      <c r="O377" s="197" t="s">
        <v>388</v>
      </c>
      <c r="P377" s="636"/>
      <c r="R377" s="198" t="s">
        <v>389</v>
      </c>
      <c r="S377" s="1039"/>
      <c r="T377" s="1040"/>
      <c r="U377" s="637"/>
    </row>
    <row r="378" spans="1:21" ht="15" thickBot="1" x14ac:dyDescent="0.4">
      <c r="A378" s="163"/>
      <c r="B378" s="120"/>
      <c r="C378" s="120"/>
      <c r="E378" s="121"/>
      <c r="F378" s="121"/>
      <c r="G378" s="122"/>
      <c r="H378" s="122"/>
      <c r="I378" s="108"/>
      <c r="J378" s="121"/>
      <c r="K378" s="121"/>
      <c r="L378" s="122"/>
      <c r="M378" s="122"/>
      <c r="O378" s="123"/>
      <c r="R378" s="119"/>
      <c r="S378" s="608"/>
      <c r="U378" s="164"/>
    </row>
    <row r="379" spans="1:21" ht="34" customHeight="1" thickBot="1" x14ac:dyDescent="0.4">
      <c r="A379" s="1050" t="s">
        <v>390</v>
      </c>
      <c r="B379" s="1051"/>
      <c r="C379" s="1051"/>
      <c r="D379" s="1052"/>
      <c r="E379" s="1041">
        <f>VLOOKUP(B377,'sub_Urbano.Piano inv. forn'!$D$41:$V$67,17,FALSE)</f>
        <v>0</v>
      </c>
      <c r="F379" s="1042"/>
      <c r="G379" s="1042"/>
      <c r="H379" s="1043"/>
      <c r="I379" s="108"/>
      <c r="J379" s="1044" t="s">
        <v>391</v>
      </c>
      <c r="K379" s="1045"/>
      <c r="L379" s="1041">
        <f>VLOOKUP(B377,'sub_Urbano.Piano inv. forn'!$D$41:$V$67,19,FALSE)</f>
        <v>0</v>
      </c>
      <c r="M379" s="1043"/>
      <c r="N379" s="147"/>
      <c r="O379" s="196" t="s">
        <v>392</v>
      </c>
      <c r="P379" s="169">
        <f>L379+E379</f>
        <v>0</v>
      </c>
      <c r="R379" s="198" t="s">
        <v>393</v>
      </c>
      <c r="S379" s="1039"/>
      <c r="T379" s="1040"/>
      <c r="U379" s="164"/>
    </row>
    <row r="380" spans="1:21" ht="15" thickBot="1" x14ac:dyDescent="0.4">
      <c r="A380" s="163"/>
      <c r="U380" s="637"/>
    </row>
    <row r="381" spans="1:21" ht="58" x14ac:dyDescent="0.35">
      <c r="A381" s="1048" t="s">
        <v>394</v>
      </c>
      <c r="B381" s="1046" t="s">
        <v>395</v>
      </c>
      <c r="C381" s="1046" t="s">
        <v>396</v>
      </c>
      <c r="D381" s="192" t="s">
        <v>397</v>
      </c>
      <c r="E381" s="628" t="s">
        <v>398</v>
      </c>
      <c r="F381" s="192" t="s">
        <v>399</v>
      </c>
      <c r="G381" s="192" t="s">
        <v>400</v>
      </c>
      <c r="H381" s="193" t="s">
        <v>346</v>
      </c>
      <c r="I381" s="193" t="s">
        <v>401</v>
      </c>
      <c r="J381" s="193" t="s">
        <v>402</v>
      </c>
      <c r="K381" s="193" t="s">
        <v>403</v>
      </c>
      <c r="L381" s="193" t="s">
        <v>404</v>
      </c>
      <c r="M381" s="193" t="s">
        <v>405</v>
      </c>
      <c r="N381" s="193" t="s">
        <v>406</v>
      </c>
      <c r="O381" s="193" t="s">
        <v>407</v>
      </c>
      <c r="P381" s="193" t="s">
        <v>408</v>
      </c>
      <c r="Q381" s="193" t="s">
        <v>409</v>
      </c>
      <c r="R381" s="193" t="s">
        <v>410</v>
      </c>
      <c r="S381" s="193" t="s">
        <v>411</v>
      </c>
      <c r="T381" s="194" t="s">
        <v>412</v>
      </c>
      <c r="U381" s="638"/>
    </row>
    <row r="382" spans="1:21" ht="24.5" thickBot="1" x14ac:dyDescent="0.4">
      <c r="A382" s="1049"/>
      <c r="B382" s="1047"/>
      <c r="C382" s="1047"/>
      <c r="D382" s="195" t="s">
        <v>413</v>
      </c>
      <c r="E382" s="195" t="s">
        <v>414</v>
      </c>
      <c r="F382" s="195" t="s">
        <v>415</v>
      </c>
      <c r="G382" s="195" t="s">
        <v>415</v>
      </c>
      <c r="H382" s="195" t="s">
        <v>32</v>
      </c>
      <c r="I382" s="195" t="s">
        <v>416</v>
      </c>
      <c r="J382" s="195" t="s">
        <v>417</v>
      </c>
      <c r="K382" s="195" t="s">
        <v>418</v>
      </c>
      <c r="L382" s="195" t="s">
        <v>419</v>
      </c>
      <c r="M382" s="195" t="s">
        <v>418</v>
      </c>
      <c r="N382" s="195" t="s">
        <v>420</v>
      </c>
      <c r="O382" s="195" t="s">
        <v>384</v>
      </c>
      <c r="P382" s="195" t="s">
        <v>421</v>
      </c>
      <c r="Q382" s="195" t="s">
        <v>422</v>
      </c>
      <c r="R382" s="195" t="s">
        <v>423</v>
      </c>
      <c r="S382" s="195" t="s">
        <v>423</v>
      </c>
      <c r="T382" s="639"/>
      <c r="U382" s="638"/>
    </row>
    <row r="383" spans="1:21" x14ac:dyDescent="0.35">
      <c r="A383" s="1055" t="str">
        <f>B377</f>
        <v>suburb.m.1</v>
      </c>
      <c r="B383" s="181">
        <v>1</v>
      </c>
      <c r="C383" s="218"/>
      <c r="D383" s="131"/>
      <c r="E383" s="131"/>
      <c r="F383" s="218"/>
      <c r="G383" s="640"/>
      <c r="H383" s="133"/>
      <c r="I383" s="497"/>
      <c r="J383" s="641"/>
      <c r="K383" s="642"/>
      <c r="L383" s="497"/>
      <c r="M383" s="642"/>
      <c r="N383" s="185"/>
      <c r="O383" s="185"/>
      <c r="P383" s="497"/>
      <c r="Q383" s="497"/>
      <c r="R383" s="497"/>
      <c r="S383" s="497"/>
      <c r="T383" s="643"/>
      <c r="U383" s="637"/>
    </row>
    <row r="384" spans="1:21" x14ac:dyDescent="0.35">
      <c r="A384" s="1055"/>
      <c r="B384" s="182">
        <v>2</v>
      </c>
      <c r="C384" s="128"/>
      <c r="D384" s="118"/>
      <c r="E384" s="118"/>
      <c r="F384" s="128"/>
      <c r="G384" s="644"/>
      <c r="H384" s="128"/>
      <c r="I384" s="498"/>
      <c r="J384" s="645"/>
      <c r="K384" s="646"/>
      <c r="L384" s="498"/>
      <c r="M384" s="646"/>
      <c r="N384" s="176"/>
      <c r="O384" s="176"/>
      <c r="P384" s="498"/>
      <c r="Q384" s="498" t="s">
        <v>424</v>
      </c>
      <c r="R384" s="498"/>
      <c r="S384" s="498"/>
      <c r="T384" s="647"/>
      <c r="U384" s="637"/>
    </row>
    <row r="385" spans="1:21" x14ac:dyDescent="0.35">
      <c r="A385" s="1055"/>
      <c r="B385" s="182">
        <v>3</v>
      </c>
      <c r="C385" s="128"/>
      <c r="D385" s="118"/>
      <c r="E385" s="118"/>
      <c r="F385" s="128"/>
      <c r="G385" s="644"/>
      <c r="H385" s="128"/>
      <c r="I385" s="498"/>
      <c r="J385" s="645"/>
      <c r="K385" s="646"/>
      <c r="L385" s="498"/>
      <c r="M385" s="646"/>
      <c r="N385" s="176"/>
      <c r="O385" s="176"/>
      <c r="P385" s="498"/>
      <c r="Q385" s="498"/>
      <c r="R385" s="498"/>
      <c r="S385" s="498"/>
      <c r="T385" s="647"/>
      <c r="U385" s="637"/>
    </row>
    <row r="386" spans="1:21" x14ac:dyDescent="0.35">
      <c r="A386" s="1055"/>
      <c r="B386" s="182">
        <v>4</v>
      </c>
      <c r="C386" s="128"/>
      <c r="D386" s="118"/>
      <c r="E386" s="118"/>
      <c r="F386" s="128"/>
      <c r="G386" s="644"/>
      <c r="H386" s="128"/>
      <c r="I386" s="498"/>
      <c r="J386" s="645"/>
      <c r="K386" s="646"/>
      <c r="L386" s="498"/>
      <c r="M386" s="646"/>
      <c r="N386" s="176"/>
      <c r="O386" s="176"/>
      <c r="P386" s="498"/>
      <c r="Q386" s="498"/>
      <c r="R386" s="498"/>
      <c r="S386" s="498"/>
      <c r="T386" s="647"/>
      <c r="U386" s="637"/>
    </row>
    <row r="387" spans="1:21" x14ac:dyDescent="0.35">
      <c r="A387" s="1055"/>
      <c r="B387" s="182">
        <v>5</v>
      </c>
      <c r="C387" s="128"/>
      <c r="D387" s="118"/>
      <c r="E387" s="118"/>
      <c r="F387" s="128"/>
      <c r="G387" s="644"/>
      <c r="H387" s="128"/>
      <c r="I387" s="498"/>
      <c r="J387" s="645"/>
      <c r="K387" s="646"/>
      <c r="L387" s="498"/>
      <c r="M387" s="646"/>
      <c r="N387" s="176"/>
      <c r="O387" s="176"/>
      <c r="P387" s="498"/>
      <c r="Q387" s="498"/>
      <c r="R387" s="498"/>
      <c r="S387" s="498"/>
      <c r="T387" s="647"/>
      <c r="U387" s="637"/>
    </row>
    <row r="388" spans="1:21" x14ac:dyDescent="0.35">
      <c r="A388" s="1055"/>
      <c r="B388" s="182">
        <v>6</v>
      </c>
      <c r="C388" s="128"/>
      <c r="D388" s="118"/>
      <c r="E388" s="118"/>
      <c r="F388" s="128"/>
      <c r="G388" s="644"/>
      <c r="H388" s="128"/>
      <c r="I388" s="498"/>
      <c r="J388" s="645"/>
      <c r="K388" s="646"/>
      <c r="L388" s="498"/>
      <c r="M388" s="646"/>
      <c r="N388" s="176"/>
      <c r="O388" s="176"/>
      <c r="P388" s="498"/>
      <c r="Q388" s="498"/>
      <c r="R388" s="498"/>
      <c r="S388" s="498"/>
      <c r="T388" s="647"/>
      <c r="U388" s="637"/>
    </row>
    <row r="389" spans="1:21" x14ac:dyDescent="0.35">
      <c r="A389" s="1055"/>
      <c r="B389" s="182">
        <v>7</v>
      </c>
      <c r="C389" s="128"/>
      <c r="D389" s="118"/>
      <c r="E389" s="118"/>
      <c r="F389" s="128"/>
      <c r="G389" s="644"/>
      <c r="H389" s="128"/>
      <c r="I389" s="498"/>
      <c r="J389" s="645"/>
      <c r="K389" s="646"/>
      <c r="L389" s="498"/>
      <c r="M389" s="646"/>
      <c r="N389" s="176"/>
      <c r="O389" s="176"/>
      <c r="P389" s="498"/>
      <c r="Q389" s="498"/>
      <c r="R389" s="498"/>
      <c r="S389" s="498"/>
      <c r="T389" s="647"/>
      <c r="U389" s="637"/>
    </row>
    <row r="390" spans="1:21" x14ac:dyDescent="0.35">
      <c r="A390" s="1055"/>
      <c r="B390" s="182">
        <v>8</v>
      </c>
      <c r="C390" s="128"/>
      <c r="D390" s="118"/>
      <c r="E390" s="118"/>
      <c r="F390" s="128"/>
      <c r="G390" s="644"/>
      <c r="H390" s="128"/>
      <c r="I390" s="498"/>
      <c r="J390" s="645"/>
      <c r="K390" s="646"/>
      <c r="L390" s="498"/>
      <c r="M390" s="646"/>
      <c r="N390" s="176"/>
      <c r="O390" s="176"/>
      <c r="P390" s="498"/>
      <c r="Q390" s="498"/>
      <c r="R390" s="498"/>
      <c r="S390" s="498"/>
      <c r="T390" s="647"/>
      <c r="U390" s="637"/>
    </row>
    <row r="391" spans="1:21" x14ac:dyDescent="0.35">
      <c r="A391" s="1055"/>
      <c r="B391" s="182">
        <v>9</v>
      </c>
      <c r="C391" s="128"/>
      <c r="D391" s="118"/>
      <c r="E391" s="118"/>
      <c r="F391" s="128"/>
      <c r="G391" s="644"/>
      <c r="H391" s="128"/>
      <c r="I391" s="498"/>
      <c r="J391" s="645"/>
      <c r="K391" s="646"/>
      <c r="L391" s="498"/>
      <c r="M391" s="646"/>
      <c r="N391" s="176"/>
      <c r="O391" s="176"/>
      <c r="P391" s="498"/>
      <c r="Q391" s="498"/>
      <c r="R391" s="498"/>
      <c r="S391" s="498"/>
      <c r="T391" s="647"/>
      <c r="U391" s="637"/>
    </row>
    <row r="392" spans="1:21" ht="15" thickBot="1" x14ac:dyDescent="0.4">
      <c r="A392" s="1056"/>
      <c r="B392" s="183">
        <v>10</v>
      </c>
      <c r="C392" s="157"/>
      <c r="D392" s="155"/>
      <c r="E392" s="155"/>
      <c r="F392" s="157"/>
      <c r="G392" s="648"/>
      <c r="H392" s="157"/>
      <c r="I392" s="499"/>
      <c r="J392" s="649"/>
      <c r="K392" s="650"/>
      <c r="L392" s="499"/>
      <c r="M392" s="650"/>
      <c r="N392" s="177"/>
      <c r="O392" s="177"/>
      <c r="P392" s="499"/>
      <c r="Q392" s="499"/>
      <c r="R392" s="499"/>
      <c r="S392" s="499"/>
      <c r="T392" s="651"/>
      <c r="U392" s="637"/>
    </row>
    <row r="393" spans="1:21" ht="25" thickBot="1" x14ac:dyDescent="0.4">
      <c r="A393" s="163"/>
      <c r="B393" s="119"/>
      <c r="C393" s="119"/>
      <c r="D393" s="119"/>
      <c r="E393" s="600" t="s">
        <v>385</v>
      </c>
      <c r="F393" s="601">
        <f>COUNTA(F383:F392)</f>
        <v>0</v>
      </c>
      <c r="G393" s="602">
        <f>COUNTA(G383:G392)</f>
        <v>0</v>
      </c>
      <c r="H393" s="652"/>
      <c r="I393" s="652"/>
      <c r="J393" s="600" t="s">
        <v>623</v>
      </c>
      <c r="K393" s="602">
        <f>COUNTIF(K383:K392,"&lt;=31/12/2024")</f>
        <v>0</v>
      </c>
      <c r="L393" s="652"/>
      <c r="M393" s="161" t="s">
        <v>425</v>
      </c>
      <c r="N393" s="174">
        <f>SUM(N383:N392)</f>
        <v>0</v>
      </c>
      <c r="O393" s="175">
        <f>SUM(O383:O392)</f>
        <v>0</v>
      </c>
      <c r="P393" s="119"/>
      <c r="R393" s="119"/>
      <c r="S393" s="119"/>
      <c r="T393" s="653"/>
      <c r="U393" s="654"/>
    </row>
    <row r="394" spans="1:21" ht="15" thickBot="1" x14ac:dyDescent="0.4">
      <c r="A394" s="655"/>
      <c r="B394" s="656"/>
      <c r="C394" s="464"/>
      <c r="D394" s="464"/>
      <c r="E394" s="464"/>
      <c r="F394" s="656"/>
      <c r="G394" s="464"/>
      <c r="H394" s="464"/>
      <c r="I394" s="656"/>
      <c r="J394" s="656"/>
      <c r="K394" s="464"/>
      <c r="L394" s="464"/>
      <c r="M394" s="464"/>
      <c r="N394" s="464"/>
      <c r="O394" s="464"/>
      <c r="P394" s="464"/>
      <c r="Q394" s="464"/>
      <c r="R394" s="464"/>
      <c r="S394" s="657"/>
      <c r="T394" s="464"/>
      <c r="U394" s="658"/>
    </row>
    <row r="395" spans="1:21" ht="15" thickBot="1" x14ac:dyDescent="0.4">
      <c r="A395" s="632"/>
      <c r="B395" s="633"/>
      <c r="C395" s="634"/>
      <c r="D395" s="634"/>
      <c r="E395" s="634"/>
      <c r="F395" s="633"/>
      <c r="G395" s="634"/>
      <c r="H395" s="634"/>
      <c r="I395" s="633"/>
      <c r="J395" s="633"/>
      <c r="K395" s="634"/>
      <c r="L395" s="634"/>
      <c r="M395" s="634"/>
      <c r="N395" s="634"/>
      <c r="O395" s="634"/>
      <c r="P395" s="634"/>
      <c r="Q395" s="634"/>
      <c r="R395" s="634"/>
      <c r="S395" s="634"/>
      <c r="T395" s="634"/>
      <c r="U395" s="635"/>
    </row>
    <row r="396" spans="1:21" ht="27.5" thickBot="1" x14ac:dyDescent="0.4">
      <c r="A396" s="191" t="s">
        <v>9</v>
      </c>
      <c r="B396" s="1053" t="s">
        <v>36</v>
      </c>
      <c r="C396" s="1054"/>
      <c r="E396" s="1037" t="s">
        <v>386</v>
      </c>
      <c r="F396" s="1038"/>
      <c r="G396" s="1035">
        <f>VLOOKUP(B396,'sub_Urbano.Piano inv. forn'!$D$41:$H$67,3,FALSE)</f>
        <v>0</v>
      </c>
      <c r="H396" s="1036"/>
      <c r="I396" s="108"/>
      <c r="J396" s="1037" t="s">
        <v>387</v>
      </c>
      <c r="K396" s="1038"/>
      <c r="L396" s="1035">
        <f>VLOOKUP(B396,'sub_Urbano.Piano inv. forn'!$D$41:$H$67,4,FALSE)</f>
        <v>0</v>
      </c>
      <c r="M396" s="1036"/>
      <c r="O396" s="197" t="s">
        <v>388</v>
      </c>
      <c r="P396" s="636"/>
      <c r="R396" s="198" t="s">
        <v>389</v>
      </c>
      <c r="S396" s="1039"/>
      <c r="T396" s="1040"/>
      <c r="U396" s="637"/>
    </row>
    <row r="397" spans="1:21" ht="15" thickBot="1" x14ac:dyDescent="0.4">
      <c r="A397" s="163"/>
      <c r="B397" s="120"/>
      <c r="C397" s="120"/>
      <c r="E397" s="121"/>
      <c r="F397" s="121"/>
      <c r="G397" s="122"/>
      <c r="H397" s="122"/>
      <c r="I397" s="108"/>
      <c r="J397" s="121"/>
      <c r="K397" s="121"/>
      <c r="L397" s="122"/>
      <c r="M397" s="122"/>
      <c r="O397" s="123"/>
      <c r="R397" s="119"/>
      <c r="S397" s="608"/>
      <c r="U397" s="164"/>
    </row>
    <row r="398" spans="1:21" ht="33.5" customHeight="1" thickBot="1" x14ac:dyDescent="0.4">
      <c r="A398" s="1050" t="s">
        <v>390</v>
      </c>
      <c r="B398" s="1051"/>
      <c r="C398" s="1051"/>
      <c r="D398" s="1052"/>
      <c r="E398" s="1041">
        <f>VLOOKUP(B396,'sub_Urbano.Piano inv. forn'!$D$41:$V$67,17,FALSE)</f>
        <v>0</v>
      </c>
      <c r="F398" s="1042"/>
      <c r="G398" s="1042"/>
      <c r="H398" s="1043"/>
      <c r="I398" s="108"/>
      <c r="J398" s="1044" t="s">
        <v>391</v>
      </c>
      <c r="K398" s="1045"/>
      <c r="L398" s="1041">
        <f>VLOOKUP(B396,'sub_Urbano.Piano inv. forn'!$D$41:$V$67,19,FALSE)</f>
        <v>0</v>
      </c>
      <c r="M398" s="1043"/>
      <c r="N398" s="147"/>
      <c r="O398" s="196" t="s">
        <v>392</v>
      </c>
      <c r="P398" s="169">
        <f>L398+E398</f>
        <v>0</v>
      </c>
      <c r="R398" s="198" t="s">
        <v>393</v>
      </c>
      <c r="S398" s="1039"/>
      <c r="T398" s="1040"/>
      <c r="U398" s="164"/>
    </row>
    <row r="399" spans="1:21" ht="15" thickBot="1" x14ac:dyDescent="0.4">
      <c r="A399" s="163"/>
      <c r="U399" s="637"/>
    </row>
    <row r="400" spans="1:21" ht="58" x14ac:dyDescent="0.35">
      <c r="A400" s="1048" t="s">
        <v>394</v>
      </c>
      <c r="B400" s="1046" t="s">
        <v>395</v>
      </c>
      <c r="C400" s="1046" t="s">
        <v>396</v>
      </c>
      <c r="D400" s="192" t="s">
        <v>397</v>
      </c>
      <c r="E400" s="628" t="s">
        <v>398</v>
      </c>
      <c r="F400" s="192" t="s">
        <v>399</v>
      </c>
      <c r="G400" s="192" t="s">
        <v>400</v>
      </c>
      <c r="H400" s="193" t="s">
        <v>346</v>
      </c>
      <c r="I400" s="193" t="s">
        <v>401</v>
      </c>
      <c r="J400" s="193" t="s">
        <v>402</v>
      </c>
      <c r="K400" s="193" t="s">
        <v>403</v>
      </c>
      <c r="L400" s="193" t="s">
        <v>404</v>
      </c>
      <c r="M400" s="193" t="s">
        <v>405</v>
      </c>
      <c r="N400" s="193" t="s">
        <v>406</v>
      </c>
      <c r="O400" s="193" t="s">
        <v>407</v>
      </c>
      <c r="P400" s="193" t="s">
        <v>408</v>
      </c>
      <c r="Q400" s="193" t="s">
        <v>409</v>
      </c>
      <c r="R400" s="193" t="s">
        <v>410</v>
      </c>
      <c r="S400" s="193" t="s">
        <v>411</v>
      </c>
      <c r="T400" s="194" t="s">
        <v>412</v>
      </c>
      <c r="U400" s="638"/>
    </row>
    <row r="401" spans="1:21" ht="24.5" thickBot="1" x14ac:dyDescent="0.4">
      <c r="A401" s="1049"/>
      <c r="B401" s="1047"/>
      <c r="C401" s="1047"/>
      <c r="D401" s="195" t="s">
        <v>413</v>
      </c>
      <c r="E401" s="195" t="s">
        <v>414</v>
      </c>
      <c r="F401" s="195" t="s">
        <v>415</v>
      </c>
      <c r="G401" s="195" t="s">
        <v>415</v>
      </c>
      <c r="H401" s="195" t="s">
        <v>32</v>
      </c>
      <c r="I401" s="195" t="s">
        <v>416</v>
      </c>
      <c r="J401" s="195" t="s">
        <v>417</v>
      </c>
      <c r="K401" s="195" t="s">
        <v>418</v>
      </c>
      <c r="L401" s="195" t="s">
        <v>419</v>
      </c>
      <c r="M401" s="195" t="s">
        <v>418</v>
      </c>
      <c r="N401" s="195" t="s">
        <v>420</v>
      </c>
      <c r="O401" s="195" t="s">
        <v>384</v>
      </c>
      <c r="P401" s="195" t="s">
        <v>421</v>
      </c>
      <c r="Q401" s="195" t="s">
        <v>422</v>
      </c>
      <c r="R401" s="195" t="s">
        <v>423</v>
      </c>
      <c r="S401" s="195" t="s">
        <v>423</v>
      </c>
      <c r="T401" s="639"/>
      <c r="U401" s="638"/>
    </row>
    <row r="402" spans="1:21" x14ac:dyDescent="0.35">
      <c r="A402" s="1055" t="str">
        <f>B396</f>
        <v>suburb.m.1</v>
      </c>
      <c r="B402" s="181">
        <v>1</v>
      </c>
      <c r="C402" s="218"/>
      <c r="D402" s="131"/>
      <c r="E402" s="131"/>
      <c r="F402" s="218"/>
      <c r="G402" s="640"/>
      <c r="H402" s="133"/>
      <c r="I402" s="497"/>
      <c r="J402" s="641"/>
      <c r="K402" s="642"/>
      <c r="L402" s="497"/>
      <c r="M402" s="642"/>
      <c r="N402" s="185"/>
      <c r="O402" s="185"/>
      <c r="P402" s="497"/>
      <c r="Q402" s="497"/>
      <c r="R402" s="497"/>
      <c r="S402" s="497"/>
      <c r="T402" s="643"/>
      <c r="U402" s="637"/>
    </row>
    <row r="403" spans="1:21" x14ac:dyDescent="0.35">
      <c r="A403" s="1055"/>
      <c r="B403" s="182">
        <v>2</v>
      </c>
      <c r="C403" s="128"/>
      <c r="D403" s="118"/>
      <c r="E403" s="118"/>
      <c r="F403" s="128"/>
      <c r="G403" s="644"/>
      <c r="H403" s="128"/>
      <c r="I403" s="498"/>
      <c r="J403" s="645"/>
      <c r="K403" s="646"/>
      <c r="L403" s="498"/>
      <c r="M403" s="646"/>
      <c r="N403" s="176"/>
      <c r="O403" s="176"/>
      <c r="P403" s="498"/>
      <c r="Q403" s="498" t="s">
        <v>424</v>
      </c>
      <c r="R403" s="498"/>
      <c r="S403" s="498"/>
      <c r="T403" s="647"/>
      <c r="U403" s="637"/>
    </row>
    <row r="404" spans="1:21" x14ac:dyDescent="0.35">
      <c r="A404" s="1055"/>
      <c r="B404" s="182">
        <v>3</v>
      </c>
      <c r="C404" s="128"/>
      <c r="D404" s="118"/>
      <c r="E404" s="118"/>
      <c r="F404" s="128"/>
      <c r="G404" s="644"/>
      <c r="H404" s="128"/>
      <c r="I404" s="498"/>
      <c r="J404" s="645"/>
      <c r="K404" s="646"/>
      <c r="L404" s="498"/>
      <c r="M404" s="646"/>
      <c r="N404" s="176"/>
      <c r="O404" s="176"/>
      <c r="P404" s="498"/>
      <c r="Q404" s="498"/>
      <c r="R404" s="498"/>
      <c r="S404" s="498"/>
      <c r="T404" s="647"/>
      <c r="U404" s="637"/>
    </row>
    <row r="405" spans="1:21" x14ac:dyDescent="0.35">
      <c r="A405" s="1055"/>
      <c r="B405" s="182">
        <v>4</v>
      </c>
      <c r="C405" s="128"/>
      <c r="D405" s="118"/>
      <c r="E405" s="118"/>
      <c r="F405" s="128"/>
      <c r="G405" s="644"/>
      <c r="H405" s="128"/>
      <c r="I405" s="498"/>
      <c r="J405" s="645"/>
      <c r="K405" s="646"/>
      <c r="L405" s="498"/>
      <c r="M405" s="646"/>
      <c r="N405" s="176"/>
      <c r="O405" s="176"/>
      <c r="P405" s="498"/>
      <c r="Q405" s="498"/>
      <c r="R405" s="498"/>
      <c r="S405" s="498"/>
      <c r="T405" s="647"/>
      <c r="U405" s="637"/>
    </row>
    <row r="406" spans="1:21" x14ac:dyDescent="0.35">
      <c r="A406" s="1055"/>
      <c r="B406" s="182">
        <v>5</v>
      </c>
      <c r="C406" s="128"/>
      <c r="D406" s="118"/>
      <c r="E406" s="118"/>
      <c r="F406" s="128"/>
      <c r="G406" s="644"/>
      <c r="H406" s="128"/>
      <c r="I406" s="498"/>
      <c r="J406" s="645"/>
      <c r="K406" s="646"/>
      <c r="L406" s="498"/>
      <c r="M406" s="646"/>
      <c r="N406" s="176"/>
      <c r="O406" s="176"/>
      <c r="P406" s="498"/>
      <c r="Q406" s="498"/>
      <c r="R406" s="498"/>
      <c r="S406" s="498"/>
      <c r="T406" s="647"/>
      <c r="U406" s="637"/>
    </row>
    <row r="407" spans="1:21" x14ac:dyDescent="0.35">
      <c r="A407" s="1055"/>
      <c r="B407" s="182">
        <v>6</v>
      </c>
      <c r="C407" s="128"/>
      <c r="D407" s="118"/>
      <c r="E407" s="118"/>
      <c r="F407" s="128"/>
      <c r="G407" s="644"/>
      <c r="H407" s="128"/>
      <c r="I407" s="498"/>
      <c r="J407" s="645"/>
      <c r="K407" s="646"/>
      <c r="L407" s="498"/>
      <c r="M407" s="646"/>
      <c r="N407" s="176"/>
      <c r="O407" s="176"/>
      <c r="P407" s="498"/>
      <c r="Q407" s="498"/>
      <c r="R407" s="498"/>
      <c r="S407" s="498"/>
      <c r="T407" s="647"/>
      <c r="U407" s="637"/>
    </row>
    <row r="408" spans="1:21" x14ac:dyDescent="0.35">
      <c r="A408" s="1055"/>
      <c r="B408" s="182">
        <v>7</v>
      </c>
      <c r="C408" s="128"/>
      <c r="D408" s="118"/>
      <c r="E408" s="118"/>
      <c r="F408" s="128"/>
      <c r="G408" s="644"/>
      <c r="H408" s="128"/>
      <c r="I408" s="498"/>
      <c r="J408" s="645"/>
      <c r="K408" s="646"/>
      <c r="L408" s="498"/>
      <c r="M408" s="646"/>
      <c r="N408" s="176"/>
      <c r="O408" s="176"/>
      <c r="P408" s="498"/>
      <c r="Q408" s="498"/>
      <c r="R408" s="498"/>
      <c r="S408" s="498"/>
      <c r="T408" s="647"/>
      <c r="U408" s="637"/>
    </row>
    <row r="409" spans="1:21" x14ac:dyDescent="0.35">
      <c r="A409" s="1055"/>
      <c r="B409" s="182">
        <v>8</v>
      </c>
      <c r="C409" s="128"/>
      <c r="D409" s="118"/>
      <c r="E409" s="118"/>
      <c r="F409" s="128"/>
      <c r="G409" s="644"/>
      <c r="H409" s="128"/>
      <c r="I409" s="498"/>
      <c r="J409" s="645"/>
      <c r="K409" s="646"/>
      <c r="L409" s="498"/>
      <c r="M409" s="646"/>
      <c r="N409" s="176"/>
      <c r="O409" s="176"/>
      <c r="P409" s="498"/>
      <c r="Q409" s="498"/>
      <c r="R409" s="498"/>
      <c r="S409" s="498"/>
      <c r="T409" s="647"/>
      <c r="U409" s="637"/>
    </row>
    <row r="410" spans="1:21" x14ac:dyDescent="0.35">
      <c r="A410" s="1055"/>
      <c r="B410" s="182">
        <v>9</v>
      </c>
      <c r="C410" s="128"/>
      <c r="D410" s="118"/>
      <c r="E410" s="118"/>
      <c r="F410" s="128"/>
      <c r="G410" s="644"/>
      <c r="H410" s="128"/>
      <c r="I410" s="498"/>
      <c r="J410" s="645"/>
      <c r="K410" s="646"/>
      <c r="L410" s="498"/>
      <c r="M410" s="646"/>
      <c r="N410" s="176"/>
      <c r="O410" s="176"/>
      <c r="P410" s="498"/>
      <c r="Q410" s="498"/>
      <c r="R410" s="498"/>
      <c r="S410" s="498"/>
      <c r="T410" s="647"/>
      <c r="U410" s="637"/>
    </row>
    <row r="411" spans="1:21" ht="15" thickBot="1" x14ac:dyDescent="0.4">
      <c r="A411" s="1056"/>
      <c r="B411" s="183">
        <v>10</v>
      </c>
      <c r="C411" s="157"/>
      <c r="D411" s="155"/>
      <c r="E411" s="155"/>
      <c r="F411" s="157"/>
      <c r="G411" s="648"/>
      <c r="H411" s="157"/>
      <c r="I411" s="499"/>
      <c r="J411" s="649"/>
      <c r="K411" s="650"/>
      <c r="L411" s="499"/>
      <c r="M411" s="650"/>
      <c r="N411" s="177"/>
      <c r="O411" s="177"/>
      <c r="P411" s="499"/>
      <c r="Q411" s="499"/>
      <c r="R411" s="499"/>
      <c r="S411" s="499"/>
      <c r="T411" s="651"/>
      <c r="U411" s="637"/>
    </row>
    <row r="412" spans="1:21" ht="25" thickBot="1" x14ac:dyDescent="0.4">
      <c r="A412" s="163"/>
      <c r="B412" s="119"/>
      <c r="C412" s="119"/>
      <c r="D412" s="119"/>
      <c r="E412" s="600" t="s">
        <v>385</v>
      </c>
      <c r="F412" s="601">
        <f>COUNTA(F402:F411)</f>
        <v>0</v>
      </c>
      <c r="G412" s="602">
        <f>COUNTA(G402:G411)</f>
        <v>0</v>
      </c>
      <c r="H412" s="652"/>
      <c r="I412" s="652"/>
      <c r="J412" s="600" t="s">
        <v>623</v>
      </c>
      <c r="K412" s="602">
        <f>COUNTIF(K402:K411,"&lt;=31/12/2024")</f>
        <v>0</v>
      </c>
      <c r="L412" s="652"/>
      <c r="M412" s="161" t="s">
        <v>425</v>
      </c>
      <c r="N412" s="174">
        <f>SUM(N402:N411)</f>
        <v>0</v>
      </c>
      <c r="O412" s="175">
        <f>SUM(O402:O411)</f>
        <v>0</v>
      </c>
      <c r="P412" s="119"/>
      <c r="R412" s="119"/>
      <c r="S412" s="119"/>
      <c r="T412" s="653"/>
      <c r="U412" s="654"/>
    </row>
    <row r="413" spans="1:21" ht="15" thickBot="1" x14ac:dyDescent="0.4">
      <c r="A413" s="655"/>
      <c r="B413" s="656"/>
      <c r="C413" s="464"/>
      <c r="D413" s="464"/>
      <c r="E413" s="464"/>
      <c r="F413" s="656"/>
      <c r="G413" s="464"/>
      <c r="H413" s="464"/>
      <c r="I413" s="656"/>
      <c r="J413" s="656"/>
      <c r="K413" s="464"/>
      <c r="L413" s="464"/>
      <c r="M413" s="464"/>
      <c r="N413" s="464"/>
      <c r="O413" s="464"/>
      <c r="P413" s="464"/>
      <c r="Q413" s="464"/>
      <c r="R413" s="464"/>
      <c r="S413" s="657"/>
      <c r="T413" s="464"/>
      <c r="U413" s="658"/>
    </row>
    <row r="414" spans="1:21" ht="15" thickBot="1" x14ac:dyDescent="0.4">
      <c r="A414" s="632"/>
      <c r="B414" s="633"/>
      <c r="C414" s="634"/>
      <c r="D414" s="634"/>
      <c r="E414" s="634"/>
      <c r="F414" s="633"/>
      <c r="G414" s="634"/>
      <c r="H414" s="634"/>
      <c r="I414" s="633"/>
      <c r="J414" s="633"/>
      <c r="K414" s="634"/>
      <c r="L414" s="634"/>
      <c r="M414" s="634"/>
      <c r="N414" s="634"/>
      <c r="O414" s="634"/>
      <c r="P414" s="634"/>
      <c r="Q414" s="634"/>
      <c r="R414" s="634"/>
      <c r="S414" s="634"/>
      <c r="T414" s="634"/>
      <c r="U414" s="635"/>
    </row>
    <row r="415" spans="1:21" ht="27.5" thickBot="1" x14ac:dyDescent="0.4">
      <c r="A415" s="191" t="s">
        <v>9</v>
      </c>
      <c r="B415" s="1053" t="s">
        <v>36</v>
      </c>
      <c r="C415" s="1054"/>
      <c r="E415" s="1037" t="s">
        <v>386</v>
      </c>
      <c r="F415" s="1038"/>
      <c r="G415" s="1035">
        <f>VLOOKUP(B415,'sub_Urbano.Piano inv. forn'!$D$41:$H$67,3,FALSE)</f>
        <v>0</v>
      </c>
      <c r="H415" s="1036"/>
      <c r="I415" s="108"/>
      <c r="J415" s="1037" t="s">
        <v>387</v>
      </c>
      <c r="K415" s="1038"/>
      <c r="L415" s="1035">
        <f>VLOOKUP(B415,'sub_Urbano.Piano inv. forn'!$D$41:$H$67,4,FALSE)</f>
        <v>0</v>
      </c>
      <c r="M415" s="1036"/>
      <c r="O415" s="197" t="s">
        <v>388</v>
      </c>
      <c r="P415" s="636"/>
      <c r="R415" s="198" t="s">
        <v>389</v>
      </c>
      <c r="S415" s="1039"/>
      <c r="T415" s="1040"/>
      <c r="U415" s="637"/>
    </row>
    <row r="416" spans="1:21" ht="15" thickBot="1" x14ac:dyDescent="0.4">
      <c r="A416" s="163"/>
      <c r="B416" s="120"/>
      <c r="C416" s="120"/>
      <c r="E416" s="121"/>
      <c r="F416" s="121"/>
      <c r="G416" s="122"/>
      <c r="H416" s="122"/>
      <c r="I416" s="108"/>
      <c r="J416" s="121"/>
      <c r="K416" s="121"/>
      <c r="L416" s="122"/>
      <c r="M416" s="122"/>
      <c r="O416" s="123"/>
      <c r="R416" s="119"/>
      <c r="S416" s="608"/>
      <c r="U416" s="164"/>
    </row>
    <row r="417" spans="1:21" ht="15" thickBot="1" x14ac:dyDescent="0.4">
      <c r="A417" s="1050" t="s">
        <v>390</v>
      </c>
      <c r="B417" s="1051"/>
      <c r="C417" s="1051"/>
      <c r="D417" s="1052"/>
      <c r="E417" s="1041">
        <f>VLOOKUP(B415,'sub_Urbano.Piano inv. forn'!$D$41:$V$67,17,FALSE)</f>
        <v>0</v>
      </c>
      <c r="F417" s="1042"/>
      <c r="G417" s="1042"/>
      <c r="H417" s="1043"/>
      <c r="I417" s="108"/>
      <c r="J417" s="1044" t="s">
        <v>391</v>
      </c>
      <c r="K417" s="1045"/>
      <c r="L417" s="1041">
        <f>VLOOKUP(B415,'sub_Urbano.Piano inv. forn'!$D$41:$V$67,19,FALSE)</f>
        <v>0</v>
      </c>
      <c r="M417" s="1043"/>
      <c r="N417" s="147"/>
      <c r="O417" s="196" t="s">
        <v>392</v>
      </c>
      <c r="P417" s="169">
        <f>L417+E417</f>
        <v>0</v>
      </c>
      <c r="R417" s="198" t="s">
        <v>393</v>
      </c>
      <c r="S417" s="1039"/>
      <c r="T417" s="1040"/>
      <c r="U417" s="164"/>
    </row>
    <row r="418" spans="1:21" ht="15" thickBot="1" x14ac:dyDescent="0.4">
      <c r="A418" s="163"/>
      <c r="U418" s="637"/>
    </row>
    <row r="419" spans="1:21" ht="58" x14ac:dyDescent="0.35">
      <c r="A419" s="1048" t="s">
        <v>394</v>
      </c>
      <c r="B419" s="1046" t="s">
        <v>395</v>
      </c>
      <c r="C419" s="1046" t="s">
        <v>396</v>
      </c>
      <c r="D419" s="192" t="s">
        <v>397</v>
      </c>
      <c r="E419" s="628" t="s">
        <v>398</v>
      </c>
      <c r="F419" s="192" t="s">
        <v>399</v>
      </c>
      <c r="G419" s="192" t="s">
        <v>400</v>
      </c>
      <c r="H419" s="193" t="s">
        <v>346</v>
      </c>
      <c r="I419" s="193" t="s">
        <v>401</v>
      </c>
      <c r="J419" s="193" t="s">
        <v>402</v>
      </c>
      <c r="K419" s="193" t="s">
        <v>403</v>
      </c>
      <c r="L419" s="193" t="s">
        <v>404</v>
      </c>
      <c r="M419" s="193" t="s">
        <v>405</v>
      </c>
      <c r="N419" s="193" t="s">
        <v>406</v>
      </c>
      <c r="O419" s="193" t="s">
        <v>407</v>
      </c>
      <c r="P419" s="193" t="s">
        <v>408</v>
      </c>
      <c r="Q419" s="193" t="s">
        <v>409</v>
      </c>
      <c r="R419" s="193" t="s">
        <v>410</v>
      </c>
      <c r="S419" s="193" t="s">
        <v>411</v>
      </c>
      <c r="T419" s="194" t="s">
        <v>412</v>
      </c>
      <c r="U419" s="638"/>
    </row>
    <row r="420" spans="1:21" ht="24.5" thickBot="1" x14ac:dyDescent="0.4">
      <c r="A420" s="1049"/>
      <c r="B420" s="1047"/>
      <c r="C420" s="1047"/>
      <c r="D420" s="195" t="s">
        <v>413</v>
      </c>
      <c r="E420" s="195" t="s">
        <v>414</v>
      </c>
      <c r="F420" s="195" t="s">
        <v>415</v>
      </c>
      <c r="G420" s="195" t="s">
        <v>415</v>
      </c>
      <c r="H420" s="195" t="s">
        <v>32</v>
      </c>
      <c r="I420" s="195" t="s">
        <v>416</v>
      </c>
      <c r="J420" s="195" t="s">
        <v>417</v>
      </c>
      <c r="K420" s="195" t="s">
        <v>418</v>
      </c>
      <c r="L420" s="195" t="s">
        <v>419</v>
      </c>
      <c r="M420" s="195" t="s">
        <v>418</v>
      </c>
      <c r="N420" s="195" t="s">
        <v>420</v>
      </c>
      <c r="O420" s="195" t="s">
        <v>384</v>
      </c>
      <c r="P420" s="195" t="s">
        <v>421</v>
      </c>
      <c r="Q420" s="195" t="s">
        <v>422</v>
      </c>
      <c r="R420" s="195" t="s">
        <v>423</v>
      </c>
      <c r="S420" s="195" t="s">
        <v>423</v>
      </c>
      <c r="T420" s="639"/>
      <c r="U420" s="638"/>
    </row>
    <row r="421" spans="1:21" x14ac:dyDescent="0.35">
      <c r="A421" s="1055" t="str">
        <f>B415</f>
        <v>suburb.m.1</v>
      </c>
      <c r="B421" s="181">
        <v>1</v>
      </c>
      <c r="C421" s="218"/>
      <c r="D421" s="131"/>
      <c r="E421" s="131"/>
      <c r="F421" s="218"/>
      <c r="G421" s="640"/>
      <c r="H421" s="133"/>
      <c r="I421" s="497"/>
      <c r="J421" s="641"/>
      <c r="K421" s="642"/>
      <c r="L421" s="497"/>
      <c r="M421" s="642"/>
      <c r="N421" s="185"/>
      <c r="O421" s="185"/>
      <c r="P421" s="497"/>
      <c r="Q421" s="497"/>
      <c r="R421" s="497"/>
      <c r="S421" s="497"/>
      <c r="T421" s="643"/>
      <c r="U421" s="637"/>
    </row>
    <row r="422" spans="1:21" x14ac:dyDescent="0.35">
      <c r="A422" s="1055"/>
      <c r="B422" s="182">
        <v>2</v>
      </c>
      <c r="C422" s="128"/>
      <c r="D422" s="118"/>
      <c r="E422" s="118"/>
      <c r="F422" s="128"/>
      <c r="G422" s="644"/>
      <c r="H422" s="128"/>
      <c r="I422" s="498"/>
      <c r="J422" s="645"/>
      <c r="K422" s="646"/>
      <c r="L422" s="498"/>
      <c r="M422" s="646"/>
      <c r="N422" s="176"/>
      <c r="O422" s="176"/>
      <c r="P422" s="498"/>
      <c r="Q422" s="498" t="s">
        <v>424</v>
      </c>
      <c r="R422" s="498"/>
      <c r="S422" s="498"/>
      <c r="T422" s="647"/>
      <c r="U422" s="637"/>
    </row>
    <row r="423" spans="1:21" x14ac:dyDescent="0.35">
      <c r="A423" s="1055"/>
      <c r="B423" s="182">
        <v>3</v>
      </c>
      <c r="C423" s="128"/>
      <c r="D423" s="118"/>
      <c r="E423" s="118"/>
      <c r="F423" s="128"/>
      <c r="G423" s="644"/>
      <c r="H423" s="128"/>
      <c r="I423" s="498"/>
      <c r="J423" s="645"/>
      <c r="K423" s="646"/>
      <c r="L423" s="498"/>
      <c r="M423" s="646"/>
      <c r="N423" s="176"/>
      <c r="O423" s="176"/>
      <c r="P423" s="498"/>
      <c r="Q423" s="498"/>
      <c r="R423" s="498"/>
      <c r="S423" s="498"/>
      <c r="T423" s="647"/>
      <c r="U423" s="637"/>
    </row>
    <row r="424" spans="1:21" x14ac:dyDescent="0.35">
      <c r="A424" s="1055"/>
      <c r="B424" s="182">
        <v>4</v>
      </c>
      <c r="C424" s="128"/>
      <c r="D424" s="118"/>
      <c r="E424" s="118"/>
      <c r="F424" s="128"/>
      <c r="G424" s="644"/>
      <c r="H424" s="128"/>
      <c r="I424" s="498"/>
      <c r="J424" s="645"/>
      <c r="K424" s="646"/>
      <c r="L424" s="498"/>
      <c r="M424" s="646"/>
      <c r="N424" s="176"/>
      <c r="O424" s="176"/>
      <c r="P424" s="498"/>
      <c r="Q424" s="498"/>
      <c r="R424" s="498"/>
      <c r="S424" s="498"/>
      <c r="T424" s="647"/>
      <c r="U424" s="637"/>
    </row>
    <row r="425" spans="1:21" x14ac:dyDescent="0.35">
      <c r="A425" s="1055"/>
      <c r="B425" s="182">
        <v>5</v>
      </c>
      <c r="C425" s="128"/>
      <c r="D425" s="118"/>
      <c r="E425" s="118"/>
      <c r="F425" s="128"/>
      <c r="G425" s="644"/>
      <c r="H425" s="128"/>
      <c r="I425" s="498"/>
      <c r="J425" s="645"/>
      <c r="K425" s="646"/>
      <c r="L425" s="498"/>
      <c r="M425" s="646"/>
      <c r="N425" s="176"/>
      <c r="O425" s="176"/>
      <c r="P425" s="498"/>
      <c r="Q425" s="498"/>
      <c r="R425" s="498"/>
      <c r="S425" s="498"/>
      <c r="T425" s="647"/>
      <c r="U425" s="637"/>
    </row>
    <row r="426" spans="1:21" x14ac:dyDescent="0.35">
      <c r="A426" s="1055"/>
      <c r="B426" s="182">
        <v>6</v>
      </c>
      <c r="C426" s="128"/>
      <c r="D426" s="118"/>
      <c r="E426" s="118"/>
      <c r="F426" s="128"/>
      <c r="G426" s="644"/>
      <c r="H426" s="128"/>
      <c r="I426" s="498"/>
      <c r="J426" s="645"/>
      <c r="K426" s="646"/>
      <c r="L426" s="498"/>
      <c r="M426" s="646"/>
      <c r="N426" s="176"/>
      <c r="O426" s="176"/>
      <c r="P426" s="498"/>
      <c r="Q426" s="498"/>
      <c r="R426" s="498"/>
      <c r="S426" s="498"/>
      <c r="T426" s="647"/>
      <c r="U426" s="637"/>
    </row>
    <row r="427" spans="1:21" x14ac:dyDescent="0.35">
      <c r="A427" s="1055"/>
      <c r="B427" s="182">
        <v>7</v>
      </c>
      <c r="C427" s="128"/>
      <c r="D427" s="118"/>
      <c r="E427" s="118"/>
      <c r="F427" s="128"/>
      <c r="G427" s="644"/>
      <c r="H427" s="128"/>
      <c r="I427" s="498"/>
      <c r="J427" s="645"/>
      <c r="K427" s="646"/>
      <c r="L427" s="498"/>
      <c r="M427" s="646"/>
      <c r="N427" s="176"/>
      <c r="O427" s="176"/>
      <c r="P427" s="498"/>
      <c r="Q427" s="498"/>
      <c r="R427" s="498"/>
      <c r="S427" s="498"/>
      <c r="T427" s="647"/>
      <c r="U427" s="637"/>
    </row>
    <row r="428" spans="1:21" x14ac:dyDescent="0.35">
      <c r="A428" s="1055"/>
      <c r="B428" s="182">
        <v>8</v>
      </c>
      <c r="C428" s="128"/>
      <c r="D428" s="118"/>
      <c r="E428" s="118"/>
      <c r="F428" s="128"/>
      <c r="G428" s="644"/>
      <c r="H428" s="128"/>
      <c r="I428" s="498"/>
      <c r="J428" s="645"/>
      <c r="K428" s="646"/>
      <c r="L428" s="498"/>
      <c r="M428" s="646"/>
      <c r="N428" s="176"/>
      <c r="O428" s="176"/>
      <c r="P428" s="498"/>
      <c r="Q428" s="498"/>
      <c r="R428" s="498"/>
      <c r="S428" s="498"/>
      <c r="T428" s="647"/>
      <c r="U428" s="637"/>
    </row>
    <row r="429" spans="1:21" x14ac:dyDescent="0.35">
      <c r="A429" s="1055"/>
      <c r="B429" s="182">
        <v>9</v>
      </c>
      <c r="C429" s="128"/>
      <c r="D429" s="118"/>
      <c r="E429" s="118"/>
      <c r="F429" s="128"/>
      <c r="G429" s="644"/>
      <c r="H429" s="128"/>
      <c r="I429" s="498"/>
      <c r="J429" s="645"/>
      <c r="K429" s="646"/>
      <c r="L429" s="498"/>
      <c r="M429" s="646"/>
      <c r="N429" s="176"/>
      <c r="O429" s="176"/>
      <c r="P429" s="498"/>
      <c r="Q429" s="498"/>
      <c r="R429" s="498"/>
      <c r="S429" s="498"/>
      <c r="T429" s="647"/>
      <c r="U429" s="637"/>
    </row>
    <row r="430" spans="1:21" ht="15" thickBot="1" x14ac:dyDescent="0.4">
      <c r="A430" s="1056"/>
      <c r="B430" s="183">
        <v>10</v>
      </c>
      <c r="C430" s="157"/>
      <c r="D430" s="155"/>
      <c r="E430" s="155"/>
      <c r="F430" s="157"/>
      <c r="G430" s="648"/>
      <c r="H430" s="157"/>
      <c r="I430" s="499"/>
      <c r="J430" s="649"/>
      <c r="K430" s="650"/>
      <c r="L430" s="499"/>
      <c r="M430" s="650"/>
      <c r="N430" s="177"/>
      <c r="O430" s="177"/>
      <c r="P430" s="499"/>
      <c r="Q430" s="499"/>
      <c r="R430" s="499"/>
      <c r="S430" s="499"/>
      <c r="T430" s="651"/>
      <c r="U430" s="637"/>
    </row>
    <row r="431" spans="1:21" ht="25" thickBot="1" x14ac:dyDescent="0.4">
      <c r="A431" s="163"/>
      <c r="B431" s="119"/>
      <c r="C431" s="119"/>
      <c r="D431" s="119"/>
      <c r="E431" s="600" t="s">
        <v>385</v>
      </c>
      <c r="F431" s="601">
        <f>COUNTA(F421:F430)</f>
        <v>0</v>
      </c>
      <c r="G431" s="602">
        <f>COUNTA(G421:G430)</f>
        <v>0</v>
      </c>
      <c r="H431" s="652"/>
      <c r="I431" s="652"/>
      <c r="J431" s="600" t="s">
        <v>623</v>
      </c>
      <c r="K431" s="602">
        <f>COUNTIF(K421:K430,"&lt;=31/12/2024")</f>
        <v>0</v>
      </c>
      <c r="L431" s="652"/>
      <c r="M431" s="161" t="s">
        <v>425</v>
      </c>
      <c r="N431" s="174">
        <f>SUM(N421:N430)</f>
        <v>0</v>
      </c>
      <c r="O431" s="175">
        <f>SUM(O421:O430)</f>
        <v>0</v>
      </c>
      <c r="P431" s="119"/>
      <c r="R431" s="119"/>
      <c r="S431" s="119"/>
      <c r="T431" s="653"/>
      <c r="U431" s="654"/>
    </row>
    <row r="432" spans="1:21" ht="15" thickBot="1" x14ac:dyDescent="0.4">
      <c r="A432" s="655"/>
      <c r="B432" s="656"/>
      <c r="C432" s="464"/>
      <c r="D432" s="464"/>
      <c r="E432" s="464"/>
      <c r="F432" s="656"/>
      <c r="G432" s="464"/>
      <c r="H432" s="464"/>
      <c r="I432" s="656"/>
      <c r="J432" s="656"/>
      <c r="K432" s="464"/>
      <c r="L432" s="464"/>
      <c r="M432" s="464"/>
      <c r="N432" s="464"/>
      <c r="O432" s="464"/>
      <c r="P432" s="464"/>
      <c r="Q432" s="464"/>
      <c r="R432" s="464"/>
      <c r="S432" s="657"/>
      <c r="T432" s="464"/>
      <c r="U432" s="658"/>
    </row>
    <row r="433" spans="1:21" ht="15" thickBot="1" x14ac:dyDescent="0.4">
      <c r="A433" s="632"/>
      <c r="B433" s="633"/>
      <c r="C433" s="634"/>
      <c r="D433" s="634"/>
      <c r="E433" s="634"/>
      <c r="F433" s="633"/>
      <c r="G433" s="634"/>
      <c r="H433" s="634"/>
      <c r="I433" s="633"/>
      <c r="J433" s="633"/>
      <c r="K433" s="634"/>
      <c r="L433" s="634"/>
      <c r="M433" s="634"/>
      <c r="N433" s="634"/>
      <c r="O433" s="634"/>
      <c r="P433" s="634"/>
      <c r="Q433" s="634"/>
      <c r="R433" s="634"/>
      <c r="S433" s="634"/>
      <c r="T433" s="634"/>
      <c r="U433" s="635"/>
    </row>
    <row r="434" spans="1:21" ht="27.5" thickBot="1" x14ac:dyDescent="0.4">
      <c r="A434" s="191" t="s">
        <v>9</v>
      </c>
      <c r="B434" s="1053" t="s">
        <v>36</v>
      </c>
      <c r="C434" s="1054"/>
      <c r="E434" s="1037" t="s">
        <v>386</v>
      </c>
      <c r="F434" s="1038"/>
      <c r="G434" s="1035">
        <f>VLOOKUP(B434,'sub_Urbano.Piano inv. forn'!$D$41:$H$67,3,FALSE)</f>
        <v>0</v>
      </c>
      <c r="H434" s="1036"/>
      <c r="I434" s="108"/>
      <c r="J434" s="1037" t="s">
        <v>387</v>
      </c>
      <c r="K434" s="1038"/>
      <c r="L434" s="1035">
        <f>VLOOKUP(B434,'sub_Urbano.Piano inv. forn'!$D$41:$H$67,4,FALSE)</f>
        <v>0</v>
      </c>
      <c r="M434" s="1036"/>
      <c r="O434" s="197" t="s">
        <v>388</v>
      </c>
      <c r="P434" s="636"/>
      <c r="R434" s="198" t="s">
        <v>389</v>
      </c>
      <c r="S434" s="1039"/>
      <c r="T434" s="1040"/>
      <c r="U434" s="637"/>
    </row>
    <row r="435" spans="1:21" ht="15" thickBot="1" x14ac:dyDescent="0.4">
      <c r="A435" s="163"/>
      <c r="B435" s="120"/>
      <c r="C435" s="120"/>
      <c r="E435" s="121"/>
      <c r="F435" s="121"/>
      <c r="G435" s="122"/>
      <c r="H435" s="122"/>
      <c r="I435" s="108"/>
      <c r="J435" s="121"/>
      <c r="K435" s="121"/>
      <c r="L435" s="122"/>
      <c r="M435" s="122"/>
      <c r="O435" s="123"/>
      <c r="R435" s="119"/>
      <c r="S435" s="608"/>
      <c r="U435" s="164"/>
    </row>
    <row r="436" spans="1:21" ht="27" customHeight="1" thickBot="1" x14ac:dyDescent="0.4">
      <c r="A436" s="1050" t="s">
        <v>390</v>
      </c>
      <c r="B436" s="1051"/>
      <c r="C436" s="1051"/>
      <c r="D436" s="1052"/>
      <c r="E436" s="1041">
        <f>VLOOKUP(B434,'sub_Urbano.Piano inv. forn'!$D$41:$V$67,17,FALSE)</f>
        <v>0</v>
      </c>
      <c r="F436" s="1042"/>
      <c r="G436" s="1042"/>
      <c r="H436" s="1043"/>
      <c r="I436" s="108"/>
      <c r="J436" s="1044" t="s">
        <v>391</v>
      </c>
      <c r="K436" s="1045"/>
      <c r="L436" s="1041">
        <f>VLOOKUP(B434,'sub_Urbano.Piano inv. forn'!$D$41:$V$67,19,FALSE)</f>
        <v>0</v>
      </c>
      <c r="M436" s="1043"/>
      <c r="N436" s="147"/>
      <c r="O436" s="196" t="s">
        <v>392</v>
      </c>
      <c r="P436" s="169">
        <f>L436+E436</f>
        <v>0</v>
      </c>
      <c r="R436" s="198" t="s">
        <v>393</v>
      </c>
      <c r="S436" s="1039"/>
      <c r="T436" s="1040"/>
      <c r="U436" s="164"/>
    </row>
    <row r="437" spans="1:21" ht="15" thickBot="1" x14ac:dyDescent="0.4">
      <c r="A437" s="163"/>
      <c r="U437" s="637"/>
    </row>
    <row r="438" spans="1:21" ht="58" x14ac:dyDescent="0.35">
      <c r="A438" s="1048" t="s">
        <v>394</v>
      </c>
      <c r="B438" s="1046" t="s">
        <v>395</v>
      </c>
      <c r="C438" s="1046" t="s">
        <v>396</v>
      </c>
      <c r="D438" s="192" t="s">
        <v>397</v>
      </c>
      <c r="E438" s="628" t="s">
        <v>398</v>
      </c>
      <c r="F438" s="192" t="s">
        <v>399</v>
      </c>
      <c r="G438" s="192" t="s">
        <v>400</v>
      </c>
      <c r="H438" s="193" t="s">
        <v>346</v>
      </c>
      <c r="I438" s="193" t="s">
        <v>401</v>
      </c>
      <c r="J438" s="193" t="s">
        <v>402</v>
      </c>
      <c r="K438" s="193" t="s">
        <v>403</v>
      </c>
      <c r="L438" s="193" t="s">
        <v>404</v>
      </c>
      <c r="M438" s="193" t="s">
        <v>405</v>
      </c>
      <c r="N438" s="193" t="s">
        <v>406</v>
      </c>
      <c r="O438" s="193" t="s">
        <v>407</v>
      </c>
      <c r="P438" s="193" t="s">
        <v>408</v>
      </c>
      <c r="Q438" s="193" t="s">
        <v>409</v>
      </c>
      <c r="R438" s="193" t="s">
        <v>410</v>
      </c>
      <c r="S438" s="193" t="s">
        <v>411</v>
      </c>
      <c r="T438" s="194" t="s">
        <v>412</v>
      </c>
      <c r="U438" s="638"/>
    </row>
    <row r="439" spans="1:21" ht="24.5" thickBot="1" x14ac:dyDescent="0.4">
      <c r="A439" s="1049"/>
      <c r="B439" s="1047"/>
      <c r="C439" s="1047"/>
      <c r="D439" s="195" t="s">
        <v>413</v>
      </c>
      <c r="E439" s="195" t="s">
        <v>414</v>
      </c>
      <c r="F439" s="195" t="s">
        <v>415</v>
      </c>
      <c r="G439" s="195" t="s">
        <v>415</v>
      </c>
      <c r="H439" s="195" t="s">
        <v>32</v>
      </c>
      <c r="I439" s="195" t="s">
        <v>416</v>
      </c>
      <c r="J439" s="195" t="s">
        <v>417</v>
      </c>
      <c r="K439" s="195" t="s">
        <v>418</v>
      </c>
      <c r="L439" s="195" t="s">
        <v>419</v>
      </c>
      <c r="M439" s="195" t="s">
        <v>418</v>
      </c>
      <c r="N439" s="195" t="s">
        <v>420</v>
      </c>
      <c r="O439" s="195" t="s">
        <v>384</v>
      </c>
      <c r="P439" s="195" t="s">
        <v>421</v>
      </c>
      <c r="Q439" s="195" t="s">
        <v>422</v>
      </c>
      <c r="R439" s="195" t="s">
        <v>423</v>
      </c>
      <c r="S439" s="195" t="s">
        <v>423</v>
      </c>
      <c r="T439" s="639"/>
      <c r="U439" s="638"/>
    </row>
    <row r="440" spans="1:21" x14ac:dyDescent="0.35">
      <c r="A440" s="1055" t="str">
        <f>B434</f>
        <v>suburb.m.1</v>
      </c>
      <c r="B440" s="181">
        <v>1</v>
      </c>
      <c r="C440" s="218"/>
      <c r="D440" s="131"/>
      <c r="E440" s="131"/>
      <c r="F440" s="218"/>
      <c r="G440" s="640"/>
      <c r="H440" s="133"/>
      <c r="I440" s="497"/>
      <c r="J440" s="641"/>
      <c r="K440" s="642"/>
      <c r="L440" s="497"/>
      <c r="M440" s="642"/>
      <c r="N440" s="185"/>
      <c r="O440" s="185"/>
      <c r="P440" s="497"/>
      <c r="Q440" s="497"/>
      <c r="R440" s="497"/>
      <c r="S440" s="497"/>
      <c r="T440" s="643"/>
      <c r="U440" s="637"/>
    </row>
    <row r="441" spans="1:21" x14ac:dyDescent="0.35">
      <c r="A441" s="1055"/>
      <c r="B441" s="182">
        <v>2</v>
      </c>
      <c r="C441" s="128"/>
      <c r="D441" s="118"/>
      <c r="E441" s="118"/>
      <c r="F441" s="128"/>
      <c r="G441" s="644"/>
      <c r="H441" s="128"/>
      <c r="I441" s="498"/>
      <c r="J441" s="645"/>
      <c r="K441" s="646"/>
      <c r="L441" s="498"/>
      <c r="M441" s="646"/>
      <c r="N441" s="176"/>
      <c r="O441" s="176"/>
      <c r="P441" s="498"/>
      <c r="Q441" s="498" t="s">
        <v>424</v>
      </c>
      <c r="R441" s="498"/>
      <c r="S441" s="498"/>
      <c r="T441" s="647"/>
      <c r="U441" s="637"/>
    </row>
    <row r="442" spans="1:21" x14ac:dyDescent="0.35">
      <c r="A442" s="1055"/>
      <c r="B442" s="182">
        <v>3</v>
      </c>
      <c r="C442" s="128"/>
      <c r="D442" s="118"/>
      <c r="E442" s="118"/>
      <c r="F442" s="128"/>
      <c r="G442" s="644"/>
      <c r="H442" s="128"/>
      <c r="I442" s="498"/>
      <c r="J442" s="645"/>
      <c r="K442" s="646"/>
      <c r="L442" s="498"/>
      <c r="M442" s="646"/>
      <c r="N442" s="176"/>
      <c r="O442" s="176"/>
      <c r="P442" s="498"/>
      <c r="Q442" s="498"/>
      <c r="R442" s="498"/>
      <c r="S442" s="498"/>
      <c r="T442" s="647"/>
      <c r="U442" s="637"/>
    </row>
    <row r="443" spans="1:21" x14ac:dyDescent="0.35">
      <c r="A443" s="1055"/>
      <c r="B443" s="182">
        <v>4</v>
      </c>
      <c r="C443" s="128"/>
      <c r="D443" s="118"/>
      <c r="E443" s="118"/>
      <c r="F443" s="128"/>
      <c r="G443" s="644"/>
      <c r="H443" s="128"/>
      <c r="I443" s="498"/>
      <c r="J443" s="645"/>
      <c r="K443" s="646"/>
      <c r="L443" s="498"/>
      <c r="M443" s="646"/>
      <c r="N443" s="176"/>
      <c r="O443" s="176"/>
      <c r="P443" s="498"/>
      <c r="Q443" s="498"/>
      <c r="R443" s="498"/>
      <c r="S443" s="498"/>
      <c r="T443" s="647"/>
      <c r="U443" s="637"/>
    </row>
    <row r="444" spans="1:21" x14ac:dyDescent="0.35">
      <c r="A444" s="1055"/>
      <c r="B444" s="182">
        <v>5</v>
      </c>
      <c r="C444" s="128"/>
      <c r="D444" s="118"/>
      <c r="E444" s="118"/>
      <c r="F444" s="128"/>
      <c r="G444" s="644"/>
      <c r="H444" s="128"/>
      <c r="I444" s="498"/>
      <c r="J444" s="645"/>
      <c r="K444" s="646"/>
      <c r="L444" s="498"/>
      <c r="M444" s="646"/>
      <c r="N444" s="176"/>
      <c r="O444" s="176"/>
      <c r="P444" s="498"/>
      <c r="Q444" s="498"/>
      <c r="R444" s="498"/>
      <c r="S444" s="498"/>
      <c r="T444" s="647"/>
      <c r="U444" s="637"/>
    </row>
    <row r="445" spans="1:21" x14ac:dyDescent="0.35">
      <c r="A445" s="1055"/>
      <c r="B445" s="182">
        <v>6</v>
      </c>
      <c r="C445" s="128"/>
      <c r="D445" s="118"/>
      <c r="E445" s="118"/>
      <c r="F445" s="128"/>
      <c r="G445" s="644"/>
      <c r="H445" s="128"/>
      <c r="I445" s="498"/>
      <c r="J445" s="645"/>
      <c r="K445" s="646"/>
      <c r="L445" s="498"/>
      <c r="M445" s="646"/>
      <c r="N445" s="176"/>
      <c r="O445" s="176"/>
      <c r="P445" s="498"/>
      <c r="Q445" s="498"/>
      <c r="R445" s="498"/>
      <c r="S445" s="498"/>
      <c r="T445" s="647"/>
      <c r="U445" s="637"/>
    </row>
    <row r="446" spans="1:21" x14ac:dyDescent="0.35">
      <c r="A446" s="1055"/>
      <c r="B446" s="182">
        <v>7</v>
      </c>
      <c r="C446" s="128"/>
      <c r="D446" s="118"/>
      <c r="E446" s="118"/>
      <c r="F446" s="128"/>
      <c r="G446" s="644"/>
      <c r="H446" s="128"/>
      <c r="I446" s="498"/>
      <c r="J446" s="645"/>
      <c r="K446" s="646"/>
      <c r="L446" s="498"/>
      <c r="M446" s="646"/>
      <c r="N446" s="176"/>
      <c r="O446" s="176"/>
      <c r="P446" s="498"/>
      <c r="Q446" s="498"/>
      <c r="R446" s="498"/>
      <c r="S446" s="498"/>
      <c r="T446" s="647"/>
      <c r="U446" s="637"/>
    </row>
    <row r="447" spans="1:21" x14ac:dyDescent="0.35">
      <c r="A447" s="1055"/>
      <c r="B447" s="182">
        <v>8</v>
      </c>
      <c r="C447" s="128"/>
      <c r="D447" s="118"/>
      <c r="E447" s="118"/>
      <c r="F447" s="128"/>
      <c r="G447" s="644"/>
      <c r="H447" s="128"/>
      <c r="I447" s="498"/>
      <c r="J447" s="645"/>
      <c r="K447" s="646"/>
      <c r="L447" s="498"/>
      <c r="M447" s="646"/>
      <c r="N447" s="176"/>
      <c r="O447" s="176"/>
      <c r="P447" s="498"/>
      <c r="Q447" s="498"/>
      <c r="R447" s="498"/>
      <c r="S447" s="498"/>
      <c r="T447" s="647"/>
      <c r="U447" s="637"/>
    </row>
    <row r="448" spans="1:21" x14ac:dyDescent="0.35">
      <c r="A448" s="1055"/>
      <c r="B448" s="182">
        <v>9</v>
      </c>
      <c r="C448" s="128"/>
      <c r="D448" s="118"/>
      <c r="E448" s="118"/>
      <c r="F448" s="128"/>
      <c r="G448" s="644"/>
      <c r="H448" s="128"/>
      <c r="I448" s="498"/>
      <c r="J448" s="645"/>
      <c r="K448" s="646"/>
      <c r="L448" s="498"/>
      <c r="M448" s="646"/>
      <c r="N448" s="176"/>
      <c r="O448" s="176"/>
      <c r="P448" s="498"/>
      <c r="Q448" s="498"/>
      <c r="R448" s="498"/>
      <c r="S448" s="498"/>
      <c r="T448" s="647"/>
      <c r="U448" s="637"/>
    </row>
    <row r="449" spans="1:21" ht="15" thickBot="1" x14ac:dyDescent="0.4">
      <c r="A449" s="1056"/>
      <c r="B449" s="183">
        <v>10</v>
      </c>
      <c r="C449" s="157"/>
      <c r="D449" s="155"/>
      <c r="E449" s="155"/>
      <c r="F449" s="157"/>
      <c r="G449" s="648"/>
      <c r="H449" s="157"/>
      <c r="I449" s="499"/>
      <c r="J449" s="649"/>
      <c r="K449" s="650"/>
      <c r="L449" s="499"/>
      <c r="M449" s="650"/>
      <c r="N449" s="177"/>
      <c r="O449" s="177"/>
      <c r="P449" s="499"/>
      <c r="Q449" s="499"/>
      <c r="R449" s="499"/>
      <c r="S449" s="499"/>
      <c r="T449" s="651"/>
      <c r="U449" s="637"/>
    </row>
    <row r="450" spans="1:21" ht="25" thickBot="1" x14ac:dyDescent="0.4">
      <c r="A450" s="163"/>
      <c r="B450" s="119"/>
      <c r="C450" s="119"/>
      <c r="D450" s="119"/>
      <c r="E450" s="600" t="s">
        <v>385</v>
      </c>
      <c r="F450" s="601">
        <f>COUNTA(F440:F449)</f>
        <v>0</v>
      </c>
      <c r="G450" s="602">
        <f>COUNTA(G440:G449)</f>
        <v>0</v>
      </c>
      <c r="H450" s="652"/>
      <c r="I450" s="652"/>
      <c r="J450" s="600" t="s">
        <v>623</v>
      </c>
      <c r="K450" s="602">
        <f>COUNTIF(K440:K449,"&lt;=31/12/2024")</f>
        <v>0</v>
      </c>
      <c r="L450" s="652"/>
      <c r="M450" s="161" t="s">
        <v>425</v>
      </c>
      <c r="N450" s="174">
        <f>SUM(N440:N449)</f>
        <v>0</v>
      </c>
      <c r="O450" s="175">
        <f>SUM(O440:O449)</f>
        <v>0</v>
      </c>
      <c r="P450" s="119"/>
      <c r="R450" s="119"/>
      <c r="S450" s="119"/>
      <c r="T450" s="653"/>
      <c r="U450" s="654"/>
    </row>
    <row r="451" spans="1:21" ht="15" thickBot="1" x14ac:dyDescent="0.4">
      <c r="A451" s="655"/>
      <c r="B451" s="656"/>
      <c r="C451" s="464"/>
      <c r="D451" s="464"/>
      <c r="E451" s="464"/>
      <c r="F451" s="656"/>
      <c r="G451" s="464"/>
      <c r="H451" s="464"/>
      <c r="I451" s="656"/>
      <c r="J451" s="656"/>
      <c r="K451" s="464"/>
      <c r="L451" s="464"/>
      <c r="M451" s="464"/>
      <c r="N451" s="464"/>
      <c r="O451" s="464"/>
      <c r="P451" s="464"/>
      <c r="Q451" s="464"/>
      <c r="R451" s="464"/>
      <c r="S451" s="657"/>
      <c r="T451" s="464"/>
      <c r="U451" s="658"/>
    </row>
  </sheetData>
  <sheetProtection algorithmName="SHA-512" hashValue="I5YrFZm7Vh4l1RvAoN7348xo23o8HemjUnxAkrXEojyHn3xqBoXLfPT/5Ynr6KKUGnWYj2ItpFzeSv65geY7Nw==" saltValue="16TtzCaI+GwYis1aPhDyYA==" spinCount="100000" sheet="1" objects="1" scenarios="1"/>
  <mergeCells count="360">
    <mergeCell ref="A438:A439"/>
    <mergeCell ref="B438:B439"/>
    <mergeCell ref="C438:C439"/>
    <mergeCell ref="A440:A449"/>
    <mergeCell ref="A421:A430"/>
    <mergeCell ref="B434:C434"/>
    <mergeCell ref="E434:F434"/>
    <mergeCell ref="G434:H434"/>
    <mergeCell ref="J434:K434"/>
    <mergeCell ref="L434:M434"/>
    <mergeCell ref="S434:T434"/>
    <mergeCell ref="A436:D436"/>
    <mergeCell ref="E436:H436"/>
    <mergeCell ref="J436:K436"/>
    <mergeCell ref="L436:M436"/>
    <mergeCell ref="S436:T436"/>
    <mergeCell ref="S415:T415"/>
    <mergeCell ref="A417:D417"/>
    <mergeCell ref="E417:H417"/>
    <mergeCell ref="J417:K417"/>
    <mergeCell ref="L417:M417"/>
    <mergeCell ref="S417:T417"/>
    <mergeCell ref="A419:A420"/>
    <mergeCell ref="B419:B420"/>
    <mergeCell ref="C419:C420"/>
    <mergeCell ref="A400:A401"/>
    <mergeCell ref="B400:B401"/>
    <mergeCell ref="C400:C401"/>
    <mergeCell ref="A402:A411"/>
    <mergeCell ref="B415:C415"/>
    <mergeCell ref="E415:F415"/>
    <mergeCell ref="G415:H415"/>
    <mergeCell ref="J415:K415"/>
    <mergeCell ref="L415:M415"/>
    <mergeCell ref="A383:A392"/>
    <mergeCell ref="B396:C396"/>
    <mergeCell ref="E396:F396"/>
    <mergeCell ref="G396:H396"/>
    <mergeCell ref="J396:K396"/>
    <mergeCell ref="L396:M396"/>
    <mergeCell ref="S396:T396"/>
    <mergeCell ref="A398:D398"/>
    <mergeCell ref="E398:H398"/>
    <mergeCell ref="J398:K398"/>
    <mergeCell ref="L398:M398"/>
    <mergeCell ref="S398:T398"/>
    <mergeCell ref="S377:T377"/>
    <mergeCell ref="A379:D379"/>
    <mergeCell ref="E379:H379"/>
    <mergeCell ref="J379:K379"/>
    <mergeCell ref="L379:M379"/>
    <mergeCell ref="S379:T379"/>
    <mergeCell ref="A381:A382"/>
    <mergeCell ref="B381:B382"/>
    <mergeCell ref="C381:C382"/>
    <mergeCell ref="A362:A363"/>
    <mergeCell ref="B362:B363"/>
    <mergeCell ref="C362:C363"/>
    <mergeCell ref="A364:A373"/>
    <mergeCell ref="B377:C377"/>
    <mergeCell ref="E377:F377"/>
    <mergeCell ref="G377:H377"/>
    <mergeCell ref="J377:K377"/>
    <mergeCell ref="L377:M377"/>
    <mergeCell ref="B358:C358"/>
    <mergeCell ref="E358:F358"/>
    <mergeCell ref="G358:H358"/>
    <mergeCell ref="J358:K358"/>
    <mergeCell ref="L358:M358"/>
    <mergeCell ref="S358:T358"/>
    <mergeCell ref="A360:D360"/>
    <mergeCell ref="E360:H360"/>
    <mergeCell ref="J360:K360"/>
    <mergeCell ref="L360:M360"/>
    <mergeCell ref="S360:T360"/>
    <mergeCell ref="A343:A344"/>
    <mergeCell ref="B343:B344"/>
    <mergeCell ref="C343:C344"/>
    <mergeCell ref="A345:A354"/>
    <mergeCell ref="A326:A335"/>
    <mergeCell ref="B339:C339"/>
    <mergeCell ref="E339:F339"/>
    <mergeCell ref="G339:H339"/>
    <mergeCell ref="J339:K339"/>
    <mergeCell ref="L339:M339"/>
    <mergeCell ref="S339:T339"/>
    <mergeCell ref="A341:D341"/>
    <mergeCell ref="E341:H341"/>
    <mergeCell ref="J341:K341"/>
    <mergeCell ref="L341:M341"/>
    <mergeCell ref="S341:T341"/>
    <mergeCell ref="S320:T320"/>
    <mergeCell ref="A322:D322"/>
    <mergeCell ref="E322:H322"/>
    <mergeCell ref="J322:K322"/>
    <mergeCell ref="L322:M322"/>
    <mergeCell ref="S322:T322"/>
    <mergeCell ref="A324:A325"/>
    <mergeCell ref="B324:B325"/>
    <mergeCell ref="C324:C325"/>
    <mergeCell ref="A305:A306"/>
    <mergeCell ref="B305:B306"/>
    <mergeCell ref="C305:C306"/>
    <mergeCell ref="A307:A316"/>
    <mergeCell ref="B320:C320"/>
    <mergeCell ref="E320:F320"/>
    <mergeCell ref="G320:H320"/>
    <mergeCell ref="J320:K320"/>
    <mergeCell ref="L320:M320"/>
    <mergeCell ref="A288:A297"/>
    <mergeCell ref="B301:C301"/>
    <mergeCell ref="E301:F301"/>
    <mergeCell ref="G301:H301"/>
    <mergeCell ref="J301:K301"/>
    <mergeCell ref="L301:M301"/>
    <mergeCell ref="S301:T301"/>
    <mergeCell ref="A303:D303"/>
    <mergeCell ref="E303:H303"/>
    <mergeCell ref="J303:K303"/>
    <mergeCell ref="L303:M303"/>
    <mergeCell ref="S303:T303"/>
    <mergeCell ref="S282:T282"/>
    <mergeCell ref="A284:D284"/>
    <mergeCell ref="E284:H284"/>
    <mergeCell ref="J284:K284"/>
    <mergeCell ref="L284:M284"/>
    <mergeCell ref="S284:T284"/>
    <mergeCell ref="A286:A287"/>
    <mergeCell ref="B286:B287"/>
    <mergeCell ref="C286:C287"/>
    <mergeCell ref="A267:A268"/>
    <mergeCell ref="B267:B268"/>
    <mergeCell ref="C267:C268"/>
    <mergeCell ref="A269:A278"/>
    <mergeCell ref="B282:C282"/>
    <mergeCell ref="E282:F282"/>
    <mergeCell ref="G282:H282"/>
    <mergeCell ref="J282:K282"/>
    <mergeCell ref="L282:M282"/>
    <mergeCell ref="A250:A259"/>
    <mergeCell ref="B263:C263"/>
    <mergeCell ref="E263:F263"/>
    <mergeCell ref="G263:H263"/>
    <mergeCell ref="J263:K263"/>
    <mergeCell ref="L263:M263"/>
    <mergeCell ref="S263:T263"/>
    <mergeCell ref="A265:D265"/>
    <mergeCell ref="E265:H265"/>
    <mergeCell ref="J265:K265"/>
    <mergeCell ref="L265:M265"/>
    <mergeCell ref="S265:T265"/>
    <mergeCell ref="S244:T244"/>
    <mergeCell ref="A246:D246"/>
    <mergeCell ref="E246:H246"/>
    <mergeCell ref="J246:K246"/>
    <mergeCell ref="L246:M246"/>
    <mergeCell ref="S246:T246"/>
    <mergeCell ref="A248:A249"/>
    <mergeCell ref="B248:B249"/>
    <mergeCell ref="C248:C249"/>
    <mergeCell ref="A229:A230"/>
    <mergeCell ref="B229:B230"/>
    <mergeCell ref="C229:C230"/>
    <mergeCell ref="A231:A240"/>
    <mergeCell ref="B244:C244"/>
    <mergeCell ref="E244:F244"/>
    <mergeCell ref="G244:H244"/>
    <mergeCell ref="J244:K244"/>
    <mergeCell ref="L244:M244"/>
    <mergeCell ref="B225:C225"/>
    <mergeCell ref="E225:F225"/>
    <mergeCell ref="G225:H225"/>
    <mergeCell ref="J225:K225"/>
    <mergeCell ref="L225:M225"/>
    <mergeCell ref="S225:T225"/>
    <mergeCell ref="A227:D227"/>
    <mergeCell ref="E227:H227"/>
    <mergeCell ref="J227:K227"/>
    <mergeCell ref="L227:M227"/>
    <mergeCell ref="S227:T227"/>
    <mergeCell ref="A3:T3"/>
    <mergeCell ref="A8:T8"/>
    <mergeCell ref="O10:P11"/>
    <mergeCell ref="A6:D6"/>
    <mergeCell ref="E6:J6"/>
    <mergeCell ref="J16:K16"/>
    <mergeCell ref="L16:M16"/>
    <mergeCell ref="B16:C16"/>
    <mergeCell ref="E16:F16"/>
    <mergeCell ref="G16:H16"/>
    <mergeCell ref="A10:D11"/>
    <mergeCell ref="E10:H11"/>
    <mergeCell ref="J10:N10"/>
    <mergeCell ref="J11:N11"/>
    <mergeCell ref="O6:T6"/>
    <mergeCell ref="A13:D13"/>
    <mergeCell ref="E13:H13"/>
    <mergeCell ref="J13:M13"/>
    <mergeCell ref="L18:M18"/>
    <mergeCell ref="S16:T16"/>
    <mergeCell ref="S18:T18"/>
    <mergeCell ref="A18:D18"/>
    <mergeCell ref="E18:H18"/>
    <mergeCell ref="A22:A31"/>
    <mergeCell ref="A20:A21"/>
    <mergeCell ref="B20:B21"/>
    <mergeCell ref="C20:C21"/>
    <mergeCell ref="J18:K18"/>
    <mergeCell ref="A98:A107"/>
    <mergeCell ref="B111:C111"/>
    <mergeCell ref="A113:D113"/>
    <mergeCell ref="A79:A88"/>
    <mergeCell ref="B92:C92"/>
    <mergeCell ref="A94:D94"/>
    <mergeCell ref="A60:A69"/>
    <mergeCell ref="B73:C73"/>
    <mergeCell ref="A75:D75"/>
    <mergeCell ref="A96:A97"/>
    <mergeCell ref="B96:B97"/>
    <mergeCell ref="C96:C97"/>
    <mergeCell ref="A77:A78"/>
    <mergeCell ref="B77:B78"/>
    <mergeCell ref="C77:C78"/>
    <mergeCell ref="A39:A40"/>
    <mergeCell ref="B39:B40"/>
    <mergeCell ref="C39:C40"/>
    <mergeCell ref="A41:A50"/>
    <mergeCell ref="B54:C54"/>
    <mergeCell ref="E54:F54"/>
    <mergeCell ref="A208:D208"/>
    <mergeCell ref="A212:A221"/>
    <mergeCell ref="J206:K206"/>
    <mergeCell ref="B206:C206"/>
    <mergeCell ref="E206:F206"/>
    <mergeCell ref="G206:H206"/>
    <mergeCell ref="B187:C187"/>
    <mergeCell ref="A189:D189"/>
    <mergeCell ref="A193:A202"/>
    <mergeCell ref="B168:C168"/>
    <mergeCell ref="A170:D170"/>
    <mergeCell ref="A174:A183"/>
    <mergeCell ref="A155:A164"/>
    <mergeCell ref="A136:A145"/>
    <mergeCell ref="B149:C149"/>
    <mergeCell ref="A151:D151"/>
    <mergeCell ref="A117:A126"/>
    <mergeCell ref="B130:C130"/>
    <mergeCell ref="S35:T35"/>
    <mergeCell ref="A37:D37"/>
    <mergeCell ref="E37:H37"/>
    <mergeCell ref="J37:K37"/>
    <mergeCell ref="L37:M37"/>
    <mergeCell ref="S37:T37"/>
    <mergeCell ref="B35:C35"/>
    <mergeCell ref="E35:F35"/>
    <mergeCell ref="G35:H35"/>
    <mergeCell ref="J35:K35"/>
    <mergeCell ref="L35:M35"/>
    <mergeCell ref="E73:F73"/>
    <mergeCell ref="G73:H73"/>
    <mergeCell ref="J73:K73"/>
    <mergeCell ref="L73:M73"/>
    <mergeCell ref="S73:T73"/>
    <mergeCell ref="L54:M54"/>
    <mergeCell ref="S54:T54"/>
    <mergeCell ref="A56:D56"/>
    <mergeCell ref="E56:H56"/>
    <mergeCell ref="J56:K56"/>
    <mergeCell ref="L56:M56"/>
    <mergeCell ref="S56:T56"/>
    <mergeCell ref="A58:A59"/>
    <mergeCell ref="B58:B59"/>
    <mergeCell ref="C58:C59"/>
    <mergeCell ref="G54:H54"/>
    <mergeCell ref="J54:K54"/>
    <mergeCell ref="E92:F92"/>
    <mergeCell ref="G92:H92"/>
    <mergeCell ref="J92:K92"/>
    <mergeCell ref="L92:M92"/>
    <mergeCell ref="S92:T92"/>
    <mergeCell ref="E75:H75"/>
    <mergeCell ref="J75:K75"/>
    <mergeCell ref="L75:M75"/>
    <mergeCell ref="S75:T75"/>
    <mergeCell ref="E111:F111"/>
    <mergeCell ref="G111:H111"/>
    <mergeCell ref="J111:K111"/>
    <mergeCell ref="L111:M111"/>
    <mergeCell ref="S111:T111"/>
    <mergeCell ref="E94:H94"/>
    <mergeCell ref="J94:K94"/>
    <mergeCell ref="L94:M94"/>
    <mergeCell ref="S94:T94"/>
    <mergeCell ref="A134:A135"/>
    <mergeCell ref="B134:B135"/>
    <mergeCell ref="C134:C135"/>
    <mergeCell ref="E130:F130"/>
    <mergeCell ref="G130:H130"/>
    <mergeCell ref="J130:K130"/>
    <mergeCell ref="L130:M130"/>
    <mergeCell ref="S130:T130"/>
    <mergeCell ref="E113:H113"/>
    <mergeCell ref="J113:K113"/>
    <mergeCell ref="L113:M113"/>
    <mergeCell ref="S113:T113"/>
    <mergeCell ref="A115:A116"/>
    <mergeCell ref="B115:B116"/>
    <mergeCell ref="C115:C116"/>
    <mergeCell ref="A132:D132"/>
    <mergeCell ref="B153:B154"/>
    <mergeCell ref="C153:C154"/>
    <mergeCell ref="E149:F149"/>
    <mergeCell ref="G149:H149"/>
    <mergeCell ref="J149:K149"/>
    <mergeCell ref="L149:M149"/>
    <mergeCell ref="S149:T149"/>
    <mergeCell ref="E132:H132"/>
    <mergeCell ref="J132:K132"/>
    <mergeCell ref="L132:M132"/>
    <mergeCell ref="S132:T132"/>
    <mergeCell ref="A210:A211"/>
    <mergeCell ref="B210:B211"/>
    <mergeCell ref="C210:C211"/>
    <mergeCell ref="E189:H189"/>
    <mergeCell ref="J189:K189"/>
    <mergeCell ref="L189:M189"/>
    <mergeCell ref="S189:T189"/>
    <mergeCell ref="A191:A192"/>
    <mergeCell ref="B191:B192"/>
    <mergeCell ref="C191:C192"/>
    <mergeCell ref="L206:M206"/>
    <mergeCell ref="S206:T206"/>
    <mergeCell ref="E208:H208"/>
    <mergeCell ref="J208:K208"/>
    <mergeCell ref="L208:M208"/>
    <mergeCell ref="S208:T208"/>
    <mergeCell ref="A1:X1"/>
    <mergeCell ref="G187:H187"/>
    <mergeCell ref="J187:K187"/>
    <mergeCell ref="L6:N6"/>
    <mergeCell ref="L187:M187"/>
    <mergeCell ref="S187:T187"/>
    <mergeCell ref="E170:H170"/>
    <mergeCell ref="J170:K170"/>
    <mergeCell ref="C172:C173"/>
    <mergeCell ref="E168:F168"/>
    <mergeCell ref="G168:H168"/>
    <mergeCell ref="J168:K168"/>
    <mergeCell ref="L170:M170"/>
    <mergeCell ref="S170:T170"/>
    <mergeCell ref="A172:A173"/>
    <mergeCell ref="B172:B173"/>
    <mergeCell ref="E187:F187"/>
    <mergeCell ref="L168:M168"/>
    <mergeCell ref="S168:T168"/>
    <mergeCell ref="E151:H151"/>
    <mergeCell ref="J151:K151"/>
    <mergeCell ref="L151:M151"/>
    <mergeCell ref="S151:T151"/>
    <mergeCell ref="A153:A154"/>
  </mergeCells>
  <dataValidations xWindow="104" yWindow="515" count="7">
    <dataValidation allowBlank="1" showInputMessage="1" showErrorMessage="1" prompt="Inserire il riferimento corretto da piano di investimento (es.m1,e.1. ecc.)_x000a_" sqref="A20:A21 A39:A40 A58:A59 A77:A78 A96:A97 A115:A116 A134:A135 A153:A154 A172:A173 A191:A192 A210:A211 A229:A230 A248:A249 A267:A268 A286:A287 A305:A306 A324:A325 A343:A344 A362:A363 A381:A382 A400:A401 A419:A420 A438:A439" xr:uid="{00000000-0002-0000-0600-000000000000}"/>
    <dataValidation type="list" allowBlank="1" showInputMessage="1" showErrorMessage="1" sqref="H212:H221 H193:H202 H41:H50 H60:H69 H79:H88 H98:H107 H117:H126 H136:H145 H155:H164 H174:H183 H23:H31 H231:H240 H250:H259 H269:H278 H288:H297 H307:H316 H326:H335 H345:H354 H364:H373 H383:H392 H402:H411 H421:H430 H440:H449" xr:uid="{00000000-0002-0000-0600-000001000000}">
      <formula1>"GNC,GNL,ibrido metano"</formula1>
    </dataValidation>
    <dataValidation type="list" allowBlank="1" showInputMessage="1" showErrorMessage="1" sqref="R41:S50 R60:S69 R79:S88 R98:S107 R117:S126 R136:S145 R155:S164 R174:S183 R193:S202 R212:S221 R22:S31 R231:S240 R250:S259 R269:S278 R288:S297 R307:S316 R326:S335 R345:S354 R364:S373 R383:S392 R402:S411 R421:S430 R440:S449" xr:uid="{00000000-0002-0000-0600-000002000000}">
      <formula1>"si,"</formula1>
    </dataValidation>
    <dataValidation type="list" allowBlank="1" showInputMessage="1" showErrorMessage="1" sqref="B17:C17 B36:C36 B55:C55 B74:C74 B93:C93 B112:C112 B131:C131 B150:C150 B169:C169 B188:C188 B207:C207 B226:C226 B245:C245 B264:C264 B283:C283 B302:C302 B321:C321 B340:C340 B359:C359 B378:C378 B397:C397 B416:C416 B435:C435" xr:uid="{00000000-0002-0000-0600-000003000000}">
      <formula1>$D$20:$D$39</formula1>
    </dataValidation>
    <dataValidation type="list" allowBlank="1" showInputMessage="1" showErrorMessage="1" sqref="I22:I31 I41:I50 I60:I69 I79:I88 I98:I107 I117:I126 I136:I145 I155:I164 I174:I183 I193:I202 I212:I221 I231:I240 I250:I259 I269:I278 I288:I297 I307:I316 I326:I335 I345:I354 I364:I373 I383:I392 I402:I411 I421:I430 I440:I449" xr:uid="{00000000-0002-0000-0600-000004000000}">
      <formula1>"classe I, classe A"</formula1>
    </dataValidation>
    <dataValidation type="list" allowBlank="1" showInputMessage="1" showErrorMessage="1" sqref="E22:E31 E41:E50 E60:E69 E79:E88 E98:E107 E117:E126 E136:E145 E155:E164 E174:E183 E193:E202 E212:E221 E231:E240 E250:E259 E269:E278 E288:E297 E307:E316 E326:E335 E345:E354 E364:E373 E383:E392 E402:E411 E421:E430 E440:E449" xr:uid="{00000000-0002-0000-0600-000005000000}">
      <formula1>"suburbano"</formula1>
    </dataValidation>
    <dataValidation type="list" allowBlank="1" showInputMessage="1" showErrorMessage="1" sqref="H22" xr:uid="{C43302D3-F467-4241-B845-C0B7F07B1A48}">
      <formula1>"GNC,GNL, ibrido metano"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04" yWindow="515" count="2">
        <x14:dataValidation type="list" allowBlank="1" showInputMessage="1" showErrorMessage="1" prompt="Inserire OGV corrispondente al Piano di investimento esecutivo" xr:uid="{00000000-0002-0000-0600-000006000000}">
          <x14:formula1>
            <xm:f>'sub_Urbano.Piano inv. forn'!$D$41:$D$67</xm:f>
          </x14:formula1>
          <xm:sqref>B206:C206 B339:C339 B320:C320 B301:C301 B282:C282 B263:C263 B244:C244 B225:C225 B16:C16 B187:C187 B168:C168 B149:C149 B130:C130 B111:C111 B92:C92 B73:C73 B54:C54 B35:C35 B358:C358 B377:C377 B396:C396 B415:C415 B434:C434</xm:sqref>
        </x14:dataValidation>
        <x14:dataValidation type="list" allowBlank="1" showInputMessage="1" showErrorMessage="1" prompt="Scegliere la regione/P.A. beneficiaria dal menù a tendina_x000a_" xr:uid="{00000000-0002-0000-06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CFFFF"/>
  </sheetPr>
  <dimension ref="A1:X489"/>
  <sheetViews>
    <sheetView topLeftCell="A46" workbookViewId="0">
      <selection activeCell="E13" sqref="E13:H13"/>
    </sheetView>
  </sheetViews>
  <sheetFormatPr defaultColWidth="8.7265625" defaultRowHeight="14.5" x14ac:dyDescent="0.35"/>
  <cols>
    <col min="1" max="1" width="14.7265625" style="119" customWidth="1"/>
    <col min="2" max="2" width="8" style="631" customWidth="1"/>
    <col min="3" max="3" width="10.26953125" style="108" customWidth="1"/>
    <col min="4" max="4" width="11.453125" style="108" customWidth="1"/>
    <col min="5" max="5" width="17.54296875" style="108" customWidth="1"/>
    <col min="6" max="6" width="9" style="631" bestFit="1" customWidth="1"/>
    <col min="7" max="7" width="17.453125" style="108" customWidth="1"/>
    <col min="8" max="8" width="11.81640625" style="108" customWidth="1"/>
    <col min="9" max="9" width="11.7265625" style="631" bestFit="1" customWidth="1"/>
    <col min="10" max="10" width="22.7265625" style="631" customWidth="1"/>
    <col min="11" max="11" width="12.26953125" style="108" customWidth="1"/>
    <col min="12" max="12" width="15.81640625" style="108" customWidth="1"/>
    <col min="13" max="13" width="16.26953125" style="108" customWidth="1"/>
    <col min="14" max="14" width="15.81640625" style="108" customWidth="1"/>
    <col min="15" max="15" width="24.54296875" style="108" customWidth="1"/>
    <col min="16" max="16" width="17.81640625" style="108" customWidth="1"/>
    <col min="17" max="17" width="21.1796875" style="108" bestFit="1" customWidth="1"/>
    <col min="18" max="18" width="15.7265625" style="108" customWidth="1"/>
    <col min="19" max="19" width="13.453125" style="108" customWidth="1"/>
    <col min="20" max="20" width="18.7265625" style="108" customWidth="1"/>
    <col min="21" max="21" width="8" style="108" customWidth="1"/>
    <col min="22" max="22" width="18.7265625" style="108" customWidth="1"/>
    <col min="23" max="23" width="12.81640625" style="108" bestFit="1" customWidth="1"/>
    <col min="24" max="24" width="15.1796875" style="108" bestFit="1" customWidth="1"/>
    <col min="25" max="25" width="15.1796875" style="108" customWidth="1"/>
    <col min="26" max="26" width="15.7265625" style="108" customWidth="1"/>
    <col min="27" max="16384" width="8.7265625" style="108"/>
  </cols>
  <sheetData>
    <row r="1" spans="1:24" ht="20.5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13.5" customHeight="1" thickBot="1" x14ac:dyDescent="0.4">
      <c r="A2" s="630"/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</row>
    <row r="3" spans="1:24" ht="18" thickBot="1" x14ac:dyDescent="0.4">
      <c r="A3" s="860" t="s">
        <v>379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110"/>
      <c r="V3" s="110"/>
      <c r="W3" s="110"/>
      <c r="X3" s="110"/>
    </row>
    <row r="4" spans="1:24" ht="10.5" customHeight="1" x14ac:dyDescent="0.35">
      <c r="A4" s="108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6" customHeight="1" thickBot="1" x14ac:dyDescent="0.4">
      <c r="A5" s="10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426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4"/>
      <c r="V6" s="384"/>
      <c r="W6" s="384"/>
      <c r="X6" s="384"/>
    </row>
    <row r="7" spans="1:24" ht="15" thickBot="1" x14ac:dyDescent="0.4"/>
    <row r="8" spans="1:24" ht="26.25" customHeight="1" thickBot="1" x14ac:dyDescent="0.4">
      <c r="A8" s="1057" t="s">
        <v>427</v>
      </c>
      <c r="B8" s="1058"/>
      <c r="C8" s="1058"/>
      <c r="D8" s="1058"/>
      <c r="E8" s="1058"/>
      <c r="F8" s="1058"/>
      <c r="G8" s="1058"/>
      <c r="H8" s="1058"/>
      <c r="I8" s="1058"/>
      <c r="J8" s="1058"/>
      <c r="K8" s="1058"/>
      <c r="L8" s="1058"/>
      <c r="M8" s="1058"/>
      <c r="N8" s="1058"/>
      <c r="O8" s="1058"/>
      <c r="P8" s="1058"/>
      <c r="Q8" s="1058"/>
      <c r="R8" s="1058"/>
      <c r="S8" s="1058"/>
      <c r="T8" s="1059"/>
      <c r="U8" s="292"/>
    </row>
    <row r="9" spans="1:24" ht="15" thickBot="1" x14ac:dyDescent="0.4"/>
    <row r="10" spans="1:24" x14ac:dyDescent="0.35">
      <c r="A10" s="1070" t="s">
        <v>382</v>
      </c>
      <c r="B10" s="1071"/>
      <c r="C10" s="1071"/>
      <c r="D10" s="1072"/>
      <c r="E10" s="1076">
        <f>N32+N51+N70+N89+N108+N127+N146+N165+N184+N203+N222+N241+N260+N279+N298+N317+N336+N355+N374+N393+N412+N431+N450+N469+N488</f>
        <v>0</v>
      </c>
      <c r="F10" s="1060"/>
      <c r="G10" s="1060"/>
      <c r="H10" s="1061"/>
      <c r="I10" s="108"/>
      <c r="J10" s="1048" t="s">
        <v>383</v>
      </c>
      <c r="K10" s="1046"/>
      <c r="L10" s="1046"/>
      <c r="M10" s="1046"/>
      <c r="N10" s="1078"/>
      <c r="O10" s="1060">
        <f>O32+O51+O70+O89+O108+O127+O146+O165+O184+O203+O222+O241+O260+O279+O298+O317+O336+O355+O374+O393+O412+O431+O450+O469+O488</f>
        <v>0</v>
      </c>
      <c r="P10" s="1061"/>
      <c r="R10" s="119"/>
      <c r="S10" s="120"/>
      <c r="T10" s="120"/>
      <c r="U10" s="119"/>
      <c r="V10" s="608"/>
    </row>
    <row r="11" spans="1:24" ht="15" thickBot="1" x14ac:dyDescent="0.4">
      <c r="A11" s="1073"/>
      <c r="B11" s="1074"/>
      <c r="C11" s="1074"/>
      <c r="D11" s="1075"/>
      <c r="E11" s="1077"/>
      <c r="F11" s="1062"/>
      <c r="G11" s="1062"/>
      <c r="H11" s="1063"/>
      <c r="I11" s="108"/>
      <c r="J11" s="1079" t="s">
        <v>384</v>
      </c>
      <c r="K11" s="1080"/>
      <c r="L11" s="1080"/>
      <c r="M11" s="1080"/>
      <c r="N11" s="1081"/>
      <c r="O11" s="1062"/>
      <c r="P11" s="1063"/>
      <c r="R11" s="119"/>
      <c r="S11" s="120"/>
      <c r="T11" s="120"/>
      <c r="U11" s="119"/>
      <c r="V11" s="608"/>
    </row>
    <row r="12" spans="1:24" ht="15" thickBot="1" x14ac:dyDescent="0.4">
      <c r="A12" s="201"/>
      <c r="B12" s="201"/>
      <c r="C12" s="201"/>
      <c r="D12" s="201"/>
      <c r="E12" s="172"/>
      <c r="F12" s="172"/>
      <c r="G12" s="172"/>
      <c r="H12" s="172"/>
      <c r="I12" s="108"/>
      <c r="J12" s="203"/>
      <c r="K12" s="203"/>
      <c r="L12" s="203"/>
      <c r="M12" s="203"/>
      <c r="N12" s="203"/>
      <c r="O12" s="172"/>
      <c r="P12" s="172"/>
      <c r="R12" s="119"/>
      <c r="S12" s="120"/>
      <c r="T12" s="120"/>
      <c r="U12" s="119"/>
      <c r="V12" s="608"/>
    </row>
    <row r="13" spans="1:24" ht="15" customHeight="1" thickBot="1" x14ac:dyDescent="0.4">
      <c r="A13" s="1085" t="s">
        <v>428</v>
      </c>
      <c r="B13" s="1086"/>
      <c r="C13" s="1086"/>
      <c r="D13" s="1087"/>
      <c r="E13" s="1091">
        <f>F32+F51+F70+F89+F108+F127+F146+F165+F184+F203+F222+F241+F260+F279+F298+F317+F336+F355+F374+F393+F412+F431+F450+F469+F488</f>
        <v>0</v>
      </c>
      <c r="F13" s="1092"/>
      <c r="G13" s="1092"/>
      <c r="H13" s="1093"/>
      <c r="I13" s="108"/>
      <c r="J13" s="1085" t="s">
        <v>622</v>
      </c>
      <c r="K13" s="1086"/>
      <c r="L13" s="1086"/>
      <c r="M13" s="1087"/>
      <c r="N13" s="659">
        <f>K51+K70+K89+K108+K127+K146+K165+K184+K203+K222+K32+K241+K260+K279+K298+K317+K336+K355+K374+K393+K412+K431+K450+K469+K488</f>
        <v>0</v>
      </c>
      <c r="O13" s="172"/>
      <c r="P13" s="172"/>
      <c r="R13" s="119"/>
      <c r="S13" s="120"/>
      <c r="T13" s="120"/>
      <c r="U13" s="119"/>
      <c r="V13" s="608"/>
    </row>
    <row r="14" spans="1:24" ht="15" thickBot="1" x14ac:dyDescent="0.4">
      <c r="A14" s="551"/>
      <c r="B14" s="552"/>
      <c r="C14" s="552"/>
      <c r="D14" s="552"/>
      <c r="E14" s="554"/>
      <c r="F14" s="553"/>
      <c r="G14" s="553"/>
      <c r="H14" s="553"/>
      <c r="I14" s="656"/>
    </row>
    <row r="15" spans="1:24" ht="15" thickBot="1" x14ac:dyDescent="0.4">
      <c r="A15" s="632"/>
      <c r="B15" s="633"/>
      <c r="C15" s="634"/>
      <c r="D15" s="634"/>
      <c r="E15" s="634"/>
      <c r="F15" s="633"/>
      <c r="G15" s="634"/>
      <c r="H15" s="634"/>
      <c r="I15" s="633"/>
      <c r="J15" s="633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5"/>
    </row>
    <row r="16" spans="1:24" ht="27.5" thickBot="1" x14ac:dyDescent="0.4">
      <c r="A16" s="191" t="s">
        <v>9</v>
      </c>
      <c r="B16" s="1053" t="s">
        <v>105</v>
      </c>
      <c r="C16" s="1054"/>
      <c r="E16" s="1037" t="s">
        <v>386</v>
      </c>
      <c r="F16" s="1038"/>
      <c r="G16" s="1035">
        <f>VLOOKUP(B16,'EXTRAUrbano.Piano inv. forn '!$D$40:$AB$68,3,FALSE)</f>
        <v>0</v>
      </c>
      <c r="H16" s="1036"/>
      <c r="I16" s="108"/>
      <c r="J16" s="1037" t="s">
        <v>387</v>
      </c>
      <c r="K16" s="1038"/>
      <c r="L16" s="1035">
        <f>VLOOKUP(B16,'EXTRAUrbano.Piano inv. forn '!$D$40:$AB$68,4,FALSE)</f>
        <v>0</v>
      </c>
      <c r="M16" s="1036"/>
      <c r="O16" s="197" t="s">
        <v>388</v>
      </c>
      <c r="P16" s="636"/>
      <c r="R16" s="198" t="s">
        <v>389</v>
      </c>
      <c r="S16" s="1039"/>
      <c r="T16" s="1040"/>
      <c r="U16" s="637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08"/>
      <c r="J17" s="121"/>
      <c r="K17" s="121"/>
      <c r="L17" s="122"/>
      <c r="M17" s="122"/>
      <c r="O17" s="123"/>
      <c r="R17" s="119"/>
      <c r="S17" s="608"/>
      <c r="U17" s="164"/>
      <c r="V17" s="608"/>
    </row>
    <row r="18" spans="1:22" ht="33.75" customHeight="1" thickBot="1" x14ac:dyDescent="0.4">
      <c r="A18" s="1050" t="s">
        <v>390</v>
      </c>
      <c r="B18" s="1051"/>
      <c r="C18" s="1051"/>
      <c r="D18" s="1052"/>
      <c r="E18" s="1041">
        <f>VLOOKUP(B16,'EXTRAUrbano.Piano inv. forn '!$D$40:$AB$68,17,FALSE)</f>
        <v>0</v>
      </c>
      <c r="F18" s="1042"/>
      <c r="G18" s="1042"/>
      <c r="H18" s="1043"/>
      <c r="I18" s="108"/>
      <c r="J18" s="1044" t="s">
        <v>391</v>
      </c>
      <c r="K18" s="1045"/>
      <c r="L18" s="1041">
        <f>VLOOKUP(B16,'EXTRAUrbano.Piano inv. forn '!$D$40:$AB$68,19,FALSE)</f>
        <v>0</v>
      </c>
      <c r="M18" s="1043"/>
      <c r="N18" s="147"/>
      <c r="O18" s="196" t="s">
        <v>392</v>
      </c>
      <c r="P18" s="169">
        <f>L18+E18</f>
        <v>0</v>
      </c>
      <c r="R18" s="198" t="s">
        <v>393</v>
      </c>
      <c r="S18" s="1039"/>
      <c r="T18" s="1040"/>
      <c r="U18" s="164"/>
      <c r="V18" s="608"/>
    </row>
    <row r="19" spans="1:22" ht="33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08"/>
      <c r="J19" s="121"/>
      <c r="K19" s="121"/>
      <c r="L19" s="172"/>
      <c r="M19" s="172"/>
      <c r="N19" s="147"/>
      <c r="O19" s="119"/>
      <c r="P19" s="147"/>
      <c r="R19" s="119"/>
      <c r="S19" s="120"/>
      <c r="T19" s="120"/>
      <c r="U19" s="164"/>
      <c r="V19" s="608"/>
    </row>
    <row r="20" spans="1:22" s="201" customFormat="1" ht="72" customHeight="1" x14ac:dyDescent="0.35">
      <c r="A20" s="1048" t="s">
        <v>394</v>
      </c>
      <c r="B20" s="1046" t="s">
        <v>395</v>
      </c>
      <c r="C20" s="1046" t="s">
        <v>396</v>
      </c>
      <c r="D20" s="192" t="s">
        <v>397</v>
      </c>
      <c r="E20" s="628" t="s">
        <v>398</v>
      </c>
      <c r="F20" s="192" t="s">
        <v>399</v>
      </c>
      <c r="G20" s="192" t="s">
        <v>400</v>
      </c>
      <c r="H20" s="193" t="s">
        <v>346</v>
      </c>
      <c r="I20" s="193" t="s">
        <v>401</v>
      </c>
      <c r="J20" s="193" t="s">
        <v>402</v>
      </c>
      <c r="K20" s="193" t="s">
        <v>403</v>
      </c>
      <c r="L20" s="193" t="s">
        <v>404</v>
      </c>
      <c r="M20" s="193" t="s">
        <v>405</v>
      </c>
      <c r="N20" s="193" t="s">
        <v>406</v>
      </c>
      <c r="O20" s="193" t="s">
        <v>407</v>
      </c>
      <c r="P20" s="193" t="s">
        <v>408</v>
      </c>
      <c r="Q20" s="193" t="s">
        <v>409</v>
      </c>
      <c r="R20" s="193" t="s">
        <v>410</v>
      </c>
      <c r="S20" s="193" t="s">
        <v>411</v>
      </c>
      <c r="T20" s="194" t="s">
        <v>412</v>
      </c>
      <c r="U20" s="638"/>
    </row>
    <row r="21" spans="1:22" s="201" customFormat="1" ht="28.5" customHeight="1" thickBot="1" x14ac:dyDescent="0.4">
      <c r="A21" s="1049"/>
      <c r="B21" s="1047"/>
      <c r="C21" s="1047"/>
      <c r="D21" s="195" t="s">
        <v>413</v>
      </c>
      <c r="E21" s="195" t="s">
        <v>429</v>
      </c>
      <c r="F21" s="195" t="s">
        <v>415</v>
      </c>
      <c r="G21" s="195" t="s">
        <v>415</v>
      </c>
      <c r="H21" s="195" t="s">
        <v>633</v>
      </c>
      <c r="I21" s="195" t="s">
        <v>430</v>
      </c>
      <c r="J21" s="195" t="s">
        <v>417</v>
      </c>
      <c r="K21" s="195" t="s">
        <v>418</v>
      </c>
      <c r="L21" s="195" t="s">
        <v>419</v>
      </c>
      <c r="M21" s="195" t="s">
        <v>418</v>
      </c>
      <c r="N21" s="195" t="s">
        <v>420</v>
      </c>
      <c r="O21" s="195" t="s">
        <v>384</v>
      </c>
      <c r="P21" s="195" t="s">
        <v>421</v>
      </c>
      <c r="Q21" s="195" t="s">
        <v>422</v>
      </c>
      <c r="R21" s="195" t="s">
        <v>423</v>
      </c>
      <c r="S21" s="195" t="s">
        <v>423</v>
      </c>
      <c r="T21" s="639"/>
      <c r="U21" s="638"/>
    </row>
    <row r="22" spans="1:22" ht="15" customHeight="1" x14ac:dyDescent="0.35">
      <c r="A22" s="1055" t="str">
        <f>B16</f>
        <v>Extra-urb.m.1</v>
      </c>
      <c r="B22" s="181">
        <v>1</v>
      </c>
      <c r="C22" s="218"/>
      <c r="D22" s="131"/>
      <c r="E22" s="131"/>
      <c r="F22" s="218"/>
      <c r="G22" s="640"/>
      <c r="H22" s="133"/>
      <c r="I22" s="497"/>
      <c r="J22" s="641"/>
      <c r="K22" s="642"/>
      <c r="L22" s="497"/>
      <c r="M22" s="642"/>
      <c r="N22" s="185"/>
      <c r="O22" s="185"/>
      <c r="P22" s="497"/>
      <c r="Q22" s="497"/>
      <c r="R22" s="497"/>
      <c r="S22" s="497"/>
      <c r="T22" s="643"/>
      <c r="U22" s="637"/>
    </row>
    <row r="23" spans="1:22" x14ac:dyDescent="0.35">
      <c r="A23" s="1055"/>
      <c r="B23" s="182">
        <v>2</v>
      </c>
      <c r="C23" s="128"/>
      <c r="D23" s="118"/>
      <c r="E23" s="118"/>
      <c r="F23" s="128"/>
      <c r="G23" s="644"/>
      <c r="H23" s="128"/>
      <c r="I23" s="498"/>
      <c r="J23" s="645"/>
      <c r="K23" s="646"/>
      <c r="L23" s="498"/>
      <c r="M23" s="646"/>
      <c r="N23" s="176"/>
      <c r="O23" s="176"/>
      <c r="P23" s="498"/>
      <c r="Q23" s="498" t="s">
        <v>424</v>
      </c>
      <c r="R23" s="498"/>
      <c r="S23" s="498"/>
      <c r="T23" s="647"/>
      <c r="U23" s="637"/>
    </row>
    <row r="24" spans="1:22" x14ac:dyDescent="0.35">
      <c r="A24" s="1055"/>
      <c r="B24" s="182">
        <v>3</v>
      </c>
      <c r="C24" s="128"/>
      <c r="D24" s="118"/>
      <c r="E24" s="118"/>
      <c r="F24" s="128"/>
      <c r="G24" s="644"/>
      <c r="H24" s="128"/>
      <c r="I24" s="498"/>
      <c r="J24" s="645"/>
      <c r="K24" s="646"/>
      <c r="L24" s="498"/>
      <c r="M24" s="646"/>
      <c r="N24" s="176"/>
      <c r="O24" s="176"/>
      <c r="P24" s="498"/>
      <c r="Q24" s="498"/>
      <c r="R24" s="498"/>
      <c r="S24" s="498"/>
      <c r="T24" s="647"/>
      <c r="U24" s="637"/>
    </row>
    <row r="25" spans="1:22" x14ac:dyDescent="0.35">
      <c r="A25" s="1055"/>
      <c r="B25" s="182">
        <v>4</v>
      </c>
      <c r="C25" s="128"/>
      <c r="D25" s="118"/>
      <c r="E25" s="118"/>
      <c r="F25" s="128"/>
      <c r="G25" s="644"/>
      <c r="H25" s="128"/>
      <c r="I25" s="498"/>
      <c r="J25" s="645"/>
      <c r="K25" s="646"/>
      <c r="L25" s="498"/>
      <c r="M25" s="646"/>
      <c r="N25" s="176"/>
      <c r="O25" s="176"/>
      <c r="P25" s="498"/>
      <c r="Q25" s="498"/>
      <c r="R25" s="498"/>
      <c r="S25" s="498"/>
      <c r="T25" s="647"/>
      <c r="U25" s="637"/>
    </row>
    <row r="26" spans="1:22" x14ac:dyDescent="0.35">
      <c r="A26" s="1055"/>
      <c r="B26" s="182">
        <v>5</v>
      </c>
      <c r="C26" s="128"/>
      <c r="D26" s="118"/>
      <c r="E26" s="118"/>
      <c r="F26" s="128"/>
      <c r="G26" s="644"/>
      <c r="H26" s="128"/>
      <c r="I26" s="498"/>
      <c r="J26" s="645"/>
      <c r="K26" s="646"/>
      <c r="L26" s="498"/>
      <c r="M26" s="646"/>
      <c r="N26" s="176"/>
      <c r="O26" s="176"/>
      <c r="P26" s="498"/>
      <c r="Q26" s="498"/>
      <c r="R26" s="498"/>
      <c r="S26" s="498"/>
      <c r="T26" s="647"/>
      <c r="U26" s="637"/>
    </row>
    <row r="27" spans="1:22" x14ac:dyDescent="0.35">
      <c r="A27" s="1055"/>
      <c r="B27" s="182">
        <v>6</v>
      </c>
      <c r="C27" s="128"/>
      <c r="D27" s="118"/>
      <c r="E27" s="118"/>
      <c r="F27" s="128"/>
      <c r="G27" s="644"/>
      <c r="H27" s="128"/>
      <c r="I27" s="498"/>
      <c r="J27" s="645"/>
      <c r="K27" s="646"/>
      <c r="L27" s="498"/>
      <c r="M27" s="646"/>
      <c r="N27" s="176"/>
      <c r="O27" s="176"/>
      <c r="P27" s="498"/>
      <c r="Q27" s="498"/>
      <c r="R27" s="498"/>
      <c r="S27" s="498"/>
      <c r="T27" s="647"/>
      <c r="U27" s="637"/>
    </row>
    <row r="28" spans="1:22" x14ac:dyDescent="0.35">
      <c r="A28" s="1055"/>
      <c r="B28" s="182">
        <v>7</v>
      </c>
      <c r="C28" s="128"/>
      <c r="D28" s="118"/>
      <c r="E28" s="118"/>
      <c r="F28" s="128"/>
      <c r="G28" s="644"/>
      <c r="H28" s="128"/>
      <c r="I28" s="498"/>
      <c r="J28" s="645"/>
      <c r="K28" s="646"/>
      <c r="L28" s="498"/>
      <c r="M28" s="646"/>
      <c r="N28" s="176"/>
      <c r="O28" s="176"/>
      <c r="P28" s="498"/>
      <c r="Q28" s="498"/>
      <c r="R28" s="498"/>
      <c r="S28" s="498"/>
      <c r="T28" s="647"/>
      <c r="U28" s="637"/>
    </row>
    <row r="29" spans="1:22" x14ac:dyDescent="0.35">
      <c r="A29" s="1055"/>
      <c r="B29" s="182">
        <v>8</v>
      </c>
      <c r="C29" s="128"/>
      <c r="D29" s="118"/>
      <c r="E29" s="118"/>
      <c r="F29" s="128"/>
      <c r="G29" s="644"/>
      <c r="H29" s="128"/>
      <c r="I29" s="498"/>
      <c r="J29" s="645"/>
      <c r="K29" s="646"/>
      <c r="L29" s="498"/>
      <c r="M29" s="646"/>
      <c r="N29" s="176"/>
      <c r="O29" s="176"/>
      <c r="P29" s="498"/>
      <c r="Q29" s="498"/>
      <c r="R29" s="498"/>
      <c r="S29" s="498"/>
      <c r="T29" s="647"/>
      <c r="U29" s="637"/>
    </row>
    <row r="30" spans="1:22" x14ac:dyDescent="0.35">
      <c r="A30" s="1055"/>
      <c r="B30" s="182">
        <v>9</v>
      </c>
      <c r="C30" s="128"/>
      <c r="D30" s="118"/>
      <c r="E30" s="118"/>
      <c r="F30" s="128"/>
      <c r="G30" s="644"/>
      <c r="H30" s="128"/>
      <c r="I30" s="498"/>
      <c r="J30" s="645"/>
      <c r="K30" s="646"/>
      <c r="L30" s="498"/>
      <c r="M30" s="646"/>
      <c r="N30" s="176"/>
      <c r="O30" s="176"/>
      <c r="P30" s="498"/>
      <c r="Q30" s="498"/>
      <c r="R30" s="498"/>
      <c r="S30" s="498"/>
      <c r="T30" s="647"/>
      <c r="U30" s="637"/>
    </row>
    <row r="31" spans="1:22" ht="15" thickBot="1" x14ac:dyDescent="0.4">
      <c r="A31" s="1056"/>
      <c r="B31" s="183">
        <v>10</v>
      </c>
      <c r="C31" s="157"/>
      <c r="D31" s="155"/>
      <c r="E31" s="155"/>
      <c r="F31" s="157"/>
      <c r="G31" s="648"/>
      <c r="H31" s="157"/>
      <c r="I31" s="499"/>
      <c r="J31" s="649"/>
      <c r="K31" s="650"/>
      <c r="L31" s="499"/>
      <c r="M31" s="650"/>
      <c r="N31" s="177"/>
      <c r="O31" s="177"/>
      <c r="P31" s="499"/>
      <c r="Q31" s="499"/>
      <c r="R31" s="499"/>
      <c r="S31" s="499"/>
      <c r="T31" s="651"/>
      <c r="U31" s="637"/>
    </row>
    <row r="32" spans="1:22" ht="25" thickBot="1" x14ac:dyDescent="0.4">
      <c r="A32" s="163"/>
      <c r="B32" s="119"/>
      <c r="C32" s="119"/>
      <c r="D32" s="119"/>
      <c r="E32" s="600" t="s">
        <v>385</v>
      </c>
      <c r="F32" s="601">
        <f>COUNTA(F22:F31)</f>
        <v>0</v>
      </c>
      <c r="G32" s="602">
        <f>COUNTA(G22:G31)</f>
        <v>0</v>
      </c>
      <c r="H32" s="652"/>
      <c r="I32" s="652"/>
      <c r="J32" s="600" t="s">
        <v>623</v>
      </c>
      <c r="K32" s="602">
        <f>COUNTIF(K22:K31,"&lt;=31/12/2024")</f>
        <v>0</v>
      </c>
      <c r="L32" s="652"/>
      <c r="M32" s="161" t="s">
        <v>425</v>
      </c>
      <c r="N32" s="174">
        <f>SUM(N22:N31)</f>
        <v>0</v>
      </c>
      <c r="O32" s="175">
        <f>SUM(O22:O31)</f>
        <v>0</v>
      </c>
      <c r="P32" s="119"/>
      <c r="R32" s="119"/>
      <c r="S32" s="119"/>
      <c r="T32" s="653"/>
      <c r="U32" s="654"/>
      <c r="V32" s="653"/>
    </row>
    <row r="33" spans="1:21" ht="15" thickBot="1" x14ac:dyDescent="0.4">
      <c r="A33" s="655"/>
      <c r="B33" s="656"/>
      <c r="C33" s="464"/>
      <c r="D33" s="464"/>
      <c r="E33" s="464"/>
      <c r="F33" s="656"/>
      <c r="G33" s="464"/>
      <c r="H33" s="464"/>
      <c r="I33" s="656"/>
      <c r="J33" s="656"/>
      <c r="K33" s="464"/>
      <c r="L33" s="464"/>
      <c r="M33" s="464"/>
      <c r="N33" s="464"/>
      <c r="O33" s="464"/>
      <c r="P33" s="464"/>
      <c r="Q33" s="464"/>
      <c r="R33" s="464"/>
      <c r="S33" s="657"/>
      <c r="T33" s="464"/>
      <c r="U33" s="658"/>
    </row>
    <row r="34" spans="1:21" ht="15" thickBot="1" x14ac:dyDescent="0.4">
      <c r="A34" s="632"/>
      <c r="B34" s="633"/>
      <c r="C34" s="634"/>
      <c r="D34" s="634"/>
      <c r="E34" s="634"/>
      <c r="F34" s="633"/>
      <c r="G34" s="634"/>
      <c r="H34" s="634"/>
      <c r="I34" s="633"/>
      <c r="J34" s="633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5"/>
    </row>
    <row r="35" spans="1:21" ht="27.5" thickBot="1" x14ac:dyDescent="0.4">
      <c r="A35" s="191" t="s">
        <v>9</v>
      </c>
      <c r="B35" s="1053" t="s">
        <v>650</v>
      </c>
      <c r="C35" s="1054"/>
      <c r="E35" s="1037" t="s">
        <v>386</v>
      </c>
      <c r="F35" s="1038"/>
      <c r="G35" s="1035">
        <f>VLOOKUP(B35,'EXTRAUrbano.Piano inv. forn '!$D$40:$AB$68,3,FALSE)</f>
        <v>0</v>
      </c>
      <c r="H35" s="1036"/>
      <c r="I35" s="108"/>
      <c r="J35" s="1037" t="s">
        <v>387</v>
      </c>
      <c r="K35" s="1038"/>
      <c r="L35" s="1035">
        <f>VLOOKUP(B35,'EXTRAUrbano.Piano inv. forn '!$D$40:$AB$68,4,FALSE)</f>
        <v>0</v>
      </c>
      <c r="M35" s="1036"/>
      <c r="O35" s="197" t="s">
        <v>388</v>
      </c>
      <c r="P35" s="636"/>
      <c r="R35" s="198" t="s">
        <v>389</v>
      </c>
      <c r="S35" s="1039"/>
      <c r="T35" s="1040"/>
      <c r="U35" s="637"/>
    </row>
    <row r="36" spans="1:21" ht="15" thickBot="1" x14ac:dyDescent="0.4">
      <c r="A36" s="163"/>
      <c r="B36" s="120"/>
      <c r="C36" s="120"/>
      <c r="E36" s="121"/>
      <c r="F36" s="121"/>
      <c r="G36" s="122"/>
      <c r="H36" s="122"/>
      <c r="I36" s="108"/>
      <c r="J36" s="121"/>
      <c r="K36" s="121"/>
      <c r="L36" s="122"/>
      <c r="M36" s="122"/>
      <c r="O36" s="123"/>
      <c r="R36" s="119"/>
      <c r="S36" s="608"/>
      <c r="U36" s="164"/>
    </row>
    <row r="37" spans="1:21" ht="28.5" customHeight="1" thickBot="1" x14ac:dyDescent="0.4">
      <c r="A37" s="1050" t="s">
        <v>390</v>
      </c>
      <c r="B37" s="1051"/>
      <c r="C37" s="1051"/>
      <c r="D37" s="1052"/>
      <c r="E37" s="1041">
        <f>VLOOKUP(B35,'EXTRAUrbano.Piano inv. forn '!$D$40:$AB$68,17,FALSE)</f>
        <v>0</v>
      </c>
      <c r="F37" s="1042"/>
      <c r="G37" s="1042"/>
      <c r="H37" s="1043"/>
      <c r="I37" s="108"/>
      <c r="J37" s="1044" t="s">
        <v>391</v>
      </c>
      <c r="K37" s="1045"/>
      <c r="L37" s="1041">
        <f>VLOOKUP(B35,'EXTRAUrbano.Piano inv. forn '!$D$40:$AB$68,19,FALSE)</f>
        <v>0</v>
      </c>
      <c r="M37" s="1043"/>
      <c r="N37" s="147"/>
      <c r="O37" s="196" t="s">
        <v>392</v>
      </c>
      <c r="P37" s="169">
        <f>L37+E37</f>
        <v>0</v>
      </c>
      <c r="R37" s="198" t="s">
        <v>393</v>
      </c>
      <c r="S37" s="1039"/>
      <c r="T37" s="1040"/>
      <c r="U37" s="164"/>
    </row>
    <row r="38" spans="1:21" ht="15" thickBot="1" x14ac:dyDescent="0.4">
      <c r="A38" s="163"/>
      <c r="U38" s="637"/>
    </row>
    <row r="39" spans="1:21" ht="79.5" customHeight="1" x14ac:dyDescent="0.35">
      <c r="A39" s="1048" t="s">
        <v>394</v>
      </c>
      <c r="B39" s="1046" t="s">
        <v>395</v>
      </c>
      <c r="C39" s="1046" t="s">
        <v>396</v>
      </c>
      <c r="D39" s="192" t="s">
        <v>397</v>
      </c>
      <c r="E39" s="628" t="s">
        <v>398</v>
      </c>
      <c r="F39" s="192" t="s">
        <v>399</v>
      </c>
      <c r="G39" s="192" t="s">
        <v>400</v>
      </c>
      <c r="H39" s="193" t="s">
        <v>346</v>
      </c>
      <c r="I39" s="193" t="s">
        <v>401</v>
      </c>
      <c r="J39" s="193" t="s">
        <v>402</v>
      </c>
      <c r="K39" s="193" t="s">
        <v>403</v>
      </c>
      <c r="L39" s="193" t="s">
        <v>404</v>
      </c>
      <c r="M39" s="193" t="s">
        <v>405</v>
      </c>
      <c r="N39" s="193" t="s">
        <v>406</v>
      </c>
      <c r="O39" s="193" t="s">
        <v>407</v>
      </c>
      <c r="P39" s="193" t="s">
        <v>408</v>
      </c>
      <c r="Q39" s="193" t="s">
        <v>409</v>
      </c>
      <c r="R39" s="193" t="s">
        <v>410</v>
      </c>
      <c r="S39" s="193" t="s">
        <v>411</v>
      </c>
      <c r="T39" s="194" t="s">
        <v>412</v>
      </c>
      <c r="U39" s="638"/>
    </row>
    <row r="40" spans="1:21" ht="24.5" thickBot="1" x14ac:dyDescent="0.4">
      <c r="A40" s="1049"/>
      <c r="B40" s="1047"/>
      <c r="C40" s="1047"/>
      <c r="D40" s="195" t="s">
        <v>413</v>
      </c>
      <c r="E40" s="195" t="s">
        <v>429</v>
      </c>
      <c r="F40" s="195" t="s">
        <v>415</v>
      </c>
      <c r="G40" s="195" t="s">
        <v>415</v>
      </c>
      <c r="H40" s="195" t="s">
        <v>32</v>
      </c>
      <c r="I40" s="195" t="s">
        <v>430</v>
      </c>
      <c r="J40" s="195" t="s">
        <v>417</v>
      </c>
      <c r="K40" s="195" t="s">
        <v>418</v>
      </c>
      <c r="L40" s="195" t="s">
        <v>419</v>
      </c>
      <c r="M40" s="195" t="s">
        <v>418</v>
      </c>
      <c r="N40" s="195" t="s">
        <v>420</v>
      </c>
      <c r="O40" s="195" t="s">
        <v>384</v>
      </c>
      <c r="P40" s="195" t="s">
        <v>421</v>
      </c>
      <c r="Q40" s="195" t="s">
        <v>422</v>
      </c>
      <c r="R40" s="195" t="s">
        <v>423</v>
      </c>
      <c r="S40" s="195" t="s">
        <v>423</v>
      </c>
      <c r="T40" s="639"/>
      <c r="U40" s="638"/>
    </row>
    <row r="41" spans="1:21" x14ac:dyDescent="0.35">
      <c r="A41" s="1055" t="str">
        <f>B35</f>
        <v>Extra-urb.m.29</v>
      </c>
      <c r="B41" s="181">
        <v>1</v>
      </c>
      <c r="C41" s="218"/>
      <c r="D41" s="131"/>
      <c r="E41" s="131" t="s">
        <v>429</v>
      </c>
      <c r="F41" s="218"/>
      <c r="G41" s="640"/>
      <c r="H41" s="133" t="s">
        <v>431</v>
      </c>
      <c r="I41" s="497"/>
      <c r="J41" s="641"/>
      <c r="K41" s="642"/>
      <c r="L41" s="497"/>
      <c r="M41" s="642"/>
      <c r="N41" s="185"/>
      <c r="O41" s="185"/>
      <c r="P41" s="497"/>
      <c r="Q41" s="497"/>
      <c r="R41" s="497"/>
      <c r="S41" s="497"/>
      <c r="T41" s="643"/>
      <c r="U41" s="637"/>
    </row>
    <row r="42" spans="1:21" x14ac:dyDescent="0.35">
      <c r="A42" s="1055"/>
      <c r="B42" s="182">
        <v>2</v>
      </c>
      <c r="C42" s="128"/>
      <c r="D42" s="118"/>
      <c r="E42" s="118"/>
      <c r="F42" s="128"/>
      <c r="G42" s="644"/>
      <c r="H42" s="128"/>
      <c r="I42" s="498"/>
      <c r="J42" s="645"/>
      <c r="K42" s="646"/>
      <c r="L42" s="498"/>
      <c r="M42" s="646"/>
      <c r="N42" s="176"/>
      <c r="O42" s="176"/>
      <c r="P42" s="498"/>
      <c r="Q42" s="498" t="s">
        <v>424</v>
      </c>
      <c r="R42" s="498"/>
      <c r="S42" s="498"/>
      <c r="T42" s="647"/>
      <c r="U42" s="637"/>
    </row>
    <row r="43" spans="1:21" x14ac:dyDescent="0.35">
      <c r="A43" s="1055"/>
      <c r="B43" s="182">
        <v>3</v>
      </c>
      <c r="C43" s="128"/>
      <c r="D43" s="118"/>
      <c r="E43" s="118" t="s">
        <v>429</v>
      </c>
      <c r="F43" s="128"/>
      <c r="G43" s="644"/>
      <c r="H43" s="128" t="s">
        <v>432</v>
      </c>
      <c r="I43" s="498"/>
      <c r="J43" s="645"/>
      <c r="K43" s="646"/>
      <c r="L43" s="498"/>
      <c r="M43" s="646"/>
      <c r="N43" s="176"/>
      <c r="O43" s="176"/>
      <c r="P43" s="498"/>
      <c r="Q43" s="498"/>
      <c r="R43" s="498"/>
      <c r="S43" s="498"/>
      <c r="T43" s="647"/>
      <c r="U43" s="637"/>
    </row>
    <row r="44" spans="1:21" x14ac:dyDescent="0.35">
      <c r="A44" s="1055"/>
      <c r="B44" s="182">
        <v>4</v>
      </c>
      <c r="C44" s="128"/>
      <c r="D44" s="118"/>
      <c r="E44" s="118"/>
      <c r="F44" s="128"/>
      <c r="G44" s="644"/>
      <c r="H44" s="128"/>
      <c r="I44" s="498"/>
      <c r="J44" s="645"/>
      <c r="K44" s="646"/>
      <c r="L44" s="498"/>
      <c r="M44" s="646"/>
      <c r="N44" s="176"/>
      <c r="O44" s="176"/>
      <c r="P44" s="498"/>
      <c r="Q44" s="498"/>
      <c r="R44" s="498"/>
      <c r="S44" s="498"/>
      <c r="T44" s="647"/>
      <c r="U44" s="637"/>
    </row>
    <row r="45" spans="1:21" x14ac:dyDescent="0.35">
      <c r="A45" s="1055"/>
      <c r="B45" s="182">
        <v>5</v>
      </c>
      <c r="C45" s="128"/>
      <c r="D45" s="118"/>
      <c r="E45" s="118"/>
      <c r="F45" s="128"/>
      <c r="G45" s="644"/>
      <c r="H45" s="128" t="s">
        <v>431</v>
      </c>
      <c r="I45" s="498"/>
      <c r="J45" s="645"/>
      <c r="K45" s="646"/>
      <c r="L45" s="498"/>
      <c r="M45" s="646"/>
      <c r="N45" s="176"/>
      <c r="O45" s="176"/>
      <c r="P45" s="498"/>
      <c r="Q45" s="498"/>
      <c r="R45" s="498"/>
      <c r="S45" s="498"/>
      <c r="T45" s="647"/>
      <c r="U45" s="637"/>
    </row>
    <row r="46" spans="1:21" x14ac:dyDescent="0.35">
      <c r="A46" s="1055"/>
      <c r="B46" s="182">
        <v>6</v>
      </c>
      <c r="C46" s="128"/>
      <c r="D46" s="118"/>
      <c r="E46" s="118"/>
      <c r="F46" s="128"/>
      <c r="G46" s="644"/>
      <c r="H46" s="128"/>
      <c r="I46" s="498"/>
      <c r="J46" s="645"/>
      <c r="K46" s="646"/>
      <c r="L46" s="498"/>
      <c r="M46" s="646"/>
      <c r="N46" s="176"/>
      <c r="O46" s="176"/>
      <c r="P46" s="498"/>
      <c r="Q46" s="498"/>
      <c r="R46" s="498"/>
      <c r="S46" s="498"/>
      <c r="T46" s="647"/>
      <c r="U46" s="637"/>
    </row>
    <row r="47" spans="1:21" x14ac:dyDescent="0.35">
      <c r="A47" s="1055"/>
      <c r="B47" s="182">
        <v>7</v>
      </c>
      <c r="C47" s="128"/>
      <c r="D47" s="118"/>
      <c r="E47" s="118"/>
      <c r="F47" s="128"/>
      <c r="G47" s="644"/>
      <c r="H47" s="128"/>
      <c r="I47" s="498"/>
      <c r="J47" s="645"/>
      <c r="K47" s="646"/>
      <c r="L47" s="498"/>
      <c r="M47" s="646"/>
      <c r="N47" s="176"/>
      <c r="O47" s="176"/>
      <c r="P47" s="498"/>
      <c r="Q47" s="498"/>
      <c r="R47" s="498"/>
      <c r="S47" s="498"/>
      <c r="T47" s="647"/>
      <c r="U47" s="637"/>
    </row>
    <row r="48" spans="1:21" x14ac:dyDescent="0.35">
      <c r="A48" s="1055"/>
      <c r="B48" s="182">
        <v>8</v>
      </c>
      <c r="C48" s="128"/>
      <c r="D48" s="118"/>
      <c r="E48" s="118"/>
      <c r="F48" s="128"/>
      <c r="G48" s="644"/>
      <c r="H48" s="128"/>
      <c r="I48" s="498"/>
      <c r="J48" s="645"/>
      <c r="K48" s="646"/>
      <c r="L48" s="498"/>
      <c r="M48" s="646"/>
      <c r="N48" s="176"/>
      <c r="O48" s="176"/>
      <c r="P48" s="498"/>
      <c r="Q48" s="498"/>
      <c r="R48" s="498"/>
      <c r="S48" s="498"/>
      <c r="T48" s="647"/>
      <c r="U48" s="637"/>
    </row>
    <row r="49" spans="1:21" x14ac:dyDescent="0.35">
      <c r="A49" s="1055"/>
      <c r="B49" s="182">
        <v>9</v>
      </c>
      <c r="C49" s="128"/>
      <c r="D49" s="118"/>
      <c r="E49" s="118"/>
      <c r="F49" s="128"/>
      <c r="G49" s="644"/>
      <c r="H49" s="128"/>
      <c r="I49" s="498"/>
      <c r="J49" s="645"/>
      <c r="K49" s="646"/>
      <c r="L49" s="498"/>
      <c r="M49" s="646"/>
      <c r="N49" s="176"/>
      <c r="O49" s="176"/>
      <c r="P49" s="498"/>
      <c r="Q49" s="498"/>
      <c r="R49" s="498"/>
      <c r="S49" s="498"/>
      <c r="T49" s="647"/>
      <c r="U49" s="637"/>
    </row>
    <row r="50" spans="1:21" ht="15" thickBot="1" x14ac:dyDescent="0.4">
      <c r="A50" s="1056"/>
      <c r="B50" s="183">
        <v>10</v>
      </c>
      <c r="C50" s="157"/>
      <c r="D50" s="155"/>
      <c r="E50" s="155"/>
      <c r="F50" s="157"/>
      <c r="G50" s="648"/>
      <c r="H50" s="157"/>
      <c r="I50" s="499"/>
      <c r="J50" s="649"/>
      <c r="K50" s="650"/>
      <c r="L50" s="499"/>
      <c r="M50" s="650"/>
      <c r="N50" s="177"/>
      <c r="O50" s="177"/>
      <c r="P50" s="499"/>
      <c r="Q50" s="499"/>
      <c r="R50" s="499"/>
      <c r="S50" s="499"/>
      <c r="T50" s="651"/>
      <c r="U50" s="637"/>
    </row>
    <row r="51" spans="1:21" ht="25" thickBot="1" x14ac:dyDescent="0.4">
      <c r="A51" s="163"/>
      <c r="B51" s="119"/>
      <c r="C51" s="119"/>
      <c r="D51" s="119"/>
      <c r="E51" s="600" t="s">
        <v>385</v>
      </c>
      <c r="F51" s="601">
        <f>COUNTA(F41:F50)</f>
        <v>0</v>
      </c>
      <c r="G51" s="602">
        <f>COUNTA(G41:G50)</f>
        <v>0</v>
      </c>
      <c r="H51" s="652"/>
      <c r="I51" s="652"/>
      <c r="J51" s="600" t="s">
        <v>623</v>
      </c>
      <c r="K51" s="602">
        <f>COUNTIF(K41:K50,"&lt;=31/12/2024")</f>
        <v>0</v>
      </c>
      <c r="L51" s="652"/>
      <c r="M51" s="378" t="s">
        <v>425</v>
      </c>
      <c r="N51" s="379">
        <f>SUM(N41:N50)</f>
        <v>0</v>
      </c>
      <c r="O51" s="380">
        <f>SUM(O41:O50)</f>
        <v>0</v>
      </c>
      <c r="P51" s="119"/>
      <c r="R51" s="119"/>
      <c r="S51" s="119"/>
      <c r="T51" s="653"/>
      <c r="U51" s="654"/>
    </row>
    <row r="52" spans="1:21" ht="15" thickBot="1" x14ac:dyDescent="0.4">
      <c r="A52" s="655"/>
      <c r="B52" s="656"/>
      <c r="C52" s="464"/>
      <c r="D52" s="464"/>
      <c r="E52" s="464"/>
      <c r="F52" s="656"/>
      <c r="G52" s="464"/>
      <c r="H52" s="464"/>
      <c r="I52" s="656"/>
      <c r="J52" s="656"/>
      <c r="K52" s="464"/>
      <c r="L52" s="464"/>
      <c r="M52" s="464"/>
      <c r="N52" s="464"/>
      <c r="O52" s="464"/>
      <c r="P52" s="464"/>
      <c r="Q52" s="464"/>
      <c r="R52" s="464"/>
      <c r="S52" s="657"/>
      <c r="T52" s="464"/>
      <c r="U52" s="658"/>
    </row>
    <row r="53" spans="1:21" ht="15" thickBot="1" x14ac:dyDescent="0.4">
      <c r="A53" s="632"/>
      <c r="B53" s="633"/>
      <c r="C53" s="634"/>
      <c r="D53" s="634"/>
      <c r="E53" s="634"/>
      <c r="F53" s="633"/>
      <c r="G53" s="634"/>
      <c r="H53" s="634"/>
      <c r="I53" s="633"/>
      <c r="J53" s="633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5"/>
    </row>
    <row r="54" spans="1:21" ht="27.5" thickBot="1" x14ac:dyDescent="0.4">
      <c r="A54" s="191" t="s">
        <v>9</v>
      </c>
      <c r="B54" s="1053" t="s">
        <v>105</v>
      </c>
      <c r="C54" s="1054"/>
      <c r="E54" s="1037" t="s">
        <v>386</v>
      </c>
      <c r="F54" s="1038"/>
      <c r="G54" s="1035">
        <f>VLOOKUP(B54,'EXTRAUrbano.Piano inv. forn '!$D$40:$AB$68,3,FALSE)</f>
        <v>0</v>
      </c>
      <c r="H54" s="1036"/>
      <c r="I54" s="108"/>
      <c r="J54" s="1037" t="s">
        <v>387</v>
      </c>
      <c r="K54" s="1038"/>
      <c r="L54" s="1035">
        <f>VLOOKUP(B54,'EXTRAUrbano.Piano inv. forn '!$D$40:$AB$68,4,FALSE)</f>
        <v>0</v>
      </c>
      <c r="M54" s="1036"/>
      <c r="O54" s="197" t="s">
        <v>388</v>
      </c>
      <c r="P54" s="636"/>
      <c r="R54" s="198" t="s">
        <v>389</v>
      </c>
      <c r="S54" s="1039"/>
      <c r="T54" s="1040"/>
      <c r="U54" s="637"/>
    </row>
    <row r="55" spans="1:21" ht="15" thickBot="1" x14ac:dyDescent="0.4">
      <c r="A55" s="163"/>
      <c r="B55" s="120"/>
      <c r="C55" s="120"/>
      <c r="E55" s="121"/>
      <c r="F55" s="121"/>
      <c r="G55" s="122"/>
      <c r="H55" s="122"/>
      <c r="I55" s="108"/>
      <c r="J55" s="121"/>
      <c r="K55" s="121"/>
      <c r="L55" s="122"/>
      <c r="M55" s="122"/>
      <c r="O55" s="123"/>
      <c r="R55" s="119"/>
      <c r="S55" s="608"/>
      <c r="U55" s="164"/>
    </row>
    <row r="56" spans="1:21" ht="28.5" customHeight="1" thickBot="1" x14ac:dyDescent="0.4">
      <c r="A56" s="1050" t="s">
        <v>390</v>
      </c>
      <c r="B56" s="1051"/>
      <c r="C56" s="1051"/>
      <c r="D56" s="1052"/>
      <c r="E56" s="1041">
        <f>VLOOKUP(B54,'EXTRAUrbano.Piano inv. forn '!$D$40:$AB$68,17,FALSE)</f>
        <v>0</v>
      </c>
      <c r="F56" s="1042"/>
      <c r="G56" s="1042"/>
      <c r="H56" s="1043"/>
      <c r="I56" s="108"/>
      <c r="J56" s="1044" t="s">
        <v>391</v>
      </c>
      <c r="K56" s="1045"/>
      <c r="L56" s="1041">
        <f>VLOOKUP(B54,'EXTRAUrbano.Piano inv. forn '!$D$40:$AB$68,19,FALSE)</f>
        <v>0</v>
      </c>
      <c r="M56" s="1043"/>
      <c r="N56" s="147"/>
      <c r="O56" s="196" t="s">
        <v>392</v>
      </c>
      <c r="P56" s="169">
        <f>L56+E56</f>
        <v>0</v>
      </c>
      <c r="R56" s="198" t="s">
        <v>393</v>
      </c>
      <c r="S56" s="1039"/>
      <c r="T56" s="1040"/>
      <c r="U56" s="164"/>
    </row>
    <row r="57" spans="1:21" ht="15" thickBot="1" x14ac:dyDescent="0.4">
      <c r="A57" s="163"/>
      <c r="U57" s="637"/>
    </row>
    <row r="58" spans="1:21" ht="58" x14ac:dyDescent="0.35">
      <c r="A58" s="1048" t="s">
        <v>394</v>
      </c>
      <c r="B58" s="1046" t="s">
        <v>395</v>
      </c>
      <c r="C58" s="1046" t="s">
        <v>396</v>
      </c>
      <c r="D58" s="192" t="s">
        <v>397</v>
      </c>
      <c r="E58" s="628" t="s">
        <v>398</v>
      </c>
      <c r="F58" s="192" t="s">
        <v>399</v>
      </c>
      <c r="G58" s="192" t="s">
        <v>400</v>
      </c>
      <c r="H58" s="193" t="s">
        <v>346</v>
      </c>
      <c r="I58" s="193" t="s">
        <v>401</v>
      </c>
      <c r="J58" s="193" t="s">
        <v>402</v>
      </c>
      <c r="K58" s="193" t="s">
        <v>403</v>
      </c>
      <c r="L58" s="193" t="s">
        <v>404</v>
      </c>
      <c r="M58" s="193" t="s">
        <v>405</v>
      </c>
      <c r="N58" s="193" t="s">
        <v>406</v>
      </c>
      <c r="O58" s="193" t="s">
        <v>407</v>
      </c>
      <c r="P58" s="193" t="s">
        <v>408</v>
      </c>
      <c r="Q58" s="193" t="s">
        <v>409</v>
      </c>
      <c r="R58" s="193" t="s">
        <v>410</v>
      </c>
      <c r="S58" s="193" t="s">
        <v>411</v>
      </c>
      <c r="T58" s="194" t="s">
        <v>412</v>
      </c>
      <c r="U58" s="638"/>
    </row>
    <row r="59" spans="1:21" ht="24.5" thickBot="1" x14ac:dyDescent="0.4">
      <c r="A59" s="1049"/>
      <c r="B59" s="1047"/>
      <c r="C59" s="1047"/>
      <c r="D59" s="195" t="s">
        <v>413</v>
      </c>
      <c r="E59" s="195" t="s">
        <v>429</v>
      </c>
      <c r="F59" s="195" t="s">
        <v>415</v>
      </c>
      <c r="G59" s="195" t="s">
        <v>415</v>
      </c>
      <c r="H59" s="195" t="s">
        <v>32</v>
      </c>
      <c r="I59" s="195" t="s">
        <v>430</v>
      </c>
      <c r="J59" s="195" t="s">
        <v>417</v>
      </c>
      <c r="K59" s="195" t="s">
        <v>418</v>
      </c>
      <c r="L59" s="195" t="s">
        <v>419</v>
      </c>
      <c r="M59" s="195" t="s">
        <v>418</v>
      </c>
      <c r="N59" s="195" t="s">
        <v>420</v>
      </c>
      <c r="O59" s="195" t="s">
        <v>384</v>
      </c>
      <c r="P59" s="195" t="s">
        <v>421</v>
      </c>
      <c r="Q59" s="195" t="s">
        <v>422</v>
      </c>
      <c r="R59" s="195" t="s">
        <v>423</v>
      </c>
      <c r="S59" s="195" t="s">
        <v>423</v>
      </c>
      <c r="T59" s="639"/>
      <c r="U59" s="638"/>
    </row>
    <row r="60" spans="1:21" x14ac:dyDescent="0.35">
      <c r="A60" s="1055" t="str">
        <f>B54</f>
        <v>Extra-urb.m.1</v>
      </c>
      <c r="B60" s="181">
        <v>1</v>
      </c>
      <c r="C60" s="218"/>
      <c r="D60" s="131"/>
      <c r="E60" s="131"/>
      <c r="F60" s="218"/>
      <c r="G60" s="640"/>
      <c r="H60" s="133"/>
      <c r="I60" s="497"/>
      <c r="J60" s="641"/>
      <c r="K60" s="642"/>
      <c r="L60" s="497"/>
      <c r="M60" s="642"/>
      <c r="N60" s="185"/>
      <c r="O60" s="185"/>
      <c r="P60" s="497"/>
      <c r="Q60" s="497"/>
      <c r="R60" s="497"/>
      <c r="S60" s="497"/>
      <c r="T60" s="643"/>
      <c r="U60" s="637"/>
    </row>
    <row r="61" spans="1:21" x14ac:dyDescent="0.35">
      <c r="A61" s="1055"/>
      <c r="B61" s="182">
        <v>2</v>
      </c>
      <c r="C61" s="128"/>
      <c r="D61" s="118"/>
      <c r="E61" s="118"/>
      <c r="F61" s="128"/>
      <c r="G61" s="644"/>
      <c r="H61" s="128"/>
      <c r="I61" s="498"/>
      <c r="J61" s="645"/>
      <c r="K61" s="646"/>
      <c r="L61" s="498"/>
      <c r="M61" s="646"/>
      <c r="N61" s="176"/>
      <c r="O61" s="176"/>
      <c r="P61" s="498"/>
      <c r="Q61" s="498" t="s">
        <v>424</v>
      </c>
      <c r="R61" s="498"/>
      <c r="S61" s="498"/>
      <c r="T61" s="647"/>
      <c r="U61" s="637"/>
    </row>
    <row r="62" spans="1:21" x14ac:dyDescent="0.35">
      <c r="A62" s="1055"/>
      <c r="B62" s="182">
        <v>3</v>
      </c>
      <c r="C62" s="128"/>
      <c r="D62" s="118"/>
      <c r="E62" s="118"/>
      <c r="F62" s="128"/>
      <c r="G62" s="644"/>
      <c r="H62" s="128"/>
      <c r="I62" s="498"/>
      <c r="J62" s="645"/>
      <c r="K62" s="646"/>
      <c r="L62" s="498"/>
      <c r="M62" s="646"/>
      <c r="N62" s="176"/>
      <c r="O62" s="176"/>
      <c r="P62" s="498"/>
      <c r="Q62" s="498"/>
      <c r="R62" s="498"/>
      <c r="S62" s="498"/>
      <c r="T62" s="647"/>
      <c r="U62" s="637"/>
    </row>
    <row r="63" spans="1:21" x14ac:dyDescent="0.35">
      <c r="A63" s="1055"/>
      <c r="B63" s="182">
        <v>4</v>
      </c>
      <c r="C63" s="128"/>
      <c r="D63" s="118"/>
      <c r="E63" s="118"/>
      <c r="F63" s="128"/>
      <c r="G63" s="644"/>
      <c r="H63" s="128"/>
      <c r="I63" s="498"/>
      <c r="J63" s="645"/>
      <c r="K63" s="646"/>
      <c r="L63" s="498"/>
      <c r="M63" s="646"/>
      <c r="N63" s="176"/>
      <c r="O63" s="176"/>
      <c r="P63" s="498"/>
      <c r="Q63" s="498"/>
      <c r="R63" s="498"/>
      <c r="S63" s="498"/>
      <c r="T63" s="647"/>
      <c r="U63" s="637"/>
    </row>
    <row r="64" spans="1:21" x14ac:dyDescent="0.35">
      <c r="A64" s="1055"/>
      <c r="B64" s="182">
        <v>5</v>
      </c>
      <c r="C64" s="128"/>
      <c r="D64" s="118"/>
      <c r="E64" s="118"/>
      <c r="F64" s="128"/>
      <c r="G64" s="644"/>
      <c r="H64" s="128"/>
      <c r="I64" s="498"/>
      <c r="J64" s="645"/>
      <c r="K64" s="646"/>
      <c r="L64" s="498"/>
      <c r="M64" s="646"/>
      <c r="N64" s="176"/>
      <c r="O64" s="176"/>
      <c r="P64" s="498"/>
      <c r="Q64" s="498"/>
      <c r="R64" s="498"/>
      <c r="S64" s="498"/>
      <c r="T64" s="647"/>
      <c r="U64" s="637"/>
    </row>
    <row r="65" spans="1:21" x14ac:dyDescent="0.35">
      <c r="A65" s="1055"/>
      <c r="B65" s="182">
        <v>6</v>
      </c>
      <c r="C65" s="128"/>
      <c r="D65" s="118"/>
      <c r="E65" s="118"/>
      <c r="F65" s="128"/>
      <c r="G65" s="644"/>
      <c r="H65" s="128"/>
      <c r="I65" s="498"/>
      <c r="J65" s="645"/>
      <c r="K65" s="646"/>
      <c r="L65" s="498"/>
      <c r="M65" s="646"/>
      <c r="N65" s="176"/>
      <c r="O65" s="176"/>
      <c r="P65" s="498"/>
      <c r="Q65" s="498"/>
      <c r="R65" s="498"/>
      <c r="S65" s="498"/>
      <c r="T65" s="647"/>
      <c r="U65" s="637"/>
    </row>
    <row r="66" spans="1:21" x14ac:dyDescent="0.35">
      <c r="A66" s="1055"/>
      <c r="B66" s="182">
        <v>7</v>
      </c>
      <c r="C66" s="128"/>
      <c r="D66" s="118"/>
      <c r="E66" s="118"/>
      <c r="F66" s="128"/>
      <c r="G66" s="644"/>
      <c r="H66" s="128"/>
      <c r="I66" s="498"/>
      <c r="J66" s="645"/>
      <c r="K66" s="646"/>
      <c r="L66" s="498"/>
      <c r="M66" s="646"/>
      <c r="N66" s="176"/>
      <c r="O66" s="176"/>
      <c r="P66" s="498"/>
      <c r="Q66" s="498"/>
      <c r="R66" s="498"/>
      <c r="S66" s="498"/>
      <c r="T66" s="647"/>
      <c r="U66" s="637"/>
    </row>
    <row r="67" spans="1:21" x14ac:dyDescent="0.35">
      <c r="A67" s="1055"/>
      <c r="B67" s="182">
        <v>8</v>
      </c>
      <c r="C67" s="128"/>
      <c r="D67" s="118"/>
      <c r="E67" s="118"/>
      <c r="F67" s="128"/>
      <c r="G67" s="644"/>
      <c r="H67" s="128"/>
      <c r="I67" s="498"/>
      <c r="J67" s="645"/>
      <c r="K67" s="646"/>
      <c r="L67" s="498"/>
      <c r="M67" s="646"/>
      <c r="N67" s="176"/>
      <c r="O67" s="176"/>
      <c r="P67" s="498"/>
      <c r="Q67" s="498"/>
      <c r="R67" s="498"/>
      <c r="S67" s="498"/>
      <c r="T67" s="647"/>
      <c r="U67" s="637"/>
    </row>
    <row r="68" spans="1:21" x14ac:dyDescent="0.35">
      <c r="A68" s="1055"/>
      <c r="B68" s="182">
        <v>9</v>
      </c>
      <c r="C68" s="128"/>
      <c r="D68" s="118"/>
      <c r="E68" s="118"/>
      <c r="F68" s="128"/>
      <c r="G68" s="644"/>
      <c r="H68" s="128"/>
      <c r="I68" s="498"/>
      <c r="J68" s="645"/>
      <c r="K68" s="646"/>
      <c r="L68" s="498"/>
      <c r="M68" s="646"/>
      <c r="N68" s="176"/>
      <c r="O68" s="176"/>
      <c r="P68" s="498"/>
      <c r="Q68" s="498"/>
      <c r="R68" s="498"/>
      <c r="S68" s="498"/>
      <c r="T68" s="647"/>
      <c r="U68" s="637"/>
    </row>
    <row r="69" spans="1:21" ht="15" thickBot="1" x14ac:dyDescent="0.4">
      <c r="A69" s="1056"/>
      <c r="B69" s="183">
        <v>10</v>
      </c>
      <c r="C69" s="157"/>
      <c r="D69" s="155"/>
      <c r="E69" s="155"/>
      <c r="F69" s="157"/>
      <c r="G69" s="648"/>
      <c r="H69" s="157"/>
      <c r="I69" s="499"/>
      <c r="J69" s="649"/>
      <c r="K69" s="650"/>
      <c r="L69" s="499"/>
      <c r="M69" s="650"/>
      <c r="N69" s="177"/>
      <c r="O69" s="177"/>
      <c r="P69" s="499"/>
      <c r="Q69" s="499"/>
      <c r="R69" s="499"/>
      <c r="S69" s="499"/>
      <c r="T69" s="651"/>
      <c r="U69" s="637"/>
    </row>
    <row r="70" spans="1:21" ht="25" thickBot="1" x14ac:dyDescent="0.4">
      <c r="A70" s="163"/>
      <c r="B70" s="119"/>
      <c r="C70" s="119"/>
      <c r="D70" s="119"/>
      <c r="E70" s="600" t="s">
        <v>385</v>
      </c>
      <c r="F70" s="601">
        <f>COUNTA(F60:F69)</f>
        <v>0</v>
      </c>
      <c r="G70" s="602">
        <f>COUNTA(G60:G69)</f>
        <v>0</v>
      </c>
      <c r="H70" s="652"/>
      <c r="I70" s="652"/>
      <c r="J70" s="600" t="s">
        <v>623</v>
      </c>
      <c r="K70" s="602">
        <f>COUNTIF(K60:K69,"&lt;=31/12/2024")</f>
        <v>0</v>
      </c>
      <c r="L70" s="652"/>
      <c r="M70" s="161" t="s">
        <v>425</v>
      </c>
      <c r="N70" s="174">
        <f>SUM(N60:N69)</f>
        <v>0</v>
      </c>
      <c r="O70" s="175">
        <f>SUM(O60:O69)</f>
        <v>0</v>
      </c>
      <c r="P70" s="119"/>
      <c r="R70" s="119"/>
      <c r="S70" s="119"/>
      <c r="T70" s="653"/>
      <c r="U70" s="654"/>
    </row>
    <row r="71" spans="1:21" ht="15" thickBot="1" x14ac:dyDescent="0.4">
      <c r="A71" s="655"/>
      <c r="B71" s="656"/>
      <c r="C71" s="464"/>
      <c r="D71" s="464"/>
      <c r="E71" s="464"/>
      <c r="F71" s="656"/>
      <c r="G71" s="464"/>
      <c r="H71" s="464"/>
      <c r="I71" s="656"/>
      <c r="J71" s="656"/>
      <c r="K71" s="464"/>
      <c r="L71" s="464"/>
      <c r="M71" s="464"/>
      <c r="N71" s="464"/>
      <c r="O71" s="464"/>
      <c r="P71" s="464"/>
      <c r="Q71" s="464"/>
      <c r="R71" s="464"/>
      <c r="S71" s="657"/>
      <c r="T71" s="464"/>
      <c r="U71" s="658"/>
    </row>
    <row r="72" spans="1:21" ht="15" thickBot="1" x14ac:dyDescent="0.4">
      <c r="A72" s="632"/>
      <c r="B72" s="633"/>
      <c r="C72" s="634"/>
      <c r="D72" s="634"/>
      <c r="E72" s="634"/>
      <c r="F72" s="633"/>
      <c r="G72" s="634"/>
      <c r="H72" s="634"/>
      <c r="I72" s="633"/>
      <c r="J72" s="633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5"/>
    </row>
    <row r="73" spans="1:21" ht="27.5" thickBot="1" x14ac:dyDescent="0.4">
      <c r="A73" s="191" t="s">
        <v>9</v>
      </c>
      <c r="B73" s="1053" t="s">
        <v>105</v>
      </c>
      <c r="C73" s="1054"/>
      <c r="E73" s="1037" t="s">
        <v>386</v>
      </c>
      <c r="F73" s="1038"/>
      <c r="G73" s="1035">
        <f>VLOOKUP(B73,'EXTRAUrbano.Piano inv. forn '!$D$40:$AB$68,3,FALSE)</f>
        <v>0</v>
      </c>
      <c r="H73" s="1036"/>
      <c r="I73" s="108"/>
      <c r="J73" s="1037" t="s">
        <v>387</v>
      </c>
      <c r="K73" s="1038"/>
      <c r="L73" s="1035">
        <f>VLOOKUP(B73,'EXTRAUrbano.Piano inv. forn '!$D$40:$AB$68,4,FALSE)</f>
        <v>0</v>
      </c>
      <c r="M73" s="1036"/>
      <c r="O73" s="197" t="s">
        <v>388</v>
      </c>
      <c r="P73" s="636"/>
      <c r="R73" s="198" t="s">
        <v>389</v>
      </c>
      <c r="S73" s="1039"/>
      <c r="T73" s="1040"/>
      <c r="U73" s="637"/>
    </row>
    <row r="74" spans="1:21" ht="15" thickBot="1" x14ac:dyDescent="0.4">
      <c r="A74" s="163"/>
      <c r="B74" s="120"/>
      <c r="C74" s="120"/>
      <c r="E74" s="121"/>
      <c r="F74" s="121"/>
      <c r="G74" s="122"/>
      <c r="H74" s="122"/>
      <c r="I74" s="108"/>
      <c r="J74" s="121"/>
      <c r="K74" s="121"/>
      <c r="L74" s="122"/>
      <c r="M74" s="122"/>
      <c r="O74" s="123"/>
      <c r="R74" s="119"/>
      <c r="S74" s="608"/>
      <c r="U74" s="164"/>
    </row>
    <row r="75" spans="1:21" ht="28.5" customHeight="1" thickBot="1" x14ac:dyDescent="0.4">
      <c r="A75" s="1050" t="s">
        <v>390</v>
      </c>
      <c r="B75" s="1051"/>
      <c r="C75" s="1051"/>
      <c r="D75" s="1052"/>
      <c r="E75" s="1041">
        <f>VLOOKUP(B73,'EXTRAUrbano.Piano inv. forn '!$D$40:$AB$68,17,FALSE)</f>
        <v>0</v>
      </c>
      <c r="F75" s="1042"/>
      <c r="G75" s="1042"/>
      <c r="H75" s="1043"/>
      <c r="I75" s="108"/>
      <c r="J75" s="1044" t="s">
        <v>391</v>
      </c>
      <c r="K75" s="1045"/>
      <c r="L75" s="1041">
        <f>VLOOKUP(B73,'EXTRAUrbano.Piano inv. forn '!$D$40:$AB$68,19,FALSE)</f>
        <v>0</v>
      </c>
      <c r="M75" s="1043"/>
      <c r="N75" s="147"/>
      <c r="O75" s="196" t="s">
        <v>392</v>
      </c>
      <c r="P75" s="169">
        <f>L75+E75</f>
        <v>0</v>
      </c>
      <c r="R75" s="198" t="s">
        <v>393</v>
      </c>
      <c r="S75" s="1039"/>
      <c r="T75" s="1040"/>
      <c r="U75" s="164"/>
    </row>
    <row r="76" spans="1:21" ht="15" thickBot="1" x14ac:dyDescent="0.4">
      <c r="A76" s="163"/>
      <c r="U76" s="637"/>
    </row>
    <row r="77" spans="1:21" ht="58" x14ac:dyDescent="0.35">
      <c r="A77" s="1048" t="s">
        <v>394</v>
      </c>
      <c r="B77" s="1046" t="s">
        <v>395</v>
      </c>
      <c r="C77" s="1046" t="s">
        <v>396</v>
      </c>
      <c r="D77" s="192" t="s">
        <v>397</v>
      </c>
      <c r="E77" s="628" t="s">
        <v>398</v>
      </c>
      <c r="F77" s="192" t="s">
        <v>399</v>
      </c>
      <c r="G77" s="192" t="s">
        <v>400</v>
      </c>
      <c r="H77" s="193" t="s">
        <v>346</v>
      </c>
      <c r="I77" s="193" t="s">
        <v>401</v>
      </c>
      <c r="J77" s="193" t="s">
        <v>402</v>
      </c>
      <c r="K77" s="193" t="s">
        <v>403</v>
      </c>
      <c r="L77" s="193" t="s">
        <v>404</v>
      </c>
      <c r="M77" s="193" t="s">
        <v>405</v>
      </c>
      <c r="N77" s="193" t="s">
        <v>406</v>
      </c>
      <c r="O77" s="193" t="s">
        <v>407</v>
      </c>
      <c r="P77" s="193" t="s">
        <v>408</v>
      </c>
      <c r="Q77" s="193" t="s">
        <v>409</v>
      </c>
      <c r="R77" s="193" t="s">
        <v>410</v>
      </c>
      <c r="S77" s="193" t="s">
        <v>411</v>
      </c>
      <c r="T77" s="194" t="s">
        <v>412</v>
      </c>
      <c r="U77" s="638"/>
    </row>
    <row r="78" spans="1:21" ht="24.5" thickBot="1" x14ac:dyDescent="0.4">
      <c r="A78" s="1049"/>
      <c r="B78" s="1047"/>
      <c r="C78" s="1047"/>
      <c r="D78" s="195" t="s">
        <v>413</v>
      </c>
      <c r="E78" s="195" t="s">
        <v>429</v>
      </c>
      <c r="F78" s="195" t="s">
        <v>415</v>
      </c>
      <c r="G78" s="195" t="s">
        <v>415</v>
      </c>
      <c r="H78" s="195" t="s">
        <v>32</v>
      </c>
      <c r="I78" s="195" t="s">
        <v>430</v>
      </c>
      <c r="J78" s="195" t="s">
        <v>417</v>
      </c>
      <c r="K78" s="195" t="s">
        <v>418</v>
      </c>
      <c r="L78" s="195" t="s">
        <v>419</v>
      </c>
      <c r="M78" s="195" t="s">
        <v>418</v>
      </c>
      <c r="N78" s="195" t="s">
        <v>420</v>
      </c>
      <c r="O78" s="195" t="s">
        <v>384</v>
      </c>
      <c r="P78" s="195" t="s">
        <v>421</v>
      </c>
      <c r="Q78" s="195" t="s">
        <v>422</v>
      </c>
      <c r="R78" s="195" t="s">
        <v>423</v>
      </c>
      <c r="S78" s="195" t="s">
        <v>423</v>
      </c>
      <c r="T78" s="639"/>
      <c r="U78" s="638"/>
    </row>
    <row r="79" spans="1:21" x14ac:dyDescent="0.35">
      <c r="A79" s="1055" t="str">
        <f>B73</f>
        <v>Extra-urb.m.1</v>
      </c>
      <c r="B79" s="181">
        <v>1</v>
      </c>
      <c r="C79" s="218"/>
      <c r="D79" s="131"/>
      <c r="E79" s="131" t="s">
        <v>429</v>
      </c>
      <c r="F79" s="218"/>
      <c r="G79" s="640"/>
      <c r="H79" s="133" t="s">
        <v>431</v>
      </c>
      <c r="I79" s="497"/>
      <c r="J79" s="641"/>
      <c r="K79" s="642"/>
      <c r="L79" s="497"/>
      <c r="M79" s="642"/>
      <c r="N79" s="185"/>
      <c r="O79" s="185"/>
      <c r="P79" s="497"/>
      <c r="Q79" s="497"/>
      <c r="R79" s="497"/>
      <c r="S79" s="497"/>
      <c r="T79" s="643"/>
      <c r="U79" s="637"/>
    </row>
    <row r="80" spans="1:21" x14ac:dyDescent="0.35">
      <c r="A80" s="1055"/>
      <c r="B80" s="182">
        <v>2</v>
      </c>
      <c r="C80" s="128"/>
      <c r="D80" s="118"/>
      <c r="E80" s="118"/>
      <c r="F80" s="128"/>
      <c r="G80" s="644"/>
      <c r="H80" s="128"/>
      <c r="I80" s="498"/>
      <c r="J80" s="645"/>
      <c r="K80" s="646"/>
      <c r="L80" s="498"/>
      <c r="M80" s="646"/>
      <c r="N80" s="176"/>
      <c r="O80" s="176"/>
      <c r="P80" s="498"/>
      <c r="Q80" s="498" t="s">
        <v>424</v>
      </c>
      <c r="R80" s="498"/>
      <c r="S80" s="498"/>
      <c r="T80" s="647"/>
      <c r="U80" s="637"/>
    </row>
    <row r="81" spans="1:21" x14ac:dyDescent="0.35">
      <c r="A81" s="1055"/>
      <c r="B81" s="182">
        <v>3</v>
      </c>
      <c r="C81" s="128"/>
      <c r="D81" s="118"/>
      <c r="E81" s="118" t="s">
        <v>429</v>
      </c>
      <c r="F81" s="128"/>
      <c r="G81" s="644"/>
      <c r="H81" s="128" t="s">
        <v>432</v>
      </c>
      <c r="I81" s="498"/>
      <c r="J81" s="645"/>
      <c r="K81" s="646"/>
      <c r="L81" s="498"/>
      <c r="M81" s="646"/>
      <c r="N81" s="176"/>
      <c r="O81" s="176"/>
      <c r="P81" s="498"/>
      <c r="Q81" s="498"/>
      <c r="R81" s="498"/>
      <c r="S81" s="498"/>
      <c r="T81" s="647"/>
      <c r="U81" s="637"/>
    </row>
    <row r="82" spans="1:21" x14ac:dyDescent="0.35">
      <c r="A82" s="1055"/>
      <c r="B82" s="182">
        <v>4</v>
      </c>
      <c r="C82" s="128"/>
      <c r="D82" s="118"/>
      <c r="E82" s="118"/>
      <c r="F82" s="128"/>
      <c r="G82" s="644"/>
      <c r="H82" s="128"/>
      <c r="I82" s="498"/>
      <c r="J82" s="645"/>
      <c r="K82" s="646"/>
      <c r="L82" s="498"/>
      <c r="M82" s="646"/>
      <c r="N82" s="176"/>
      <c r="O82" s="176"/>
      <c r="P82" s="498"/>
      <c r="Q82" s="498"/>
      <c r="R82" s="498"/>
      <c r="S82" s="498"/>
      <c r="T82" s="647"/>
      <c r="U82" s="637"/>
    </row>
    <row r="83" spans="1:21" x14ac:dyDescent="0.35">
      <c r="A83" s="1055"/>
      <c r="B83" s="182">
        <v>5</v>
      </c>
      <c r="C83" s="128"/>
      <c r="D83" s="118"/>
      <c r="E83" s="118"/>
      <c r="F83" s="128"/>
      <c r="G83" s="644"/>
      <c r="H83" s="128" t="s">
        <v>431</v>
      </c>
      <c r="I83" s="498"/>
      <c r="J83" s="645"/>
      <c r="K83" s="646"/>
      <c r="L83" s="498"/>
      <c r="M83" s="646"/>
      <c r="N83" s="176"/>
      <c r="O83" s="176"/>
      <c r="P83" s="498"/>
      <c r="Q83" s="498"/>
      <c r="R83" s="498"/>
      <c r="S83" s="498"/>
      <c r="T83" s="647"/>
      <c r="U83" s="637"/>
    </row>
    <row r="84" spans="1:21" x14ac:dyDescent="0.35">
      <c r="A84" s="1055"/>
      <c r="B84" s="182">
        <v>6</v>
      </c>
      <c r="C84" s="128"/>
      <c r="D84" s="118"/>
      <c r="E84" s="118"/>
      <c r="F84" s="128"/>
      <c r="G84" s="644"/>
      <c r="H84" s="128"/>
      <c r="I84" s="498"/>
      <c r="J84" s="645"/>
      <c r="K84" s="646"/>
      <c r="L84" s="498"/>
      <c r="M84" s="646"/>
      <c r="N84" s="176"/>
      <c r="O84" s="176"/>
      <c r="P84" s="498"/>
      <c r="Q84" s="498"/>
      <c r="R84" s="498"/>
      <c r="S84" s="498"/>
      <c r="T84" s="647"/>
      <c r="U84" s="637"/>
    </row>
    <row r="85" spans="1:21" x14ac:dyDescent="0.35">
      <c r="A85" s="1055"/>
      <c r="B85" s="182">
        <v>7</v>
      </c>
      <c r="C85" s="128"/>
      <c r="D85" s="118"/>
      <c r="E85" s="118"/>
      <c r="F85" s="128"/>
      <c r="G85" s="644"/>
      <c r="H85" s="128"/>
      <c r="I85" s="498"/>
      <c r="J85" s="645"/>
      <c r="K85" s="646"/>
      <c r="L85" s="498"/>
      <c r="M85" s="646"/>
      <c r="N85" s="176"/>
      <c r="O85" s="176"/>
      <c r="P85" s="498"/>
      <c r="Q85" s="498"/>
      <c r="R85" s="498"/>
      <c r="S85" s="498"/>
      <c r="T85" s="647"/>
      <c r="U85" s="637"/>
    </row>
    <row r="86" spans="1:21" x14ac:dyDescent="0.35">
      <c r="A86" s="1055"/>
      <c r="B86" s="182">
        <v>8</v>
      </c>
      <c r="C86" s="128"/>
      <c r="D86" s="118"/>
      <c r="E86" s="118"/>
      <c r="F86" s="128"/>
      <c r="G86" s="644"/>
      <c r="H86" s="128"/>
      <c r="I86" s="498"/>
      <c r="J86" s="645"/>
      <c r="K86" s="646"/>
      <c r="L86" s="498"/>
      <c r="M86" s="646"/>
      <c r="N86" s="176"/>
      <c r="O86" s="176"/>
      <c r="P86" s="498"/>
      <c r="Q86" s="498"/>
      <c r="R86" s="498"/>
      <c r="S86" s="498"/>
      <c r="T86" s="647"/>
      <c r="U86" s="637"/>
    </row>
    <row r="87" spans="1:21" x14ac:dyDescent="0.35">
      <c r="A87" s="1055"/>
      <c r="B87" s="182">
        <v>9</v>
      </c>
      <c r="C87" s="128"/>
      <c r="D87" s="118"/>
      <c r="E87" s="118"/>
      <c r="F87" s="128"/>
      <c r="G87" s="644"/>
      <c r="H87" s="128"/>
      <c r="I87" s="498"/>
      <c r="J87" s="645"/>
      <c r="K87" s="646"/>
      <c r="L87" s="498"/>
      <c r="M87" s="646"/>
      <c r="N87" s="176"/>
      <c r="O87" s="176"/>
      <c r="P87" s="498"/>
      <c r="Q87" s="498"/>
      <c r="R87" s="498"/>
      <c r="S87" s="498"/>
      <c r="T87" s="647"/>
      <c r="U87" s="637"/>
    </row>
    <row r="88" spans="1:21" ht="15" thickBot="1" x14ac:dyDescent="0.4">
      <c r="A88" s="1056"/>
      <c r="B88" s="183">
        <v>10</v>
      </c>
      <c r="C88" s="157"/>
      <c r="D88" s="155"/>
      <c r="E88" s="155"/>
      <c r="F88" s="157"/>
      <c r="G88" s="648"/>
      <c r="H88" s="157"/>
      <c r="I88" s="499"/>
      <c r="J88" s="649"/>
      <c r="K88" s="650"/>
      <c r="L88" s="499"/>
      <c r="M88" s="650"/>
      <c r="N88" s="177"/>
      <c r="O88" s="177"/>
      <c r="P88" s="499"/>
      <c r="Q88" s="499"/>
      <c r="R88" s="499"/>
      <c r="S88" s="499"/>
      <c r="T88" s="651"/>
      <c r="U88" s="637"/>
    </row>
    <row r="89" spans="1:21" ht="29.5" thickBot="1" x14ac:dyDescent="0.4">
      <c r="A89" s="163"/>
      <c r="B89" s="119"/>
      <c r="C89" s="119"/>
      <c r="D89" s="119"/>
      <c r="E89" s="555" t="s">
        <v>385</v>
      </c>
      <c r="F89" s="556">
        <f>COUNTA(F79:F88)</f>
        <v>0</v>
      </c>
      <c r="G89" s="557">
        <f>COUNTA(G79:G88)</f>
        <v>0</v>
      </c>
      <c r="H89" s="652"/>
      <c r="I89" s="652"/>
      <c r="J89" s="600" t="s">
        <v>623</v>
      </c>
      <c r="K89" s="602">
        <f>COUNTIF(K79:K88,"&lt;=31/12/2024")</f>
        <v>0</v>
      </c>
      <c r="L89" s="652"/>
      <c r="M89" s="161" t="s">
        <v>425</v>
      </c>
      <c r="N89" s="174">
        <f>SUM(N79:N88)</f>
        <v>0</v>
      </c>
      <c r="O89" s="175">
        <f>SUM(O79:O88)</f>
        <v>0</v>
      </c>
      <c r="P89" s="119"/>
      <c r="R89" s="119"/>
      <c r="S89" s="119"/>
      <c r="T89" s="653"/>
      <c r="U89" s="654"/>
    </row>
    <row r="90" spans="1:21" ht="15" thickBot="1" x14ac:dyDescent="0.4">
      <c r="A90" s="655"/>
      <c r="B90" s="656"/>
      <c r="C90" s="464"/>
      <c r="D90" s="464"/>
      <c r="E90" s="464"/>
      <c r="F90" s="656"/>
      <c r="G90" s="464"/>
      <c r="H90" s="464"/>
      <c r="I90" s="656"/>
      <c r="J90" s="656"/>
      <c r="K90" s="464"/>
      <c r="L90" s="464"/>
      <c r="M90" s="464"/>
      <c r="N90" s="464"/>
      <c r="O90" s="464"/>
      <c r="P90" s="464"/>
      <c r="Q90" s="464"/>
      <c r="R90" s="464"/>
      <c r="S90" s="657"/>
      <c r="T90" s="464"/>
      <c r="U90" s="658"/>
    </row>
    <row r="91" spans="1:21" ht="15" thickBot="1" x14ac:dyDescent="0.4">
      <c r="A91" s="632"/>
      <c r="B91" s="633"/>
      <c r="C91" s="634"/>
      <c r="D91" s="634"/>
      <c r="E91" s="634"/>
      <c r="F91" s="633"/>
      <c r="G91" s="634"/>
      <c r="H91" s="634"/>
      <c r="I91" s="633"/>
      <c r="J91" s="633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5"/>
    </row>
    <row r="92" spans="1:21" ht="27.5" thickBot="1" x14ac:dyDescent="0.4">
      <c r="A92" s="191" t="s">
        <v>9</v>
      </c>
      <c r="B92" s="1053" t="s">
        <v>105</v>
      </c>
      <c r="C92" s="1054"/>
      <c r="E92" s="1037" t="s">
        <v>386</v>
      </c>
      <c r="F92" s="1038"/>
      <c r="G92" s="1035">
        <f>VLOOKUP(B92,'EXTRAUrbano.Piano inv. forn '!$D$40:$AB$68,3,FALSE)</f>
        <v>0</v>
      </c>
      <c r="H92" s="1036"/>
      <c r="I92" s="108"/>
      <c r="J92" s="1037" t="s">
        <v>387</v>
      </c>
      <c r="K92" s="1038"/>
      <c r="L92" s="1035">
        <f>VLOOKUP(B92,'EXTRAUrbano.Piano inv. forn '!$D$40:$AB$68,4,FALSE)</f>
        <v>0</v>
      </c>
      <c r="M92" s="1036"/>
      <c r="O92" s="197" t="s">
        <v>388</v>
      </c>
      <c r="P92" s="636"/>
      <c r="R92" s="198" t="s">
        <v>389</v>
      </c>
      <c r="S92" s="1039"/>
      <c r="T92" s="1040"/>
      <c r="U92" s="637"/>
    </row>
    <row r="93" spans="1:21" ht="15" thickBot="1" x14ac:dyDescent="0.4">
      <c r="A93" s="163"/>
      <c r="B93" s="120"/>
      <c r="C93" s="120"/>
      <c r="E93" s="121"/>
      <c r="F93" s="121"/>
      <c r="G93" s="122"/>
      <c r="H93" s="122"/>
      <c r="I93" s="108"/>
      <c r="J93" s="121"/>
      <c r="K93" s="121"/>
      <c r="L93" s="122"/>
      <c r="M93" s="122"/>
      <c r="O93" s="123"/>
      <c r="R93" s="119"/>
      <c r="S93" s="608"/>
      <c r="U93" s="164"/>
    </row>
    <row r="94" spans="1:21" ht="28.5" customHeight="1" thickBot="1" x14ac:dyDescent="0.4">
      <c r="A94" s="1050" t="s">
        <v>390</v>
      </c>
      <c r="B94" s="1051"/>
      <c r="C94" s="1051"/>
      <c r="D94" s="1052"/>
      <c r="E94" s="1041">
        <f>VLOOKUP(B92,'EXTRAUrbano.Piano inv. forn '!$D$40:$AB$68,17,FALSE)</f>
        <v>0</v>
      </c>
      <c r="F94" s="1042"/>
      <c r="G94" s="1042"/>
      <c r="H94" s="1043"/>
      <c r="I94" s="108"/>
      <c r="J94" s="1044" t="s">
        <v>391</v>
      </c>
      <c r="K94" s="1045"/>
      <c r="L94" s="1041">
        <f>VLOOKUP(B92,'EXTRAUrbano.Piano inv. forn '!$D$40:$AB$68,19,FALSE)</f>
        <v>0</v>
      </c>
      <c r="M94" s="1043"/>
      <c r="N94" s="147"/>
      <c r="O94" s="196" t="s">
        <v>392</v>
      </c>
      <c r="P94" s="169">
        <f>L94+E94</f>
        <v>0</v>
      </c>
      <c r="R94" s="198" t="s">
        <v>393</v>
      </c>
      <c r="S94" s="1039"/>
      <c r="T94" s="1040"/>
      <c r="U94" s="164"/>
    </row>
    <row r="95" spans="1:21" ht="15" thickBot="1" x14ac:dyDescent="0.4">
      <c r="A95" s="163"/>
      <c r="U95" s="637"/>
    </row>
    <row r="96" spans="1:21" ht="58" x14ac:dyDescent="0.35">
      <c r="A96" s="1048" t="s">
        <v>394</v>
      </c>
      <c r="B96" s="1046" t="s">
        <v>395</v>
      </c>
      <c r="C96" s="1046" t="s">
        <v>396</v>
      </c>
      <c r="D96" s="192" t="s">
        <v>397</v>
      </c>
      <c r="E96" s="628" t="s">
        <v>398</v>
      </c>
      <c r="F96" s="192" t="s">
        <v>399</v>
      </c>
      <c r="G96" s="192" t="s">
        <v>400</v>
      </c>
      <c r="H96" s="193" t="s">
        <v>346</v>
      </c>
      <c r="I96" s="193" t="s">
        <v>401</v>
      </c>
      <c r="J96" s="193" t="s">
        <v>402</v>
      </c>
      <c r="K96" s="193" t="s">
        <v>403</v>
      </c>
      <c r="L96" s="193" t="s">
        <v>404</v>
      </c>
      <c r="M96" s="193" t="s">
        <v>405</v>
      </c>
      <c r="N96" s="193" t="s">
        <v>406</v>
      </c>
      <c r="O96" s="193" t="s">
        <v>407</v>
      </c>
      <c r="P96" s="193" t="s">
        <v>408</v>
      </c>
      <c r="Q96" s="193" t="s">
        <v>409</v>
      </c>
      <c r="R96" s="193" t="s">
        <v>410</v>
      </c>
      <c r="S96" s="193" t="s">
        <v>411</v>
      </c>
      <c r="T96" s="194" t="s">
        <v>412</v>
      </c>
      <c r="U96" s="638"/>
    </row>
    <row r="97" spans="1:21" ht="24.5" thickBot="1" x14ac:dyDescent="0.4">
      <c r="A97" s="1049"/>
      <c r="B97" s="1047"/>
      <c r="C97" s="1047"/>
      <c r="D97" s="195" t="s">
        <v>413</v>
      </c>
      <c r="E97" s="195" t="s">
        <v>429</v>
      </c>
      <c r="F97" s="195" t="s">
        <v>415</v>
      </c>
      <c r="G97" s="195" t="s">
        <v>415</v>
      </c>
      <c r="H97" s="195" t="s">
        <v>32</v>
      </c>
      <c r="I97" s="195" t="s">
        <v>430</v>
      </c>
      <c r="J97" s="195" t="s">
        <v>417</v>
      </c>
      <c r="K97" s="195" t="s">
        <v>418</v>
      </c>
      <c r="L97" s="195" t="s">
        <v>419</v>
      </c>
      <c r="M97" s="195" t="s">
        <v>418</v>
      </c>
      <c r="N97" s="195" t="s">
        <v>420</v>
      </c>
      <c r="O97" s="195" t="s">
        <v>384</v>
      </c>
      <c r="P97" s="195" t="s">
        <v>421</v>
      </c>
      <c r="Q97" s="195" t="s">
        <v>422</v>
      </c>
      <c r="R97" s="195" t="s">
        <v>423</v>
      </c>
      <c r="S97" s="195" t="s">
        <v>423</v>
      </c>
      <c r="T97" s="639"/>
      <c r="U97" s="638"/>
    </row>
    <row r="98" spans="1:21" x14ac:dyDescent="0.35">
      <c r="A98" s="1055" t="str">
        <f>B92</f>
        <v>Extra-urb.m.1</v>
      </c>
      <c r="B98" s="181">
        <v>1</v>
      </c>
      <c r="C98" s="218"/>
      <c r="D98" s="131"/>
      <c r="E98" s="131" t="s">
        <v>429</v>
      </c>
      <c r="F98" s="218"/>
      <c r="G98" s="640"/>
      <c r="H98" s="133" t="s">
        <v>431</v>
      </c>
      <c r="I98" s="497"/>
      <c r="J98" s="641"/>
      <c r="K98" s="642"/>
      <c r="L98" s="497"/>
      <c r="M98" s="642"/>
      <c r="N98" s="185"/>
      <c r="O98" s="185"/>
      <c r="P98" s="497"/>
      <c r="Q98" s="497"/>
      <c r="R98" s="497"/>
      <c r="S98" s="497"/>
      <c r="T98" s="643"/>
      <c r="U98" s="637"/>
    </row>
    <row r="99" spans="1:21" x14ac:dyDescent="0.35">
      <c r="A99" s="1055"/>
      <c r="B99" s="182">
        <v>2</v>
      </c>
      <c r="C99" s="128"/>
      <c r="D99" s="118"/>
      <c r="E99" s="118"/>
      <c r="F99" s="128"/>
      <c r="G99" s="644"/>
      <c r="H99" s="128"/>
      <c r="I99" s="498"/>
      <c r="J99" s="645"/>
      <c r="K99" s="646"/>
      <c r="L99" s="498"/>
      <c r="M99" s="646"/>
      <c r="N99" s="176"/>
      <c r="O99" s="176"/>
      <c r="P99" s="498"/>
      <c r="Q99" s="498" t="s">
        <v>424</v>
      </c>
      <c r="R99" s="498"/>
      <c r="S99" s="498"/>
      <c r="T99" s="647"/>
      <c r="U99" s="637"/>
    </row>
    <row r="100" spans="1:21" x14ac:dyDescent="0.35">
      <c r="A100" s="1055"/>
      <c r="B100" s="182">
        <v>3</v>
      </c>
      <c r="C100" s="128"/>
      <c r="D100" s="118"/>
      <c r="E100" s="118" t="s">
        <v>429</v>
      </c>
      <c r="F100" s="128"/>
      <c r="G100" s="644"/>
      <c r="H100" s="128" t="s">
        <v>432</v>
      </c>
      <c r="I100" s="498"/>
      <c r="J100" s="645"/>
      <c r="K100" s="646"/>
      <c r="L100" s="498"/>
      <c r="M100" s="646"/>
      <c r="N100" s="176"/>
      <c r="O100" s="176"/>
      <c r="P100" s="498"/>
      <c r="Q100" s="498"/>
      <c r="R100" s="498"/>
      <c r="S100" s="498"/>
      <c r="T100" s="647"/>
      <c r="U100" s="637"/>
    </row>
    <row r="101" spans="1:21" x14ac:dyDescent="0.35">
      <c r="A101" s="1055"/>
      <c r="B101" s="182">
        <v>4</v>
      </c>
      <c r="C101" s="128"/>
      <c r="D101" s="118"/>
      <c r="E101" s="118"/>
      <c r="F101" s="128"/>
      <c r="G101" s="644"/>
      <c r="H101" s="128"/>
      <c r="I101" s="498"/>
      <c r="J101" s="645"/>
      <c r="K101" s="646"/>
      <c r="L101" s="498"/>
      <c r="M101" s="646"/>
      <c r="N101" s="176"/>
      <c r="O101" s="176"/>
      <c r="P101" s="498"/>
      <c r="Q101" s="498"/>
      <c r="R101" s="498"/>
      <c r="S101" s="498"/>
      <c r="T101" s="647"/>
      <c r="U101" s="637"/>
    </row>
    <row r="102" spans="1:21" x14ac:dyDescent="0.35">
      <c r="A102" s="1055"/>
      <c r="B102" s="182">
        <v>5</v>
      </c>
      <c r="C102" s="128"/>
      <c r="D102" s="118"/>
      <c r="E102" s="118"/>
      <c r="F102" s="128"/>
      <c r="G102" s="644"/>
      <c r="H102" s="128" t="s">
        <v>431</v>
      </c>
      <c r="I102" s="498"/>
      <c r="J102" s="645"/>
      <c r="K102" s="646"/>
      <c r="L102" s="498"/>
      <c r="M102" s="646"/>
      <c r="N102" s="176"/>
      <c r="O102" s="176"/>
      <c r="P102" s="498"/>
      <c r="Q102" s="498"/>
      <c r="R102" s="498"/>
      <c r="S102" s="498"/>
      <c r="T102" s="647"/>
      <c r="U102" s="637"/>
    </row>
    <row r="103" spans="1:21" x14ac:dyDescent="0.35">
      <c r="A103" s="1055"/>
      <c r="B103" s="182">
        <v>6</v>
      </c>
      <c r="C103" s="128"/>
      <c r="D103" s="118"/>
      <c r="E103" s="118"/>
      <c r="F103" s="128"/>
      <c r="G103" s="644"/>
      <c r="H103" s="128"/>
      <c r="I103" s="498"/>
      <c r="J103" s="645"/>
      <c r="K103" s="646"/>
      <c r="L103" s="498"/>
      <c r="M103" s="646"/>
      <c r="N103" s="176"/>
      <c r="O103" s="176"/>
      <c r="P103" s="498"/>
      <c r="Q103" s="498"/>
      <c r="R103" s="498"/>
      <c r="S103" s="498"/>
      <c r="T103" s="647"/>
      <c r="U103" s="637"/>
    </row>
    <row r="104" spans="1:21" x14ac:dyDescent="0.35">
      <c r="A104" s="1055"/>
      <c r="B104" s="182">
        <v>7</v>
      </c>
      <c r="C104" s="128"/>
      <c r="D104" s="118"/>
      <c r="E104" s="118"/>
      <c r="F104" s="128"/>
      <c r="G104" s="644"/>
      <c r="H104" s="128"/>
      <c r="I104" s="498"/>
      <c r="J104" s="645"/>
      <c r="K104" s="646"/>
      <c r="L104" s="498"/>
      <c r="M104" s="646"/>
      <c r="N104" s="176"/>
      <c r="O104" s="176"/>
      <c r="P104" s="498"/>
      <c r="Q104" s="498"/>
      <c r="R104" s="498"/>
      <c r="S104" s="498"/>
      <c r="T104" s="647"/>
      <c r="U104" s="637"/>
    </row>
    <row r="105" spans="1:21" x14ac:dyDescent="0.35">
      <c r="A105" s="1055"/>
      <c r="B105" s="182">
        <v>8</v>
      </c>
      <c r="C105" s="128"/>
      <c r="D105" s="118"/>
      <c r="E105" s="118"/>
      <c r="F105" s="128"/>
      <c r="G105" s="644"/>
      <c r="H105" s="128"/>
      <c r="I105" s="498"/>
      <c r="J105" s="645"/>
      <c r="K105" s="646"/>
      <c r="L105" s="498"/>
      <c r="M105" s="646"/>
      <c r="N105" s="176"/>
      <c r="O105" s="176"/>
      <c r="P105" s="498"/>
      <c r="Q105" s="498"/>
      <c r="R105" s="498"/>
      <c r="S105" s="498"/>
      <c r="T105" s="647"/>
      <c r="U105" s="637"/>
    </row>
    <row r="106" spans="1:21" x14ac:dyDescent="0.35">
      <c r="A106" s="1055"/>
      <c r="B106" s="182">
        <v>9</v>
      </c>
      <c r="C106" s="128"/>
      <c r="D106" s="118"/>
      <c r="E106" s="118"/>
      <c r="F106" s="128"/>
      <c r="G106" s="644"/>
      <c r="H106" s="128"/>
      <c r="I106" s="498"/>
      <c r="J106" s="645"/>
      <c r="K106" s="646"/>
      <c r="L106" s="498"/>
      <c r="M106" s="646"/>
      <c r="N106" s="176"/>
      <c r="O106" s="176"/>
      <c r="P106" s="498"/>
      <c r="Q106" s="498"/>
      <c r="R106" s="498"/>
      <c r="S106" s="498"/>
      <c r="T106" s="647"/>
      <c r="U106" s="637"/>
    </row>
    <row r="107" spans="1:21" ht="15" thickBot="1" x14ac:dyDescent="0.4">
      <c r="A107" s="1056"/>
      <c r="B107" s="183">
        <v>10</v>
      </c>
      <c r="C107" s="157"/>
      <c r="D107" s="155"/>
      <c r="E107" s="155"/>
      <c r="F107" s="157"/>
      <c r="G107" s="648"/>
      <c r="H107" s="157"/>
      <c r="I107" s="499"/>
      <c r="J107" s="649"/>
      <c r="K107" s="650"/>
      <c r="L107" s="499"/>
      <c r="M107" s="650"/>
      <c r="N107" s="177"/>
      <c r="O107" s="177"/>
      <c r="P107" s="499"/>
      <c r="Q107" s="499"/>
      <c r="R107" s="499"/>
      <c r="S107" s="499"/>
      <c r="T107" s="651"/>
      <c r="U107" s="637"/>
    </row>
    <row r="108" spans="1:21" ht="29.5" thickBot="1" x14ac:dyDescent="0.4">
      <c r="A108" s="163"/>
      <c r="B108" s="119"/>
      <c r="C108" s="119"/>
      <c r="D108" s="119"/>
      <c r="E108" s="555" t="s">
        <v>385</v>
      </c>
      <c r="F108" s="556">
        <f>COUNTA(F98:F107)</f>
        <v>0</v>
      </c>
      <c r="G108" s="557">
        <f>COUNTA(G98:G107)</f>
        <v>0</v>
      </c>
      <c r="H108" s="652"/>
      <c r="I108" s="652"/>
      <c r="J108" s="600" t="s">
        <v>623</v>
      </c>
      <c r="K108" s="602">
        <f>COUNTIF(K98:K107,"&lt;=31/12/2024")</f>
        <v>0</v>
      </c>
      <c r="L108" s="652"/>
      <c r="M108" s="161" t="s">
        <v>425</v>
      </c>
      <c r="N108" s="174">
        <f>SUM(N98:N107)</f>
        <v>0</v>
      </c>
      <c r="O108" s="175">
        <f>SUM(O98:O107)</f>
        <v>0</v>
      </c>
      <c r="P108" s="119"/>
      <c r="R108" s="119"/>
      <c r="S108" s="119"/>
      <c r="T108" s="653"/>
      <c r="U108" s="654"/>
    </row>
    <row r="109" spans="1:21" ht="15" thickBot="1" x14ac:dyDescent="0.4">
      <c r="A109" s="655"/>
      <c r="B109" s="656"/>
      <c r="C109" s="464"/>
      <c r="D109" s="464"/>
      <c r="E109" s="464"/>
      <c r="F109" s="656"/>
      <c r="G109" s="464"/>
      <c r="H109" s="464"/>
      <c r="I109" s="656"/>
      <c r="J109" s="656"/>
      <c r="K109" s="464"/>
      <c r="L109" s="464"/>
      <c r="M109" s="464"/>
      <c r="N109" s="464"/>
      <c r="O109" s="464"/>
      <c r="P109" s="464"/>
      <c r="Q109" s="464"/>
      <c r="R109" s="464"/>
      <c r="S109" s="657"/>
      <c r="T109" s="464"/>
      <c r="U109" s="658"/>
    </row>
    <row r="110" spans="1:21" ht="15" thickBot="1" x14ac:dyDescent="0.4">
      <c r="A110" s="632"/>
      <c r="B110" s="633"/>
      <c r="C110" s="634"/>
      <c r="D110" s="634"/>
      <c r="E110" s="634"/>
      <c r="F110" s="633"/>
      <c r="G110" s="634"/>
      <c r="H110" s="634"/>
      <c r="I110" s="633"/>
      <c r="J110" s="633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5"/>
    </row>
    <row r="111" spans="1:21" ht="27.5" thickBot="1" x14ac:dyDescent="0.4">
      <c r="A111" s="191" t="s">
        <v>9</v>
      </c>
      <c r="B111" s="1053" t="s">
        <v>105</v>
      </c>
      <c r="C111" s="1054"/>
      <c r="E111" s="1037" t="s">
        <v>386</v>
      </c>
      <c r="F111" s="1038"/>
      <c r="G111" s="1035">
        <f>VLOOKUP(B111,'EXTRAUrbano.Piano inv. forn '!$D$40:$AB$68,3,FALSE)</f>
        <v>0</v>
      </c>
      <c r="H111" s="1036"/>
      <c r="I111" s="108"/>
      <c r="J111" s="1037" t="s">
        <v>387</v>
      </c>
      <c r="K111" s="1038"/>
      <c r="L111" s="1035">
        <f>VLOOKUP(B111,'EXTRAUrbano.Piano inv. forn '!$D$40:$AB$68,4,FALSE)</f>
        <v>0</v>
      </c>
      <c r="M111" s="1036"/>
      <c r="O111" s="197" t="s">
        <v>388</v>
      </c>
      <c r="P111" s="636"/>
      <c r="R111" s="198" t="s">
        <v>389</v>
      </c>
      <c r="S111" s="1039"/>
      <c r="T111" s="1040"/>
      <c r="U111" s="637"/>
    </row>
    <row r="112" spans="1:21" ht="15" thickBot="1" x14ac:dyDescent="0.4">
      <c r="A112" s="163"/>
      <c r="B112" s="120"/>
      <c r="C112" s="120"/>
      <c r="E112" s="121"/>
      <c r="F112" s="121"/>
      <c r="G112" s="122"/>
      <c r="H112" s="122"/>
      <c r="I112" s="108"/>
      <c r="J112" s="121"/>
      <c r="K112" s="121"/>
      <c r="L112" s="122"/>
      <c r="M112" s="122"/>
      <c r="O112" s="123"/>
      <c r="R112" s="119"/>
      <c r="S112" s="608"/>
      <c r="U112" s="164"/>
    </row>
    <row r="113" spans="1:21" ht="28.5" customHeight="1" thickBot="1" x14ac:dyDescent="0.4">
      <c r="A113" s="1050" t="s">
        <v>390</v>
      </c>
      <c r="B113" s="1051"/>
      <c r="C113" s="1051"/>
      <c r="D113" s="1052"/>
      <c r="E113" s="1041">
        <f>VLOOKUP(B111,'EXTRAUrbano.Piano inv. forn '!$D$40:$AB$68,17,FALSE)</f>
        <v>0</v>
      </c>
      <c r="F113" s="1042"/>
      <c r="G113" s="1042"/>
      <c r="H113" s="1043"/>
      <c r="I113" s="108"/>
      <c r="J113" s="1044" t="s">
        <v>391</v>
      </c>
      <c r="K113" s="1045"/>
      <c r="L113" s="1041">
        <f>VLOOKUP(B111,'EXTRAUrbano.Piano inv. forn '!$D$40:$AB$68,19,FALSE)</f>
        <v>0</v>
      </c>
      <c r="M113" s="1043"/>
      <c r="N113" s="147"/>
      <c r="O113" s="196" t="s">
        <v>392</v>
      </c>
      <c r="P113" s="169">
        <f>L113+E113</f>
        <v>0</v>
      </c>
      <c r="R113" s="198" t="s">
        <v>393</v>
      </c>
      <c r="S113" s="1039"/>
      <c r="T113" s="1040"/>
      <c r="U113" s="164"/>
    </row>
    <row r="114" spans="1:21" ht="15" thickBot="1" x14ac:dyDescent="0.4">
      <c r="A114" s="163"/>
      <c r="U114" s="637"/>
    </row>
    <row r="115" spans="1:21" ht="58" x14ac:dyDescent="0.35">
      <c r="A115" s="1048" t="s">
        <v>394</v>
      </c>
      <c r="B115" s="1046" t="s">
        <v>395</v>
      </c>
      <c r="C115" s="1046" t="s">
        <v>396</v>
      </c>
      <c r="D115" s="192" t="s">
        <v>397</v>
      </c>
      <c r="E115" s="628" t="s">
        <v>398</v>
      </c>
      <c r="F115" s="192" t="s">
        <v>399</v>
      </c>
      <c r="G115" s="192" t="s">
        <v>400</v>
      </c>
      <c r="H115" s="193" t="s">
        <v>346</v>
      </c>
      <c r="I115" s="193" t="s">
        <v>401</v>
      </c>
      <c r="J115" s="193" t="s">
        <v>402</v>
      </c>
      <c r="K115" s="193" t="s">
        <v>403</v>
      </c>
      <c r="L115" s="193" t="s">
        <v>404</v>
      </c>
      <c r="M115" s="193" t="s">
        <v>405</v>
      </c>
      <c r="N115" s="193" t="s">
        <v>406</v>
      </c>
      <c r="O115" s="193" t="s">
        <v>407</v>
      </c>
      <c r="P115" s="193" t="s">
        <v>408</v>
      </c>
      <c r="Q115" s="193" t="s">
        <v>409</v>
      </c>
      <c r="R115" s="193" t="s">
        <v>410</v>
      </c>
      <c r="S115" s="193" t="s">
        <v>411</v>
      </c>
      <c r="T115" s="194" t="s">
        <v>412</v>
      </c>
      <c r="U115" s="638"/>
    </row>
    <row r="116" spans="1:21" ht="24.5" thickBot="1" x14ac:dyDescent="0.4">
      <c r="A116" s="1049"/>
      <c r="B116" s="1047"/>
      <c r="C116" s="1047"/>
      <c r="D116" s="195" t="s">
        <v>413</v>
      </c>
      <c r="E116" s="195" t="s">
        <v>429</v>
      </c>
      <c r="F116" s="195" t="s">
        <v>415</v>
      </c>
      <c r="G116" s="195" t="s">
        <v>415</v>
      </c>
      <c r="H116" s="195" t="s">
        <v>32</v>
      </c>
      <c r="I116" s="195" t="s">
        <v>430</v>
      </c>
      <c r="J116" s="195" t="s">
        <v>417</v>
      </c>
      <c r="K116" s="195" t="s">
        <v>418</v>
      </c>
      <c r="L116" s="195" t="s">
        <v>419</v>
      </c>
      <c r="M116" s="195" t="s">
        <v>418</v>
      </c>
      <c r="N116" s="195" t="s">
        <v>420</v>
      </c>
      <c r="O116" s="195" t="s">
        <v>384</v>
      </c>
      <c r="P116" s="195" t="s">
        <v>421</v>
      </c>
      <c r="Q116" s="195" t="s">
        <v>422</v>
      </c>
      <c r="R116" s="195" t="s">
        <v>423</v>
      </c>
      <c r="S116" s="195" t="s">
        <v>423</v>
      </c>
      <c r="T116" s="639"/>
      <c r="U116" s="638"/>
    </row>
    <row r="117" spans="1:21" x14ac:dyDescent="0.35">
      <c r="A117" s="1055" t="str">
        <f>B111</f>
        <v>Extra-urb.m.1</v>
      </c>
      <c r="B117" s="181">
        <v>1</v>
      </c>
      <c r="C117" s="218"/>
      <c r="D117" s="131"/>
      <c r="E117" s="131"/>
      <c r="F117" s="218"/>
      <c r="G117" s="640"/>
      <c r="H117" s="133"/>
      <c r="I117" s="497"/>
      <c r="J117" s="641"/>
      <c r="K117" s="642"/>
      <c r="L117" s="497"/>
      <c r="M117" s="642"/>
      <c r="N117" s="185"/>
      <c r="O117" s="185"/>
      <c r="P117" s="497"/>
      <c r="Q117" s="497"/>
      <c r="R117" s="497"/>
      <c r="S117" s="497"/>
      <c r="T117" s="643"/>
      <c r="U117" s="637"/>
    </row>
    <row r="118" spans="1:21" x14ac:dyDescent="0.35">
      <c r="A118" s="1055"/>
      <c r="B118" s="182">
        <v>2</v>
      </c>
      <c r="C118" s="128"/>
      <c r="D118" s="118"/>
      <c r="E118" s="118"/>
      <c r="F118" s="128"/>
      <c r="G118" s="644"/>
      <c r="H118" s="128"/>
      <c r="I118" s="498"/>
      <c r="J118" s="645"/>
      <c r="K118" s="646"/>
      <c r="L118" s="498"/>
      <c r="M118" s="646"/>
      <c r="N118" s="176"/>
      <c r="O118" s="176"/>
      <c r="P118" s="498"/>
      <c r="Q118" s="498" t="s">
        <v>424</v>
      </c>
      <c r="R118" s="498"/>
      <c r="S118" s="498"/>
      <c r="T118" s="647"/>
      <c r="U118" s="637"/>
    </row>
    <row r="119" spans="1:21" x14ac:dyDescent="0.35">
      <c r="A119" s="1055"/>
      <c r="B119" s="182">
        <v>3</v>
      </c>
      <c r="C119" s="128"/>
      <c r="D119" s="118"/>
      <c r="E119" s="118"/>
      <c r="F119" s="128"/>
      <c r="G119" s="644"/>
      <c r="H119" s="128"/>
      <c r="I119" s="498"/>
      <c r="J119" s="645"/>
      <c r="K119" s="646"/>
      <c r="L119" s="498"/>
      <c r="M119" s="646"/>
      <c r="N119" s="176"/>
      <c r="O119" s="176"/>
      <c r="P119" s="498"/>
      <c r="Q119" s="498"/>
      <c r="R119" s="498"/>
      <c r="S119" s="498"/>
      <c r="T119" s="647"/>
      <c r="U119" s="637"/>
    </row>
    <row r="120" spans="1:21" x14ac:dyDescent="0.35">
      <c r="A120" s="1055"/>
      <c r="B120" s="182">
        <v>4</v>
      </c>
      <c r="C120" s="128"/>
      <c r="D120" s="118"/>
      <c r="E120" s="118"/>
      <c r="F120" s="128"/>
      <c r="G120" s="644"/>
      <c r="H120" s="128"/>
      <c r="I120" s="498"/>
      <c r="J120" s="645"/>
      <c r="K120" s="646"/>
      <c r="L120" s="498"/>
      <c r="M120" s="646"/>
      <c r="N120" s="176"/>
      <c r="O120" s="176"/>
      <c r="P120" s="498"/>
      <c r="Q120" s="498"/>
      <c r="R120" s="498"/>
      <c r="S120" s="498"/>
      <c r="T120" s="647"/>
      <c r="U120" s="637"/>
    </row>
    <row r="121" spans="1:21" x14ac:dyDescent="0.35">
      <c r="A121" s="1055"/>
      <c r="B121" s="182">
        <v>5</v>
      </c>
      <c r="C121" s="128"/>
      <c r="D121" s="118"/>
      <c r="E121" s="118"/>
      <c r="F121" s="128"/>
      <c r="G121" s="644"/>
      <c r="H121" s="128"/>
      <c r="I121" s="498"/>
      <c r="J121" s="645"/>
      <c r="K121" s="646"/>
      <c r="L121" s="498"/>
      <c r="M121" s="646"/>
      <c r="N121" s="176"/>
      <c r="O121" s="176"/>
      <c r="P121" s="498"/>
      <c r="Q121" s="498"/>
      <c r="R121" s="498"/>
      <c r="S121" s="498"/>
      <c r="T121" s="647"/>
      <c r="U121" s="637"/>
    </row>
    <row r="122" spans="1:21" x14ac:dyDescent="0.35">
      <c r="A122" s="1055"/>
      <c r="B122" s="182">
        <v>6</v>
      </c>
      <c r="C122" s="128"/>
      <c r="D122" s="118"/>
      <c r="E122" s="118"/>
      <c r="F122" s="128"/>
      <c r="G122" s="644"/>
      <c r="H122" s="128"/>
      <c r="I122" s="498"/>
      <c r="J122" s="645"/>
      <c r="K122" s="646"/>
      <c r="L122" s="498"/>
      <c r="M122" s="646"/>
      <c r="N122" s="176"/>
      <c r="O122" s="176"/>
      <c r="P122" s="498"/>
      <c r="Q122" s="498"/>
      <c r="R122" s="498"/>
      <c r="S122" s="498"/>
      <c r="T122" s="647"/>
      <c r="U122" s="637"/>
    </row>
    <row r="123" spans="1:21" x14ac:dyDescent="0.35">
      <c r="A123" s="1055"/>
      <c r="B123" s="182">
        <v>7</v>
      </c>
      <c r="C123" s="128"/>
      <c r="D123" s="118"/>
      <c r="E123" s="118"/>
      <c r="F123" s="128"/>
      <c r="G123" s="644"/>
      <c r="H123" s="128"/>
      <c r="I123" s="498"/>
      <c r="J123" s="645"/>
      <c r="K123" s="646"/>
      <c r="L123" s="498"/>
      <c r="M123" s="646"/>
      <c r="N123" s="176"/>
      <c r="O123" s="176"/>
      <c r="P123" s="498"/>
      <c r="Q123" s="498"/>
      <c r="R123" s="498"/>
      <c r="S123" s="498"/>
      <c r="T123" s="647"/>
      <c r="U123" s="637"/>
    </row>
    <row r="124" spans="1:21" x14ac:dyDescent="0.35">
      <c r="A124" s="1055"/>
      <c r="B124" s="182">
        <v>8</v>
      </c>
      <c r="C124" s="128"/>
      <c r="D124" s="118"/>
      <c r="E124" s="118"/>
      <c r="F124" s="128"/>
      <c r="G124" s="644"/>
      <c r="H124" s="128"/>
      <c r="I124" s="498"/>
      <c r="J124" s="645"/>
      <c r="K124" s="646"/>
      <c r="L124" s="498"/>
      <c r="M124" s="646"/>
      <c r="N124" s="176"/>
      <c r="O124" s="176"/>
      <c r="P124" s="498"/>
      <c r="Q124" s="498"/>
      <c r="R124" s="498"/>
      <c r="S124" s="498"/>
      <c r="T124" s="647"/>
      <c r="U124" s="637"/>
    </row>
    <row r="125" spans="1:21" x14ac:dyDescent="0.35">
      <c r="A125" s="1055"/>
      <c r="B125" s="182">
        <v>9</v>
      </c>
      <c r="C125" s="128"/>
      <c r="D125" s="118"/>
      <c r="E125" s="118"/>
      <c r="F125" s="128"/>
      <c r="G125" s="644"/>
      <c r="H125" s="128"/>
      <c r="I125" s="498"/>
      <c r="J125" s="645"/>
      <c r="K125" s="646"/>
      <c r="L125" s="498"/>
      <c r="M125" s="646"/>
      <c r="N125" s="176"/>
      <c r="O125" s="176"/>
      <c r="P125" s="498"/>
      <c r="Q125" s="498"/>
      <c r="R125" s="498"/>
      <c r="S125" s="498"/>
      <c r="T125" s="647"/>
      <c r="U125" s="637"/>
    </row>
    <row r="126" spans="1:21" ht="15" thickBot="1" x14ac:dyDescent="0.4">
      <c r="A126" s="1056"/>
      <c r="B126" s="183">
        <v>10</v>
      </c>
      <c r="C126" s="157"/>
      <c r="D126" s="155"/>
      <c r="E126" s="155"/>
      <c r="F126" s="157"/>
      <c r="G126" s="648"/>
      <c r="H126" s="157"/>
      <c r="I126" s="499"/>
      <c r="J126" s="649"/>
      <c r="K126" s="650"/>
      <c r="L126" s="499"/>
      <c r="M126" s="650"/>
      <c r="N126" s="177"/>
      <c r="O126" s="177"/>
      <c r="P126" s="499"/>
      <c r="Q126" s="499"/>
      <c r="R126" s="499"/>
      <c r="S126" s="499"/>
      <c r="T126" s="651"/>
      <c r="U126" s="637"/>
    </row>
    <row r="127" spans="1:21" ht="29.5" thickBot="1" x14ac:dyDescent="0.4">
      <c r="A127" s="163"/>
      <c r="B127" s="119"/>
      <c r="C127" s="119"/>
      <c r="D127" s="119"/>
      <c r="E127" s="555" t="s">
        <v>385</v>
      </c>
      <c r="F127" s="556">
        <f>COUNTA(F117:F126)</f>
        <v>0</v>
      </c>
      <c r="G127" s="557">
        <f>COUNTA(G117:G126)</f>
        <v>0</v>
      </c>
      <c r="H127" s="652"/>
      <c r="I127" s="652"/>
      <c r="J127" s="600" t="s">
        <v>623</v>
      </c>
      <c r="K127" s="602">
        <f>COUNTIF(K117:K126,"&lt;=31/12/2024")</f>
        <v>0</v>
      </c>
      <c r="L127" s="652"/>
      <c r="M127" s="161" t="s">
        <v>425</v>
      </c>
      <c r="N127" s="174">
        <f>SUM(N117:N126)</f>
        <v>0</v>
      </c>
      <c r="O127" s="175">
        <f>SUM(O117:O126)</f>
        <v>0</v>
      </c>
      <c r="P127" s="119"/>
      <c r="R127" s="119"/>
      <c r="S127" s="119"/>
      <c r="T127" s="653"/>
      <c r="U127" s="654"/>
    </row>
    <row r="128" spans="1:21" ht="15" thickBot="1" x14ac:dyDescent="0.4">
      <c r="A128" s="655"/>
      <c r="B128" s="656"/>
      <c r="C128" s="464"/>
      <c r="D128" s="464"/>
      <c r="E128" s="464"/>
      <c r="F128" s="656"/>
      <c r="G128" s="464"/>
      <c r="H128" s="464"/>
      <c r="I128" s="656"/>
      <c r="J128" s="656"/>
      <c r="K128" s="464"/>
      <c r="L128" s="464"/>
      <c r="M128" s="464"/>
      <c r="N128" s="464"/>
      <c r="O128" s="464"/>
      <c r="P128" s="464"/>
      <c r="Q128" s="464"/>
      <c r="R128" s="464"/>
      <c r="S128" s="657"/>
      <c r="T128" s="464"/>
      <c r="U128" s="658"/>
    </row>
    <row r="129" spans="1:21" ht="15" thickBot="1" x14ac:dyDescent="0.4">
      <c r="A129" s="632"/>
      <c r="B129" s="633"/>
      <c r="C129" s="634"/>
      <c r="D129" s="634"/>
      <c r="E129" s="634"/>
      <c r="F129" s="633"/>
      <c r="G129" s="634"/>
      <c r="H129" s="634"/>
      <c r="I129" s="633"/>
      <c r="J129" s="633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5"/>
    </row>
    <row r="130" spans="1:21" ht="27.5" thickBot="1" x14ac:dyDescent="0.4">
      <c r="A130" s="191" t="s">
        <v>9</v>
      </c>
      <c r="B130" s="1053" t="s">
        <v>105</v>
      </c>
      <c r="C130" s="1054"/>
      <c r="E130" s="1037" t="s">
        <v>386</v>
      </c>
      <c r="F130" s="1038"/>
      <c r="G130" s="1035">
        <f>VLOOKUP(B130,'EXTRAUrbano.Piano inv. forn '!$D$40:$AB$68,3,FALSE)</f>
        <v>0</v>
      </c>
      <c r="H130" s="1036"/>
      <c r="I130" s="108"/>
      <c r="J130" s="1037" t="s">
        <v>387</v>
      </c>
      <c r="K130" s="1038"/>
      <c r="L130" s="1035">
        <f>VLOOKUP(B130,'EXTRAUrbano.Piano inv. forn '!$D$40:$AB$68,4,FALSE)</f>
        <v>0</v>
      </c>
      <c r="M130" s="1036"/>
      <c r="O130" s="197" t="s">
        <v>388</v>
      </c>
      <c r="P130" s="636"/>
      <c r="R130" s="198" t="s">
        <v>389</v>
      </c>
      <c r="S130" s="1039"/>
      <c r="T130" s="1040"/>
      <c r="U130" s="637"/>
    </row>
    <row r="131" spans="1:21" ht="15" thickBot="1" x14ac:dyDescent="0.4">
      <c r="A131" s="163"/>
      <c r="B131" s="120"/>
      <c r="C131" s="120"/>
      <c r="E131" s="121"/>
      <c r="F131" s="121"/>
      <c r="G131" s="122"/>
      <c r="H131" s="122"/>
      <c r="I131" s="108"/>
      <c r="J131" s="121"/>
      <c r="K131" s="121"/>
      <c r="L131" s="122"/>
      <c r="M131" s="122"/>
      <c r="O131" s="123"/>
      <c r="R131" s="119"/>
      <c r="S131" s="608"/>
      <c r="U131" s="164"/>
    </row>
    <row r="132" spans="1:21" ht="28.5" customHeight="1" thickBot="1" x14ac:dyDescent="0.4">
      <c r="A132" s="1050" t="s">
        <v>390</v>
      </c>
      <c r="B132" s="1051"/>
      <c r="C132" s="1051"/>
      <c r="D132" s="1052"/>
      <c r="E132" s="1041">
        <f>VLOOKUP(B130,'EXTRAUrbano.Piano inv. forn '!$D$40:$AB$68,17,FALSE)</f>
        <v>0</v>
      </c>
      <c r="F132" s="1042"/>
      <c r="G132" s="1042"/>
      <c r="H132" s="1043"/>
      <c r="I132" s="108"/>
      <c r="J132" s="1044" t="s">
        <v>391</v>
      </c>
      <c r="K132" s="1045"/>
      <c r="L132" s="1041">
        <f>VLOOKUP(B130,'EXTRAUrbano.Piano inv. forn '!$D$40:$AB$68,19,FALSE)</f>
        <v>0</v>
      </c>
      <c r="M132" s="1043"/>
      <c r="N132" s="147"/>
      <c r="O132" s="196" t="s">
        <v>392</v>
      </c>
      <c r="P132" s="169">
        <f>L132+E132</f>
        <v>0</v>
      </c>
      <c r="R132" s="198" t="s">
        <v>393</v>
      </c>
      <c r="S132" s="1039"/>
      <c r="T132" s="1040"/>
      <c r="U132" s="164"/>
    </row>
    <row r="133" spans="1:21" ht="15" thickBot="1" x14ac:dyDescent="0.4">
      <c r="A133" s="163"/>
      <c r="U133" s="637"/>
    </row>
    <row r="134" spans="1:21" ht="58" x14ac:dyDescent="0.35">
      <c r="A134" s="1048" t="s">
        <v>394</v>
      </c>
      <c r="B134" s="1046" t="s">
        <v>395</v>
      </c>
      <c r="C134" s="1046" t="s">
        <v>396</v>
      </c>
      <c r="D134" s="192" t="s">
        <v>397</v>
      </c>
      <c r="E134" s="628" t="s">
        <v>398</v>
      </c>
      <c r="F134" s="192" t="s">
        <v>399</v>
      </c>
      <c r="G134" s="192" t="s">
        <v>400</v>
      </c>
      <c r="H134" s="193" t="s">
        <v>346</v>
      </c>
      <c r="I134" s="193" t="s">
        <v>401</v>
      </c>
      <c r="J134" s="193" t="s">
        <v>402</v>
      </c>
      <c r="K134" s="193" t="s">
        <v>403</v>
      </c>
      <c r="L134" s="193" t="s">
        <v>404</v>
      </c>
      <c r="M134" s="193" t="s">
        <v>405</v>
      </c>
      <c r="N134" s="193" t="s">
        <v>406</v>
      </c>
      <c r="O134" s="193" t="s">
        <v>407</v>
      </c>
      <c r="P134" s="193" t="s">
        <v>408</v>
      </c>
      <c r="Q134" s="193" t="s">
        <v>409</v>
      </c>
      <c r="R134" s="193" t="s">
        <v>410</v>
      </c>
      <c r="S134" s="193" t="s">
        <v>411</v>
      </c>
      <c r="T134" s="194" t="s">
        <v>412</v>
      </c>
      <c r="U134" s="638"/>
    </row>
    <row r="135" spans="1:21" ht="24.5" thickBot="1" x14ac:dyDescent="0.4">
      <c r="A135" s="1049"/>
      <c r="B135" s="1047"/>
      <c r="C135" s="1047"/>
      <c r="D135" s="195" t="s">
        <v>413</v>
      </c>
      <c r="E135" s="195" t="s">
        <v>429</v>
      </c>
      <c r="F135" s="195" t="s">
        <v>415</v>
      </c>
      <c r="G135" s="195" t="s">
        <v>415</v>
      </c>
      <c r="H135" s="195" t="s">
        <v>32</v>
      </c>
      <c r="I135" s="195" t="s">
        <v>430</v>
      </c>
      <c r="J135" s="195" t="s">
        <v>417</v>
      </c>
      <c r="K135" s="195" t="s">
        <v>418</v>
      </c>
      <c r="L135" s="195" t="s">
        <v>419</v>
      </c>
      <c r="M135" s="195" t="s">
        <v>418</v>
      </c>
      <c r="N135" s="195" t="s">
        <v>420</v>
      </c>
      <c r="O135" s="195" t="s">
        <v>384</v>
      </c>
      <c r="P135" s="195" t="s">
        <v>421</v>
      </c>
      <c r="Q135" s="195" t="s">
        <v>422</v>
      </c>
      <c r="R135" s="195" t="s">
        <v>423</v>
      </c>
      <c r="S135" s="195" t="s">
        <v>423</v>
      </c>
      <c r="T135" s="639"/>
      <c r="U135" s="638"/>
    </row>
    <row r="136" spans="1:21" x14ac:dyDescent="0.35">
      <c r="A136" s="1055" t="str">
        <f>B130</f>
        <v>Extra-urb.m.1</v>
      </c>
      <c r="B136" s="181">
        <v>1</v>
      </c>
      <c r="C136" s="218"/>
      <c r="D136" s="131"/>
      <c r="E136" s="131" t="s">
        <v>429</v>
      </c>
      <c r="F136" s="218"/>
      <c r="G136" s="640"/>
      <c r="H136" s="133" t="s">
        <v>431</v>
      </c>
      <c r="I136" s="497"/>
      <c r="J136" s="641"/>
      <c r="K136" s="642"/>
      <c r="L136" s="497"/>
      <c r="M136" s="642"/>
      <c r="N136" s="185"/>
      <c r="O136" s="185"/>
      <c r="P136" s="497"/>
      <c r="Q136" s="497"/>
      <c r="R136" s="497"/>
      <c r="S136" s="497"/>
      <c r="T136" s="643"/>
      <c r="U136" s="637"/>
    </row>
    <row r="137" spans="1:21" x14ac:dyDescent="0.35">
      <c r="A137" s="1055"/>
      <c r="B137" s="182">
        <v>2</v>
      </c>
      <c r="C137" s="128"/>
      <c r="D137" s="118"/>
      <c r="E137" s="118"/>
      <c r="F137" s="128"/>
      <c r="G137" s="644"/>
      <c r="H137" s="128"/>
      <c r="I137" s="498"/>
      <c r="J137" s="645"/>
      <c r="K137" s="646"/>
      <c r="L137" s="498"/>
      <c r="M137" s="646"/>
      <c r="N137" s="176"/>
      <c r="O137" s="176"/>
      <c r="P137" s="498"/>
      <c r="Q137" s="498" t="s">
        <v>424</v>
      </c>
      <c r="R137" s="498"/>
      <c r="S137" s="498"/>
      <c r="T137" s="647"/>
      <c r="U137" s="637"/>
    </row>
    <row r="138" spans="1:21" x14ac:dyDescent="0.35">
      <c r="A138" s="1055"/>
      <c r="B138" s="182">
        <v>3</v>
      </c>
      <c r="C138" s="128"/>
      <c r="D138" s="118"/>
      <c r="E138" s="118" t="s">
        <v>429</v>
      </c>
      <c r="F138" s="128"/>
      <c r="G138" s="644"/>
      <c r="H138" s="128" t="s">
        <v>432</v>
      </c>
      <c r="I138" s="498"/>
      <c r="J138" s="645"/>
      <c r="K138" s="646"/>
      <c r="L138" s="498"/>
      <c r="M138" s="646"/>
      <c r="N138" s="176"/>
      <c r="O138" s="176"/>
      <c r="P138" s="498"/>
      <c r="Q138" s="498"/>
      <c r="R138" s="498"/>
      <c r="S138" s="498"/>
      <c r="T138" s="647"/>
      <c r="U138" s="637"/>
    </row>
    <row r="139" spans="1:21" x14ac:dyDescent="0.35">
      <c r="A139" s="1055"/>
      <c r="B139" s="182">
        <v>4</v>
      </c>
      <c r="C139" s="128"/>
      <c r="D139" s="118"/>
      <c r="E139" s="118"/>
      <c r="F139" s="128"/>
      <c r="G139" s="644"/>
      <c r="H139" s="128"/>
      <c r="I139" s="498"/>
      <c r="J139" s="645"/>
      <c r="K139" s="646"/>
      <c r="L139" s="498"/>
      <c r="M139" s="646"/>
      <c r="N139" s="176"/>
      <c r="O139" s="176"/>
      <c r="P139" s="498"/>
      <c r="Q139" s="498"/>
      <c r="R139" s="498"/>
      <c r="S139" s="498"/>
      <c r="T139" s="647"/>
      <c r="U139" s="637"/>
    </row>
    <row r="140" spans="1:21" x14ac:dyDescent="0.35">
      <c r="A140" s="1055"/>
      <c r="B140" s="182">
        <v>5</v>
      </c>
      <c r="C140" s="128"/>
      <c r="D140" s="118"/>
      <c r="E140" s="118"/>
      <c r="F140" s="128"/>
      <c r="G140" s="644"/>
      <c r="H140" s="128" t="s">
        <v>431</v>
      </c>
      <c r="I140" s="498"/>
      <c r="J140" s="645"/>
      <c r="K140" s="646"/>
      <c r="L140" s="498"/>
      <c r="M140" s="646"/>
      <c r="N140" s="176"/>
      <c r="O140" s="176"/>
      <c r="P140" s="498"/>
      <c r="Q140" s="498"/>
      <c r="R140" s="498"/>
      <c r="S140" s="498"/>
      <c r="T140" s="647"/>
      <c r="U140" s="637"/>
    </row>
    <row r="141" spans="1:21" x14ac:dyDescent="0.35">
      <c r="A141" s="1055"/>
      <c r="B141" s="182">
        <v>6</v>
      </c>
      <c r="C141" s="128"/>
      <c r="D141" s="118"/>
      <c r="E141" s="118"/>
      <c r="F141" s="128"/>
      <c r="G141" s="644"/>
      <c r="H141" s="128"/>
      <c r="I141" s="498"/>
      <c r="J141" s="645"/>
      <c r="K141" s="646"/>
      <c r="L141" s="498"/>
      <c r="M141" s="646"/>
      <c r="N141" s="176"/>
      <c r="O141" s="176"/>
      <c r="P141" s="498"/>
      <c r="Q141" s="498"/>
      <c r="R141" s="498"/>
      <c r="S141" s="498"/>
      <c r="T141" s="647"/>
      <c r="U141" s="637"/>
    </row>
    <row r="142" spans="1:21" x14ac:dyDescent="0.35">
      <c r="A142" s="1055"/>
      <c r="B142" s="182">
        <v>7</v>
      </c>
      <c r="C142" s="128"/>
      <c r="D142" s="118"/>
      <c r="E142" s="118"/>
      <c r="F142" s="128"/>
      <c r="G142" s="644"/>
      <c r="H142" s="128"/>
      <c r="I142" s="498"/>
      <c r="J142" s="645"/>
      <c r="K142" s="646"/>
      <c r="L142" s="498"/>
      <c r="M142" s="646"/>
      <c r="N142" s="176"/>
      <c r="O142" s="176"/>
      <c r="P142" s="498"/>
      <c r="Q142" s="498"/>
      <c r="R142" s="498"/>
      <c r="S142" s="498"/>
      <c r="T142" s="647"/>
      <c r="U142" s="637"/>
    </row>
    <row r="143" spans="1:21" x14ac:dyDescent="0.35">
      <c r="A143" s="1055"/>
      <c r="B143" s="182">
        <v>8</v>
      </c>
      <c r="C143" s="128"/>
      <c r="D143" s="118"/>
      <c r="E143" s="118"/>
      <c r="F143" s="128"/>
      <c r="G143" s="644"/>
      <c r="H143" s="128"/>
      <c r="I143" s="498"/>
      <c r="J143" s="645"/>
      <c r="K143" s="646"/>
      <c r="L143" s="498"/>
      <c r="M143" s="646"/>
      <c r="N143" s="176"/>
      <c r="O143" s="176"/>
      <c r="P143" s="498"/>
      <c r="Q143" s="498"/>
      <c r="R143" s="498"/>
      <c r="S143" s="498"/>
      <c r="T143" s="647"/>
      <c r="U143" s="637"/>
    </row>
    <row r="144" spans="1:21" x14ac:dyDescent="0.35">
      <c r="A144" s="1055"/>
      <c r="B144" s="182">
        <v>9</v>
      </c>
      <c r="C144" s="128"/>
      <c r="D144" s="118"/>
      <c r="E144" s="118"/>
      <c r="F144" s="128"/>
      <c r="G144" s="644"/>
      <c r="H144" s="128"/>
      <c r="I144" s="498"/>
      <c r="J144" s="645"/>
      <c r="K144" s="646"/>
      <c r="L144" s="498"/>
      <c r="M144" s="646"/>
      <c r="N144" s="176"/>
      <c r="O144" s="176"/>
      <c r="P144" s="498"/>
      <c r="Q144" s="498"/>
      <c r="R144" s="498"/>
      <c r="S144" s="498"/>
      <c r="T144" s="647"/>
      <c r="U144" s="637"/>
    </row>
    <row r="145" spans="1:21" ht="15" thickBot="1" x14ac:dyDescent="0.4">
      <c r="A145" s="1056"/>
      <c r="B145" s="183">
        <v>10</v>
      </c>
      <c r="C145" s="157"/>
      <c r="D145" s="155"/>
      <c r="E145" s="155"/>
      <c r="F145" s="157"/>
      <c r="G145" s="648"/>
      <c r="H145" s="157"/>
      <c r="I145" s="499"/>
      <c r="J145" s="649"/>
      <c r="K145" s="650"/>
      <c r="L145" s="499"/>
      <c r="M145" s="650"/>
      <c r="N145" s="177"/>
      <c r="O145" s="177"/>
      <c r="P145" s="499"/>
      <c r="Q145" s="499"/>
      <c r="R145" s="499"/>
      <c r="S145" s="499"/>
      <c r="T145" s="651"/>
      <c r="U145" s="637"/>
    </row>
    <row r="146" spans="1:21" ht="29.5" thickBot="1" x14ac:dyDescent="0.4">
      <c r="A146" s="163"/>
      <c r="B146" s="119"/>
      <c r="C146" s="119"/>
      <c r="D146" s="119"/>
      <c r="E146" s="555" t="s">
        <v>385</v>
      </c>
      <c r="F146" s="556">
        <f>COUNTA(F136:F145)</f>
        <v>0</v>
      </c>
      <c r="G146" s="557">
        <f>COUNTA(G136:G145)</f>
        <v>0</v>
      </c>
      <c r="H146" s="652"/>
      <c r="I146" s="652"/>
      <c r="J146" s="600" t="s">
        <v>623</v>
      </c>
      <c r="K146" s="602">
        <f>COUNTIF(K136:K145,"&lt;=31/12/2024")</f>
        <v>0</v>
      </c>
      <c r="L146" s="652"/>
      <c r="M146" s="161" t="s">
        <v>425</v>
      </c>
      <c r="N146" s="174">
        <f>SUM(N136:N145)</f>
        <v>0</v>
      </c>
      <c r="O146" s="175">
        <f>SUM(O136:O145)</f>
        <v>0</v>
      </c>
      <c r="P146" s="119"/>
      <c r="R146" s="119"/>
      <c r="S146" s="119"/>
      <c r="T146" s="653"/>
      <c r="U146" s="654"/>
    </row>
    <row r="147" spans="1:21" ht="15" thickBot="1" x14ac:dyDescent="0.4">
      <c r="A147" s="655"/>
      <c r="B147" s="656"/>
      <c r="C147" s="464"/>
      <c r="D147" s="464"/>
      <c r="E147" s="464"/>
      <c r="F147" s="656"/>
      <c r="G147" s="464"/>
      <c r="H147" s="464"/>
      <c r="I147" s="656"/>
      <c r="J147" s="656"/>
      <c r="K147" s="464"/>
      <c r="L147" s="464"/>
      <c r="M147" s="464"/>
      <c r="N147" s="464"/>
      <c r="O147" s="464"/>
      <c r="P147" s="464"/>
      <c r="Q147" s="464"/>
      <c r="R147" s="464"/>
      <c r="S147" s="657"/>
      <c r="T147" s="464"/>
      <c r="U147" s="658"/>
    </row>
    <row r="148" spans="1:21" ht="15" thickBot="1" x14ac:dyDescent="0.4">
      <c r="A148" s="632"/>
      <c r="B148" s="633"/>
      <c r="C148" s="634"/>
      <c r="D148" s="634"/>
      <c r="E148" s="634"/>
      <c r="F148" s="633"/>
      <c r="G148" s="634"/>
      <c r="H148" s="634"/>
      <c r="I148" s="633"/>
      <c r="J148" s="633"/>
      <c r="K148" s="634"/>
      <c r="L148" s="634"/>
      <c r="M148" s="634"/>
      <c r="N148" s="634"/>
      <c r="O148" s="634"/>
      <c r="P148" s="634"/>
      <c r="Q148" s="634"/>
      <c r="R148" s="634"/>
      <c r="S148" s="634"/>
      <c r="T148" s="634"/>
      <c r="U148" s="635"/>
    </row>
    <row r="149" spans="1:21" ht="27.5" thickBot="1" x14ac:dyDescent="0.4">
      <c r="A149" s="191" t="s">
        <v>9</v>
      </c>
      <c r="B149" s="1053" t="s">
        <v>105</v>
      </c>
      <c r="C149" s="1054"/>
      <c r="E149" s="1037" t="s">
        <v>386</v>
      </c>
      <c r="F149" s="1038"/>
      <c r="G149" s="1035">
        <f>VLOOKUP(B149,'EXTRAUrbano.Piano inv. forn '!$D$40:$AB$68,3,FALSE)</f>
        <v>0</v>
      </c>
      <c r="H149" s="1036"/>
      <c r="I149" s="108"/>
      <c r="J149" s="1037" t="s">
        <v>387</v>
      </c>
      <c r="K149" s="1038"/>
      <c r="L149" s="1035">
        <f>VLOOKUP(B149,'EXTRAUrbano.Piano inv. forn '!$D$40:$AB$68,4,FALSE)</f>
        <v>0</v>
      </c>
      <c r="M149" s="1036"/>
      <c r="O149" s="197" t="s">
        <v>388</v>
      </c>
      <c r="P149" s="636"/>
      <c r="R149" s="198" t="s">
        <v>389</v>
      </c>
      <c r="S149" s="1039"/>
      <c r="T149" s="1040"/>
      <c r="U149" s="637"/>
    </row>
    <row r="150" spans="1:21" ht="15" thickBot="1" x14ac:dyDescent="0.4">
      <c r="A150" s="163"/>
      <c r="B150" s="120"/>
      <c r="C150" s="120"/>
      <c r="E150" s="121"/>
      <c r="F150" s="121"/>
      <c r="G150" s="122"/>
      <c r="H150" s="122"/>
      <c r="I150" s="108"/>
      <c r="J150" s="121"/>
      <c r="K150" s="121"/>
      <c r="L150" s="122"/>
      <c r="M150" s="122"/>
      <c r="O150" s="123"/>
      <c r="R150" s="119"/>
      <c r="S150" s="608"/>
      <c r="U150" s="164"/>
    </row>
    <row r="151" spans="1:21" ht="28.5" customHeight="1" thickBot="1" x14ac:dyDescent="0.4">
      <c r="A151" s="1050" t="s">
        <v>390</v>
      </c>
      <c r="B151" s="1051"/>
      <c r="C151" s="1051"/>
      <c r="D151" s="1052"/>
      <c r="E151" s="1041">
        <f>VLOOKUP(B149,'EXTRAUrbano.Piano inv. forn '!$D$40:$AB$68,17,FALSE)</f>
        <v>0</v>
      </c>
      <c r="F151" s="1042"/>
      <c r="G151" s="1042"/>
      <c r="H151" s="1043"/>
      <c r="I151" s="108"/>
      <c r="J151" s="1044" t="s">
        <v>391</v>
      </c>
      <c r="K151" s="1045"/>
      <c r="L151" s="1041">
        <f>VLOOKUP(B149,'EXTRAUrbano.Piano inv. forn '!$D$40:$AB$68,19,FALSE)</f>
        <v>0</v>
      </c>
      <c r="M151" s="1043"/>
      <c r="N151" s="147"/>
      <c r="O151" s="196" t="s">
        <v>392</v>
      </c>
      <c r="P151" s="169">
        <f>L151+E151</f>
        <v>0</v>
      </c>
      <c r="R151" s="198" t="s">
        <v>393</v>
      </c>
      <c r="S151" s="1039"/>
      <c r="T151" s="1040"/>
      <c r="U151" s="164"/>
    </row>
    <row r="152" spans="1:21" ht="15" thickBot="1" x14ac:dyDescent="0.4">
      <c r="A152" s="163"/>
      <c r="U152" s="637"/>
    </row>
    <row r="153" spans="1:21" ht="58" x14ac:dyDescent="0.35">
      <c r="A153" s="1048" t="s">
        <v>394</v>
      </c>
      <c r="B153" s="1046" t="s">
        <v>395</v>
      </c>
      <c r="C153" s="1046" t="s">
        <v>396</v>
      </c>
      <c r="D153" s="192" t="s">
        <v>397</v>
      </c>
      <c r="E153" s="628" t="s">
        <v>398</v>
      </c>
      <c r="F153" s="192" t="s">
        <v>399</v>
      </c>
      <c r="G153" s="192" t="s">
        <v>400</v>
      </c>
      <c r="H153" s="193" t="s">
        <v>346</v>
      </c>
      <c r="I153" s="193" t="s">
        <v>401</v>
      </c>
      <c r="J153" s="193" t="s">
        <v>402</v>
      </c>
      <c r="K153" s="193" t="s">
        <v>403</v>
      </c>
      <c r="L153" s="193" t="s">
        <v>404</v>
      </c>
      <c r="M153" s="193" t="s">
        <v>405</v>
      </c>
      <c r="N153" s="193" t="s">
        <v>406</v>
      </c>
      <c r="O153" s="193" t="s">
        <v>407</v>
      </c>
      <c r="P153" s="193" t="s">
        <v>408</v>
      </c>
      <c r="Q153" s="193" t="s">
        <v>409</v>
      </c>
      <c r="R153" s="193" t="s">
        <v>410</v>
      </c>
      <c r="S153" s="193" t="s">
        <v>411</v>
      </c>
      <c r="T153" s="194" t="s">
        <v>412</v>
      </c>
      <c r="U153" s="638"/>
    </row>
    <row r="154" spans="1:21" ht="24.5" thickBot="1" x14ac:dyDescent="0.4">
      <c r="A154" s="1049"/>
      <c r="B154" s="1047"/>
      <c r="C154" s="1047"/>
      <c r="D154" s="195" t="s">
        <v>413</v>
      </c>
      <c r="E154" s="195" t="s">
        <v>429</v>
      </c>
      <c r="F154" s="195" t="s">
        <v>415</v>
      </c>
      <c r="G154" s="195" t="s">
        <v>415</v>
      </c>
      <c r="H154" s="195" t="s">
        <v>32</v>
      </c>
      <c r="I154" s="195" t="s">
        <v>430</v>
      </c>
      <c r="J154" s="195" t="s">
        <v>417</v>
      </c>
      <c r="K154" s="195" t="s">
        <v>418</v>
      </c>
      <c r="L154" s="195" t="s">
        <v>419</v>
      </c>
      <c r="M154" s="195" t="s">
        <v>418</v>
      </c>
      <c r="N154" s="195" t="s">
        <v>420</v>
      </c>
      <c r="O154" s="195" t="s">
        <v>384</v>
      </c>
      <c r="P154" s="195" t="s">
        <v>421</v>
      </c>
      <c r="Q154" s="195" t="s">
        <v>422</v>
      </c>
      <c r="R154" s="195" t="s">
        <v>423</v>
      </c>
      <c r="S154" s="195" t="s">
        <v>423</v>
      </c>
      <c r="T154" s="639"/>
      <c r="U154" s="638"/>
    </row>
    <row r="155" spans="1:21" x14ac:dyDescent="0.35">
      <c r="A155" s="1055" t="str">
        <f>B149</f>
        <v>Extra-urb.m.1</v>
      </c>
      <c r="B155" s="181">
        <v>1</v>
      </c>
      <c r="C155" s="218"/>
      <c r="D155" s="131"/>
      <c r="E155" s="131" t="s">
        <v>429</v>
      </c>
      <c r="F155" s="218"/>
      <c r="G155" s="640"/>
      <c r="H155" s="133" t="s">
        <v>431</v>
      </c>
      <c r="I155" s="497"/>
      <c r="J155" s="641"/>
      <c r="K155" s="642"/>
      <c r="L155" s="497"/>
      <c r="M155" s="642"/>
      <c r="N155" s="185"/>
      <c r="O155" s="185"/>
      <c r="P155" s="497"/>
      <c r="Q155" s="497"/>
      <c r="R155" s="497"/>
      <c r="S155" s="497"/>
      <c r="T155" s="643"/>
      <c r="U155" s="637"/>
    </row>
    <row r="156" spans="1:21" x14ac:dyDescent="0.35">
      <c r="A156" s="1055"/>
      <c r="B156" s="182">
        <v>2</v>
      </c>
      <c r="C156" s="128"/>
      <c r="D156" s="118"/>
      <c r="E156" s="118"/>
      <c r="F156" s="128"/>
      <c r="G156" s="644"/>
      <c r="H156" s="128"/>
      <c r="I156" s="498"/>
      <c r="J156" s="645"/>
      <c r="K156" s="646"/>
      <c r="L156" s="498"/>
      <c r="M156" s="646"/>
      <c r="N156" s="176"/>
      <c r="O156" s="176"/>
      <c r="P156" s="498"/>
      <c r="Q156" s="498" t="s">
        <v>424</v>
      </c>
      <c r="R156" s="498"/>
      <c r="S156" s="498"/>
      <c r="T156" s="647"/>
      <c r="U156" s="637"/>
    </row>
    <row r="157" spans="1:21" x14ac:dyDescent="0.35">
      <c r="A157" s="1055"/>
      <c r="B157" s="182">
        <v>3</v>
      </c>
      <c r="C157" s="128"/>
      <c r="D157" s="118"/>
      <c r="E157" s="118" t="s">
        <v>429</v>
      </c>
      <c r="F157" s="128"/>
      <c r="G157" s="644"/>
      <c r="H157" s="128" t="s">
        <v>432</v>
      </c>
      <c r="I157" s="498"/>
      <c r="J157" s="645"/>
      <c r="K157" s="646"/>
      <c r="L157" s="498"/>
      <c r="M157" s="646"/>
      <c r="N157" s="176"/>
      <c r="O157" s="176"/>
      <c r="P157" s="498"/>
      <c r="Q157" s="498"/>
      <c r="R157" s="498"/>
      <c r="S157" s="498"/>
      <c r="T157" s="647"/>
      <c r="U157" s="637"/>
    </row>
    <row r="158" spans="1:21" x14ac:dyDescent="0.35">
      <c r="A158" s="1055"/>
      <c r="B158" s="182">
        <v>4</v>
      </c>
      <c r="C158" s="128"/>
      <c r="D158" s="118"/>
      <c r="E158" s="118"/>
      <c r="F158" s="128"/>
      <c r="G158" s="644"/>
      <c r="H158" s="128"/>
      <c r="I158" s="498"/>
      <c r="J158" s="645"/>
      <c r="K158" s="646"/>
      <c r="L158" s="498"/>
      <c r="M158" s="646"/>
      <c r="N158" s="176"/>
      <c r="O158" s="176"/>
      <c r="P158" s="498"/>
      <c r="Q158" s="498"/>
      <c r="R158" s="498"/>
      <c r="S158" s="498"/>
      <c r="T158" s="647"/>
      <c r="U158" s="637"/>
    </row>
    <row r="159" spans="1:21" x14ac:dyDescent="0.35">
      <c r="A159" s="1055"/>
      <c r="B159" s="182">
        <v>5</v>
      </c>
      <c r="C159" s="128"/>
      <c r="D159" s="118"/>
      <c r="E159" s="118"/>
      <c r="F159" s="128"/>
      <c r="G159" s="644"/>
      <c r="H159" s="128" t="s">
        <v>431</v>
      </c>
      <c r="I159" s="498"/>
      <c r="J159" s="645"/>
      <c r="K159" s="646"/>
      <c r="L159" s="498"/>
      <c r="M159" s="646"/>
      <c r="N159" s="176"/>
      <c r="O159" s="176"/>
      <c r="P159" s="498"/>
      <c r="Q159" s="498"/>
      <c r="R159" s="498"/>
      <c r="S159" s="498"/>
      <c r="T159" s="647"/>
      <c r="U159" s="637"/>
    </row>
    <row r="160" spans="1:21" x14ac:dyDescent="0.35">
      <c r="A160" s="1055"/>
      <c r="B160" s="182">
        <v>6</v>
      </c>
      <c r="C160" s="128"/>
      <c r="D160" s="118"/>
      <c r="E160" s="118"/>
      <c r="F160" s="128"/>
      <c r="G160" s="644"/>
      <c r="H160" s="128"/>
      <c r="I160" s="498"/>
      <c r="J160" s="645"/>
      <c r="K160" s="646"/>
      <c r="L160" s="498"/>
      <c r="M160" s="646"/>
      <c r="N160" s="176"/>
      <c r="O160" s="176"/>
      <c r="P160" s="498"/>
      <c r="Q160" s="498"/>
      <c r="R160" s="498"/>
      <c r="S160" s="498"/>
      <c r="T160" s="647"/>
      <c r="U160" s="637"/>
    </row>
    <row r="161" spans="1:21" x14ac:dyDescent="0.35">
      <c r="A161" s="1055"/>
      <c r="B161" s="182">
        <v>7</v>
      </c>
      <c r="C161" s="128"/>
      <c r="D161" s="118"/>
      <c r="E161" s="118"/>
      <c r="F161" s="128"/>
      <c r="G161" s="644"/>
      <c r="H161" s="128"/>
      <c r="I161" s="498"/>
      <c r="J161" s="645"/>
      <c r="K161" s="646"/>
      <c r="L161" s="498"/>
      <c r="M161" s="646"/>
      <c r="N161" s="176"/>
      <c r="O161" s="176"/>
      <c r="P161" s="498"/>
      <c r="Q161" s="498"/>
      <c r="R161" s="498"/>
      <c r="S161" s="498"/>
      <c r="T161" s="647"/>
      <c r="U161" s="637"/>
    </row>
    <row r="162" spans="1:21" x14ac:dyDescent="0.35">
      <c r="A162" s="1055"/>
      <c r="B162" s="182">
        <v>8</v>
      </c>
      <c r="C162" s="128"/>
      <c r="D162" s="118"/>
      <c r="E162" s="118"/>
      <c r="F162" s="128"/>
      <c r="G162" s="644"/>
      <c r="H162" s="128"/>
      <c r="I162" s="498"/>
      <c r="J162" s="645"/>
      <c r="K162" s="646"/>
      <c r="L162" s="498"/>
      <c r="M162" s="646"/>
      <c r="N162" s="176"/>
      <c r="O162" s="176"/>
      <c r="P162" s="498"/>
      <c r="Q162" s="498"/>
      <c r="R162" s="498"/>
      <c r="S162" s="498"/>
      <c r="T162" s="647"/>
      <c r="U162" s="637"/>
    </row>
    <row r="163" spans="1:21" x14ac:dyDescent="0.35">
      <c r="A163" s="1055"/>
      <c r="B163" s="182">
        <v>9</v>
      </c>
      <c r="C163" s="128"/>
      <c r="D163" s="118"/>
      <c r="E163" s="118"/>
      <c r="F163" s="128"/>
      <c r="G163" s="644"/>
      <c r="H163" s="128"/>
      <c r="I163" s="498"/>
      <c r="J163" s="645"/>
      <c r="K163" s="646"/>
      <c r="L163" s="498"/>
      <c r="M163" s="646"/>
      <c r="N163" s="176"/>
      <c r="O163" s="176"/>
      <c r="P163" s="498"/>
      <c r="Q163" s="498"/>
      <c r="R163" s="498"/>
      <c r="S163" s="498"/>
      <c r="T163" s="647"/>
      <c r="U163" s="637"/>
    </row>
    <row r="164" spans="1:21" ht="15" thickBot="1" x14ac:dyDescent="0.4">
      <c r="A164" s="1056"/>
      <c r="B164" s="183">
        <v>10</v>
      </c>
      <c r="C164" s="157"/>
      <c r="D164" s="155"/>
      <c r="E164" s="155"/>
      <c r="F164" s="157"/>
      <c r="G164" s="648"/>
      <c r="H164" s="157"/>
      <c r="I164" s="499"/>
      <c r="J164" s="649"/>
      <c r="K164" s="650"/>
      <c r="L164" s="499"/>
      <c r="M164" s="650"/>
      <c r="N164" s="177"/>
      <c r="O164" s="177"/>
      <c r="P164" s="499"/>
      <c r="Q164" s="499"/>
      <c r="R164" s="499"/>
      <c r="S164" s="499"/>
      <c r="T164" s="651"/>
      <c r="U164" s="637"/>
    </row>
    <row r="165" spans="1:21" ht="29.5" thickBot="1" x14ac:dyDescent="0.4">
      <c r="A165" s="163"/>
      <c r="B165" s="119"/>
      <c r="C165" s="119"/>
      <c r="D165" s="119"/>
      <c r="E165" s="555" t="s">
        <v>385</v>
      </c>
      <c r="F165" s="556">
        <f>COUNTA(F155:F164)</f>
        <v>0</v>
      </c>
      <c r="G165" s="557">
        <f>COUNTA(G155:G164)</f>
        <v>0</v>
      </c>
      <c r="H165" s="652"/>
      <c r="I165" s="652"/>
      <c r="J165" s="600" t="s">
        <v>623</v>
      </c>
      <c r="K165" s="602">
        <f>COUNTIF(K155:K164,"&lt;=31/12/2024")</f>
        <v>0</v>
      </c>
      <c r="L165" s="652"/>
      <c r="M165" s="161" t="s">
        <v>425</v>
      </c>
      <c r="N165" s="174">
        <f>SUM(N155:N164)</f>
        <v>0</v>
      </c>
      <c r="O165" s="175">
        <f>SUM(O155:O164)</f>
        <v>0</v>
      </c>
      <c r="P165" s="119"/>
      <c r="R165" s="119"/>
      <c r="S165" s="119"/>
      <c r="T165" s="653"/>
      <c r="U165" s="654"/>
    </row>
    <row r="166" spans="1:21" ht="15" thickBot="1" x14ac:dyDescent="0.4">
      <c r="A166" s="655"/>
      <c r="B166" s="656"/>
      <c r="C166" s="464"/>
      <c r="D166" s="464"/>
      <c r="E166" s="464"/>
      <c r="F166" s="656"/>
      <c r="G166" s="464"/>
      <c r="H166" s="464"/>
      <c r="I166" s="656"/>
      <c r="J166" s="656"/>
      <c r="K166" s="464"/>
      <c r="L166" s="464"/>
      <c r="M166" s="464"/>
      <c r="N166" s="464"/>
      <c r="O166" s="464"/>
      <c r="P166" s="464"/>
      <c r="Q166" s="464"/>
      <c r="R166" s="464"/>
      <c r="S166" s="657"/>
      <c r="T166" s="464"/>
      <c r="U166" s="658"/>
    </row>
    <row r="167" spans="1:21" ht="15" thickBot="1" x14ac:dyDescent="0.4">
      <c r="A167" s="632"/>
      <c r="B167" s="633"/>
      <c r="C167" s="634"/>
      <c r="D167" s="634"/>
      <c r="E167" s="634"/>
      <c r="F167" s="633"/>
      <c r="G167" s="634"/>
      <c r="H167" s="634"/>
      <c r="I167" s="633"/>
      <c r="J167" s="633"/>
      <c r="K167" s="634"/>
      <c r="L167" s="634"/>
      <c r="M167" s="634"/>
      <c r="N167" s="634"/>
      <c r="O167" s="634"/>
      <c r="P167" s="634"/>
      <c r="Q167" s="634"/>
      <c r="R167" s="634"/>
      <c r="S167" s="634"/>
      <c r="T167" s="634"/>
      <c r="U167" s="635"/>
    </row>
    <row r="168" spans="1:21" ht="27.5" thickBot="1" x14ac:dyDescent="0.4">
      <c r="A168" s="191" t="s">
        <v>9</v>
      </c>
      <c r="B168" s="1053" t="s">
        <v>105</v>
      </c>
      <c r="C168" s="1054"/>
      <c r="E168" s="1037" t="s">
        <v>386</v>
      </c>
      <c r="F168" s="1038"/>
      <c r="G168" s="1035">
        <f>VLOOKUP(B168,'EXTRAUrbano.Piano inv. forn '!$D$40:$AB$68,3,FALSE)</f>
        <v>0</v>
      </c>
      <c r="H168" s="1036"/>
      <c r="I168" s="108"/>
      <c r="J168" s="1037" t="s">
        <v>387</v>
      </c>
      <c r="K168" s="1038"/>
      <c r="L168" s="1035">
        <f>VLOOKUP(B168,'EXTRAUrbano.Piano inv. forn '!$D$40:$AB$68,4,FALSE)</f>
        <v>0</v>
      </c>
      <c r="M168" s="1036"/>
      <c r="O168" s="197" t="s">
        <v>388</v>
      </c>
      <c r="P168" s="636"/>
      <c r="R168" s="198" t="s">
        <v>389</v>
      </c>
      <c r="S168" s="1039"/>
      <c r="T168" s="1040"/>
      <c r="U168" s="637"/>
    </row>
    <row r="169" spans="1:21" ht="15" thickBot="1" x14ac:dyDescent="0.4">
      <c r="A169" s="163"/>
      <c r="B169" s="120"/>
      <c r="C169" s="120"/>
      <c r="E169" s="121"/>
      <c r="F169" s="121"/>
      <c r="G169" s="122"/>
      <c r="H169" s="122"/>
      <c r="I169" s="108"/>
      <c r="J169" s="121"/>
      <c r="K169" s="121"/>
      <c r="L169" s="122"/>
      <c r="M169" s="122"/>
      <c r="O169" s="123"/>
      <c r="R169" s="119"/>
      <c r="S169" s="608"/>
      <c r="U169" s="164"/>
    </row>
    <row r="170" spans="1:21" ht="28.5" customHeight="1" thickBot="1" x14ac:dyDescent="0.4">
      <c r="A170" s="1050" t="s">
        <v>390</v>
      </c>
      <c r="B170" s="1051"/>
      <c r="C170" s="1051"/>
      <c r="D170" s="1052"/>
      <c r="E170" s="1041">
        <f>VLOOKUP(B168,'EXTRAUrbano.Piano inv. forn '!$D$40:$AB$68,17,FALSE)</f>
        <v>0</v>
      </c>
      <c r="F170" s="1042"/>
      <c r="G170" s="1042"/>
      <c r="H170" s="1043"/>
      <c r="I170" s="108"/>
      <c r="J170" s="1044" t="s">
        <v>391</v>
      </c>
      <c r="K170" s="1045"/>
      <c r="L170" s="1041">
        <f>VLOOKUP(B168,'EXTRAUrbano.Piano inv. forn '!$D$40:$AB$68,19,FALSE)</f>
        <v>0</v>
      </c>
      <c r="M170" s="1043"/>
      <c r="N170" s="147"/>
      <c r="O170" s="196" t="s">
        <v>392</v>
      </c>
      <c r="P170" s="169">
        <f>L170+E170</f>
        <v>0</v>
      </c>
      <c r="R170" s="198" t="s">
        <v>393</v>
      </c>
      <c r="S170" s="1039"/>
      <c r="T170" s="1040"/>
      <c r="U170" s="164"/>
    </row>
    <row r="171" spans="1:21" ht="15" thickBot="1" x14ac:dyDescent="0.4">
      <c r="A171" s="163"/>
      <c r="U171" s="637"/>
    </row>
    <row r="172" spans="1:21" ht="58" x14ac:dyDescent="0.35">
      <c r="A172" s="1048" t="s">
        <v>394</v>
      </c>
      <c r="B172" s="1046" t="s">
        <v>395</v>
      </c>
      <c r="C172" s="1046" t="s">
        <v>396</v>
      </c>
      <c r="D172" s="192" t="s">
        <v>397</v>
      </c>
      <c r="E172" s="628" t="s">
        <v>398</v>
      </c>
      <c r="F172" s="192" t="s">
        <v>399</v>
      </c>
      <c r="G172" s="192" t="s">
        <v>400</v>
      </c>
      <c r="H172" s="193" t="s">
        <v>346</v>
      </c>
      <c r="I172" s="193" t="s">
        <v>401</v>
      </c>
      <c r="J172" s="193" t="s">
        <v>402</v>
      </c>
      <c r="K172" s="193" t="s">
        <v>403</v>
      </c>
      <c r="L172" s="193" t="s">
        <v>404</v>
      </c>
      <c r="M172" s="193" t="s">
        <v>405</v>
      </c>
      <c r="N172" s="193" t="s">
        <v>406</v>
      </c>
      <c r="O172" s="193" t="s">
        <v>407</v>
      </c>
      <c r="P172" s="193" t="s">
        <v>408</v>
      </c>
      <c r="Q172" s="193" t="s">
        <v>409</v>
      </c>
      <c r="R172" s="193" t="s">
        <v>410</v>
      </c>
      <c r="S172" s="193" t="s">
        <v>411</v>
      </c>
      <c r="T172" s="194" t="s">
        <v>412</v>
      </c>
      <c r="U172" s="638"/>
    </row>
    <row r="173" spans="1:21" ht="24.5" thickBot="1" x14ac:dyDescent="0.4">
      <c r="A173" s="1049"/>
      <c r="B173" s="1047"/>
      <c r="C173" s="1047"/>
      <c r="D173" s="195" t="s">
        <v>413</v>
      </c>
      <c r="E173" s="195" t="s">
        <v>429</v>
      </c>
      <c r="F173" s="195" t="s">
        <v>415</v>
      </c>
      <c r="G173" s="195" t="s">
        <v>415</v>
      </c>
      <c r="H173" s="195" t="s">
        <v>32</v>
      </c>
      <c r="I173" s="195" t="s">
        <v>430</v>
      </c>
      <c r="J173" s="195" t="s">
        <v>417</v>
      </c>
      <c r="K173" s="195" t="s">
        <v>418</v>
      </c>
      <c r="L173" s="195" t="s">
        <v>419</v>
      </c>
      <c r="M173" s="195" t="s">
        <v>418</v>
      </c>
      <c r="N173" s="195" t="s">
        <v>420</v>
      </c>
      <c r="O173" s="195" t="s">
        <v>384</v>
      </c>
      <c r="P173" s="195" t="s">
        <v>421</v>
      </c>
      <c r="Q173" s="195" t="s">
        <v>422</v>
      </c>
      <c r="R173" s="195" t="s">
        <v>423</v>
      </c>
      <c r="S173" s="195" t="s">
        <v>423</v>
      </c>
      <c r="T173" s="639"/>
      <c r="U173" s="638"/>
    </row>
    <row r="174" spans="1:21" x14ac:dyDescent="0.35">
      <c r="A174" s="1055" t="str">
        <f>B168</f>
        <v>Extra-urb.m.1</v>
      </c>
      <c r="B174" s="181">
        <v>1</v>
      </c>
      <c r="C174" s="218"/>
      <c r="D174" s="131"/>
      <c r="E174" s="131" t="s">
        <v>429</v>
      </c>
      <c r="F174" s="218"/>
      <c r="G174" s="640"/>
      <c r="H174" s="133" t="s">
        <v>431</v>
      </c>
      <c r="I174" s="497"/>
      <c r="J174" s="641"/>
      <c r="K174" s="642"/>
      <c r="L174" s="497"/>
      <c r="M174" s="642"/>
      <c r="N174" s="185"/>
      <c r="O174" s="185"/>
      <c r="P174" s="497"/>
      <c r="Q174" s="497"/>
      <c r="R174" s="497"/>
      <c r="S174" s="497"/>
      <c r="T174" s="643"/>
      <c r="U174" s="637"/>
    </row>
    <row r="175" spans="1:21" x14ac:dyDescent="0.35">
      <c r="A175" s="1055"/>
      <c r="B175" s="182">
        <v>2</v>
      </c>
      <c r="C175" s="128"/>
      <c r="D175" s="118"/>
      <c r="E175" s="118"/>
      <c r="F175" s="128"/>
      <c r="G175" s="644"/>
      <c r="H175" s="128"/>
      <c r="I175" s="498"/>
      <c r="J175" s="645"/>
      <c r="K175" s="646"/>
      <c r="L175" s="498"/>
      <c r="M175" s="646"/>
      <c r="N175" s="176"/>
      <c r="O175" s="176"/>
      <c r="P175" s="498"/>
      <c r="Q175" s="498" t="s">
        <v>424</v>
      </c>
      <c r="R175" s="498"/>
      <c r="S175" s="498"/>
      <c r="T175" s="647"/>
      <c r="U175" s="637"/>
    </row>
    <row r="176" spans="1:21" x14ac:dyDescent="0.35">
      <c r="A176" s="1055"/>
      <c r="B176" s="182">
        <v>3</v>
      </c>
      <c r="C176" s="128"/>
      <c r="D176" s="118"/>
      <c r="E176" s="118" t="s">
        <v>429</v>
      </c>
      <c r="F176" s="128"/>
      <c r="G176" s="644"/>
      <c r="H176" s="128" t="s">
        <v>432</v>
      </c>
      <c r="I176" s="498"/>
      <c r="J176" s="645"/>
      <c r="K176" s="646"/>
      <c r="L176" s="498"/>
      <c r="M176" s="646"/>
      <c r="N176" s="176"/>
      <c r="O176" s="176"/>
      <c r="P176" s="498"/>
      <c r="Q176" s="498"/>
      <c r="R176" s="498"/>
      <c r="S176" s="498"/>
      <c r="T176" s="647"/>
      <c r="U176" s="637"/>
    </row>
    <row r="177" spans="1:21" x14ac:dyDescent="0.35">
      <c r="A177" s="1055"/>
      <c r="B177" s="182">
        <v>4</v>
      </c>
      <c r="C177" s="128"/>
      <c r="D177" s="118"/>
      <c r="E177" s="118"/>
      <c r="F177" s="128"/>
      <c r="G177" s="644"/>
      <c r="H177" s="128"/>
      <c r="I177" s="498"/>
      <c r="J177" s="645"/>
      <c r="K177" s="646"/>
      <c r="L177" s="498"/>
      <c r="M177" s="646"/>
      <c r="N177" s="176"/>
      <c r="O177" s="176"/>
      <c r="P177" s="498"/>
      <c r="Q177" s="498"/>
      <c r="R177" s="498"/>
      <c r="S177" s="498"/>
      <c r="T177" s="647"/>
      <c r="U177" s="637"/>
    </row>
    <row r="178" spans="1:21" x14ac:dyDescent="0.35">
      <c r="A178" s="1055"/>
      <c r="B178" s="182">
        <v>5</v>
      </c>
      <c r="C178" s="128"/>
      <c r="D178" s="118"/>
      <c r="E178" s="118"/>
      <c r="F178" s="128"/>
      <c r="G178" s="644"/>
      <c r="H178" s="128" t="s">
        <v>431</v>
      </c>
      <c r="I178" s="498"/>
      <c r="J178" s="645"/>
      <c r="K178" s="646"/>
      <c r="L178" s="498"/>
      <c r="M178" s="646"/>
      <c r="N178" s="176"/>
      <c r="O178" s="176"/>
      <c r="P178" s="498"/>
      <c r="Q178" s="498"/>
      <c r="R178" s="498"/>
      <c r="S178" s="498"/>
      <c r="T178" s="647"/>
      <c r="U178" s="637"/>
    </row>
    <row r="179" spans="1:21" x14ac:dyDescent="0.35">
      <c r="A179" s="1055"/>
      <c r="B179" s="182">
        <v>6</v>
      </c>
      <c r="C179" s="128"/>
      <c r="D179" s="118"/>
      <c r="E179" s="118"/>
      <c r="F179" s="128"/>
      <c r="G179" s="644"/>
      <c r="H179" s="128"/>
      <c r="I179" s="498"/>
      <c r="J179" s="645"/>
      <c r="K179" s="646"/>
      <c r="L179" s="498"/>
      <c r="M179" s="646"/>
      <c r="N179" s="176"/>
      <c r="O179" s="176"/>
      <c r="P179" s="498"/>
      <c r="Q179" s="498"/>
      <c r="R179" s="498"/>
      <c r="S179" s="498"/>
      <c r="T179" s="647"/>
      <c r="U179" s="637"/>
    </row>
    <row r="180" spans="1:21" x14ac:dyDescent="0.35">
      <c r="A180" s="1055"/>
      <c r="B180" s="182">
        <v>7</v>
      </c>
      <c r="C180" s="128"/>
      <c r="D180" s="118"/>
      <c r="E180" s="118"/>
      <c r="F180" s="128"/>
      <c r="G180" s="644"/>
      <c r="H180" s="128"/>
      <c r="I180" s="498"/>
      <c r="J180" s="645"/>
      <c r="K180" s="646"/>
      <c r="L180" s="498"/>
      <c r="M180" s="646"/>
      <c r="N180" s="176"/>
      <c r="O180" s="176"/>
      <c r="P180" s="498"/>
      <c r="Q180" s="498"/>
      <c r="R180" s="498"/>
      <c r="S180" s="498"/>
      <c r="T180" s="647"/>
      <c r="U180" s="637"/>
    </row>
    <row r="181" spans="1:21" x14ac:dyDescent="0.35">
      <c r="A181" s="1055"/>
      <c r="B181" s="182">
        <v>8</v>
      </c>
      <c r="C181" s="128"/>
      <c r="D181" s="118"/>
      <c r="E181" s="118"/>
      <c r="F181" s="128"/>
      <c r="G181" s="644"/>
      <c r="H181" s="128"/>
      <c r="I181" s="498"/>
      <c r="J181" s="645"/>
      <c r="K181" s="646"/>
      <c r="L181" s="498"/>
      <c r="M181" s="646"/>
      <c r="N181" s="176"/>
      <c r="O181" s="176"/>
      <c r="P181" s="498"/>
      <c r="Q181" s="498"/>
      <c r="R181" s="498"/>
      <c r="S181" s="498"/>
      <c r="T181" s="647"/>
      <c r="U181" s="637"/>
    </row>
    <row r="182" spans="1:21" x14ac:dyDescent="0.35">
      <c r="A182" s="1055"/>
      <c r="B182" s="182">
        <v>9</v>
      </c>
      <c r="C182" s="128"/>
      <c r="D182" s="118"/>
      <c r="E182" s="118"/>
      <c r="F182" s="128"/>
      <c r="G182" s="644"/>
      <c r="H182" s="128"/>
      <c r="I182" s="498"/>
      <c r="J182" s="645"/>
      <c r="K182" s="646"/>
      <c r="L182" s="498"/>
      <c r="M182" s="646"/>
      <c r="N182" s="176"/>
      <c r="O182" s="176"/>
      <c r="P182" s="498"/>
      <c r="Q182" s="498"/>
      <c r="R182" s="498"/>
      <c r="S182" s="498"/>
      <c r="T182" s="647"/>
      <c r="U182" s="637"/>
    </row>
    <row r="183" spans="1:21" ht="15" thickBot="1" x14ac:dyDescent="0.4">
      <c r="A183" s="1056"/>
      <c r="B183" s="183">
        <v>10</v>
      </c>
      <c r="C183" s="157"/>
      <c r="D183" s="155"/>
      <c r="E183" s="155"/>
      <c r="F183" s="157"/>
      <c r="G183" s="648"/>
      <c r="H183" s="157"/>
      <c r="I183" s="499"/>
      <c r="J183" s="649"/>
      <c r="K183" s="650"/>
      <c r="L183" s="499"/>
      <c r="M183" s="650"/>
      <c r="N183" s="177"/>
      <c r="O183" s="177"/>
      <c r="P183" s="499"/>
      <c r="Q183" s="499"/>
      <c r="R183" s="499"/>
      <c r="S183" s="499"/>
      <c r="T183" s="651"/>
      <c r="U183" s="637"/>
    </row>
    <row r="184" spans="1:21" ht="29.5" thickBot="1" x14ac:dyDescent="0.4">
      <c r="A184" s="163"/>
      <c r="B184" s="119"/>
      <c r="C184" s="119"/>
      <c r="D184" s="119"/>
      <c r="E184" s="555" t="s">
        <v>385</v>
      </c>
      <c r="F184" s="556">
        <f>COUNTA(F174:F183)</f>
        <v>0</v>
      </c>
      <c r="G184" s="557">
        <f>COUNTA(G174:G183)</f>
        <v>0</v>
      </c>
      <c r="H184" s="652"/>
      <c r="I184" s="652"/>
      <c r="J184" s="600" t="s">
        <v>623</v>
      </c>
      <c r="K184" s="602">
        <f>COUNTIF(K174:K183,"&lt;=31/12/2024")</f>
        <v>0</v>
      </c>
      <c r="L184" s="652"/>
      <c r="M184" s="161" t="s">
        <v>425</v>
      </c>
      <c r="N184" s="174">
        <f>SUM(N174:N183)</f>
        <v>0</v>
      </c>
      <c r="O184" s="175">
        <f>SUM(O174:O183)</f>
        <v>0</v>
      </c>
      <c r="P184" s="119"/>
      <c r="R184" s="119"/>
      <c r="S184" s="119"/>
      <c r="T184" s="653"/>
      <c r="U184" s="654"/>
    </row>
    <row r="185" spans="1:21" ht="15" thickBot="1" x14ac:dyDescent="0.4">
      <c r="A185" s="655"/>
      <c r="B185" s="656"/>
      <c r="C185" s="464"/>
      <c r="D185" s="464"/>
      <c r="E185" s="464"/>
      <c r="F185" s="656"/>
      <c r="G185" s="464"/>
      <c r="H185" s="464"/>
      <c r="I185" s="656"/>
      <c r="J185" s="656"/>
      <c r="K185" s="464"/>
      <c r="L185" s="464"/>
      <c r="M185" s="464"/>
      <c r="N185" s="464"/>
      <c r="O185" s="464"/>
      <c r="P185" s="464"/>
      <c r="Q185" s="464"/>
      <c r="R185" s="464"/>
      <c r="S185" s="657"/>
      <c r="T185" s="464"/>
      <c r="U185" s="658"/>
    </row>
    <row r="186" spans="1:21" ht="15" thickBot="1" x14ac:dyDescent="0.4">
      <c r="A186" s="632"/>
      <c r="B186" s="633"/>
      <c r="C186" s="634"/>
      <c r="D186" s="634"/>
      <c r="E186" s="634"/>
      <c r="F186" s="633"/>
      <c r="G186" s="634"/>
      <c r="H186" s="634"/>
      <c r="I186" s="633"/>
      <c r="J186" s="633"/>
      <c r="K186" s="634"/>
      <c r="L186" s="634"/>
      <c r="M186" s="634"/>
      <c r="N186" s="634"/>
      <c r="O186" s="634"/>
      <c r="P186" s="634"/>
      <c r="Q186" s="634"/>
      <c r="R186" s="634"/>
      <c r="S186" s="634"/>
      <c r="T186" s="634"/>
      <c r="U186" s="635"/>
    </row>
    <row r="187" spans="1:21" ht="27.5" thickBot="1" x14ac:dyDescent="0.4">
      <c r="A187" s="191" t="s">
        <v>9</v>
      </c>
      <c r="B187" s="1053" t="s">
        <v>105</v>
      </c>
      <c r="C187" s="1054"/>
      <c r="E187" s="1037" t="s">
        <v>386</v>
      </c>
      <c r="F187" s="1038"/>
      <c r="G187" s="1035">
        <f>VLOOKUP(B187,'EXTRAUrbano.Piano inv. forn '!$D$40:$AB$68,3,FALSE)</f>
        <v>0</v>
      </c>
      <c r="H187" s="1036"/>
      <c r="I187" s="108"/>
      <c r="J187" s="1037" t="s">
        <v>387</v>
      </c>
      <c r="K187" s="1038"/>
      <c r="L187" s="1035">
        <f>VLOOKUP(B187,'EXTRAUrbano.Piano inv. forn '!$D$40:$AB$68,4,FALSE)</f>
        <v>0</v>
      </c>
      <c r="M187" s="1036"/>
      <c r="O187" s="197" t="s">
        <v>388</v>
      </c>
      <c r="P187" s="636"/>
      <c r="R187" s="198" t="s">
        <v>389</v>
      </c>
      <c r="S187" s="1039"/>
      <c r="T187" s="1040"/>
      <c r="U187" s="637"/>
    </row>
    <row r="188" spans="1:21" ht="15" thickBot="1" x14ac:dyDescent="0.4">
      <c r="A188" s="163"/>
      <c r="B188" s="120"/>
      <c r="C188" s="120"/>
      <c r="E188" s="121"/>
      <c r="F188" s="121"/>
      <c r="G188" s="122"/>
      <c r="H188" s="122"/>
      <c r="I188" s="108"/>
      <c r="J188" s="121"/>
      <c r="K188" s="121"/>
      <c r="L188" s="122"/>
      <c r="M188" s="122"/>
      <c r="O188" s="123"/>
      <c r="R188" s="119"/>
      <c r="S188" s="608"/>
      <c r="U188" s="164"/>
    </row>
    <row r="189" spans="1:21" ht="28.5" customHeight="1" thickBot="1" x14ac:dyDescent="0.4">
      <c r="A189" s="1050" t="s">
        <v>390</v>
      </c>
      <c r="B189" s="1051"/>
      <c r="C189" s="1051"/>
      <c r="D189" s="1052"/>
      <c r="E189" s="1041">
        <f>VLOOKUP(B187,'EXTRAUrbano.Piano inv. forn '!$D$40:$AB$68,17,FALSE)</f>
        <v>0</v>
      </c>
      <c r="F189" s="1042"/>
      <c r="G189" s="1042"/>
      <c r="H189" s="1043"/>
      <c r="I189" s="108"/>
      <c r="J189" s="1044" t="s">
        <v>391</v>
      </c>
      <c r="K189" s="1045"/>
      <c r="L189" s="1041">
        <f>VLOOKUP(B187,'EXTRAUrbano.Piano inv. forn '!$D$40:$AB$68,19,FALSE)</f>
        <v>0</v>
      </c>
      <c r="M189" s="1043"/>
      <c r="N189" s="147"/>
      <c r="O189" s="196" t="s">
        <v>392</v>
      </c>
      <c r="P189" s="169">
        <f>L189+E189</f>
        <v>0</v>
      </c>
      <c r="R189" s="198" t="s">
        <v>393</v>
      </c>
      <c r="S189" s="1039"/>
      <c r="T189" s="1040"/>
      <c r="U189" s="164"/>
    </row>
    <row r="190" spans="1:21" ht="15" thickBot="1" x14ac:dyDescent="0.4">
      <c r="A190" s="163"/>
      <c r="U190" s="637"/>
    </row>
    <row r="191" spans="1:21" ht="58" x14ac:dyDescent="0.35">
      <c r="A191" s="1048" t="s">
        <v>394</v>
      </c>
      <c r="B191" s="1046" t="s">
        <v>395</v>
      </c>
      <c r="C191" s="1046" t="s">
        <v>396</v>
      </c>
      <c r="D191" s="192" t="s">
        <v>397</v>
      </c>
      <c r="E191" s="628" t="s">
        <v>398</v>
      </c>
      <c r="F191" s="192" t="s">
        <v>399</v>
      </c>
      <c r="G191" s="192" t="s">
        <v>400</v>
      </c>
      <c r="H191" s="193" t="s">
        <v>346</v>
      </c>
      <c r="I191" s="193" t="s">
        <v>401</v>
      </c>
      <c r="J191" s="193" t="s">
        <v>402</v>
      </c>
      <c r="K191" s="193" t="s">
        <v>403</v>
      </c>
      <c r="L191" s="193" t="s">
        <v>404</v>
      </c>
      <c r="M191" s="193" t="s">
        <v>405</v>
      </c>
      <c r="N191" s="193" t="s">
        <v>406</v>
      </c>
      <c r="O191" s="193" t="s">
        <v>407</v>
      </c>
      <c r="P191" s="193" t="s">
        <v>408</v>
      </c>
      <c r="Q191" s="193" t="s">
        <v>409</v>
      </c>
      <c r="R191" s="193" t="s">
        <v>410</v>
      </c>
      <c r="S191" s="193" t="s">
        <v>411</v>
      </c>
      <c r="T191" s="194" t="s">
        <v>412</v>
      </c>
      <c r="U191" s="638"/>
    </row>
    <row r="192" spans="1:21" ht="24.5" thickBot="1" x14ac:dyDescent="0.4">
      <c r="A192" s="1049"/>
      <c r="B192" s="1047"/>
      <c r="C192" s="1047"/>
      <c r="D192" s="195" t="s">
        <v>413</v>
      </c>
      <c r="E192" s="195" t="s">
        <v>429</v>
      </c>
      <c r="F192" s="195" t="s">
        <v>415</v>
      </c>
      <c r="G192" s="195" t="s">
        <v>415</v>
      </c>
      <c r="H192" s="195" t="s">
        <v>32</v>
      </c>
      <c r="I192" s="195" t="s">
        <v>430</v>
      </c>
      <c r="J192" s="195" t="s">
        <v>417</v>
      </c>
      <c r="K192" s="195" t="s">
        <v>418</v>
      </c>
      <c r="L192" s="195" t="s">
        <v>419</v>
      </c>
      <c r="M192" s="195" t="s">
        <v>418</v>
      </c>
      <c r="N192" s="195" t="s">
        <v>420</v>
      </c>
      <c r="O192" s="195" t="s">
        <v>384</v>
      </c>
      <c r="P192" s="195" t="s">
        <v>421</v>
      </c>
      <c r="Q192" s="195" t="s">
        <v>422</v>
      </c>
      <c r="R192" s="195" t="s">
        <v>423</v>
      </c>
      <c r="S192" s="195" t="s">
        <v>423</v>
      </c>
      <c r="T192" s="639"/>
      <c r="U192" s="638"/>
    </row>
    <row r="193" spans="1:21" x14ac:dyDescent="0.35">
      <c r="A193" s="1055" t="str">
        <f>B187</f>
        <v>Extra-urb.m.1</v>
      </c>
      <c r="B193" s="181">
        <v>1</v>
      </c>
      <c r="C193" s="218"/>
      <c r="D193" s="131"/>
      <c r="E193" s="131" t="s">
        <v>429</v>
      </c>
      <c r="F193" s="218"/>
      <c r="G193" s="640"/>
      <c r="H193" s="133" t="s">
        <v>431</v>
      </c>
      <c r="I193" s="497"/>
      <c r="J193" s="641"/>
      <c r="K193" s="642"/>
      <c r="L193" s="497"/>
      <c r="M193" s="642"/>
      <c r="N193" s="185"/>
      <c r="O193" s="185"/>
      <c r="P193" s="497"/>
      <c r="Q193" s="497"/>
      <c r="R193" s="497"/>
      <c r="S193" s="497"/>
      <c r="T193" s="643"/>
      <c r="U193" s="637"/>
    </row>
    <row r="194" spans="1:21" x14ac:dyDescent="0.35">
      <c r="A194" s="1055"/>
      <c r="B194" s="182">
        <v>2</v>
      </c>
      <c r="C194" s="128"/>
      <c r="D194" s="118"/>
      <c r="E194" s="118"/>
      <c r="F194" s="128"/>
      <c r="G194" s="644"/>
      <c r="H194" s="128"/>
      <c r="I194" s="498"/>
      <c r="J194" s="645"/>
      <c r="K194" s="646"/>
      <c r="L194" s="498"/>
      <c r="M194" s="646"/>
      <c r="N194" s="176"/>
      <c r="O194" s="176"/>
      <c r="P194" s="498"/>
      <c r="Q194" s="498" t="s">
        <v>424</v>
      </c>
      <c r="R194" s="498"/>
      <c r="S194" s="498"/>
      <c r="T194" s="647"/>
      <c r="U194" s="637"/>
    </row>
    <row r="195" spans="1:21" x14ac:dyDescent="0.35">
      <c r="A195" s="1055"/>
      <c r="B195" s="182">
        <v>3</v>
      </c>
      <c r="C195" s="128"/>
      <c r="D195" s="118"/>
      <c r="E195" s="118" t="s">
        <v>429</v>
      </c>
      <c r="F195" s="128"/>
      <c r="G195" s="644"/>
      <c r="H195" s="128" t="s">
        <v>432</v>
      </c>
      <c r="I195" s="498"/>
      <c r="J195" s="645"/>
      <c r="K195" s="646"/>
      <c r="L195" s="498"/>
      <c r="M195" s="646"/>
      <c r="N195" s="176"/>
      <c r="O195" s="176"/>
      <c r="P195" s="498"/>
      <c r="Q195" s="498"/>
      <c r="R195" s="498"/>
      <c r="S195" s="498"/>
      <c r="T195" s="647"/>
      <c r="U195" s="637"/>
    </row>
    <row r="196" spans="1:21" x14ac:dyDescent="0.35">
      <c r="A196" s="1055"/>
      <c r="B196" s="182">
        <v>4</v>
      </c>
      <c r="C196" s="128"/>
      <c r="D196" s="118"/>
      <c r="E196" s="118"/>
      <c r="F196" s="128"/>
      <c r="G196" s="644"/>
      <c r="H196" s="128"/>
      <c r="I196" s="498"/>
      <c r="J196" s="645"/>
      <c r="K196" s="646"/>
      <c r="L196" s="498"/>
      <c r="M196" s="646"/>
      <c r="N196" s="176"/>
      <c r="O196" s="176"/>
      <c r="P196" s="498"/>
      <c r="Q196" s="498"/>
      <c r="R196" s="498"/>
      <c r="S196" s="498"/>
      <c r="T196" s="647"/>
      <c r="U196" s="637"/>
    </row>
    <row r="197" spans="1:21" x14ac:dyDescent="0.35">
      <c r="A197" s="1055"/>
      <c r="B197" s="182">
        <v>5</v>
      </c>
      <c r="C197" s="128"/>
      <c r="D197" s="118"/>
      <c r="E197" s="118"/>
      <c r="F197" s="128"/>
      <c r="G197" s="644"/>
      <c r="H197" s="128" t="s">
        <v>431</v>
      </c>
      <c r="I197" s="498"/>
      <c r="J197" s="645"/>
      <c r="K197" s="646"/>
      <c r="L197" s="498"/>
      <c r="M197" s="646"/>
      <c r="N197" s="176"/>
      <c r="O197" s="176"/>
      <c r="P197" s="498"/>
      <c r="Q197" s="498"/>
      <c r="R197" s="498"/>
      <c r="S197" s="498"/>
      <c r="T197" s="647"/>
      <c r="U197" s="637"/>
    </row>
    <row r="198" spans="1:21" x14ac:dyDescent="0.35">
      <c r="A198" s="1055"/>
      <c r="B198" s="182">
        <v>6</v>
      </c>
      <c r="C198" s="128"/>
      <c r="D198" s="118"/>
      <c r="E198" s="118"/>
      <c r="F198" s="128"/>
      <c r="G198" s="644"/>
      <c r="H198" s="128"/>
      <c r="I198" s="498"/>
      <c r="J198" s="645"/>
      <c r="K198" s="646"/>
      <c r="L198" s="498"/>
      <c r="M198" s="646"/>
      <c r="N198" s="176"/>
      <c r="O198" s="176"/>
      <c r="P198" s="498"/>
      <c r="Q198" s="498"/>
      <c r="R198" s="498"/>
      <c r="S198" s="498"/>
      <c r="T198" s="647"/>
      <c r="U198" s="637"/>
    </row>
    <row r="199" spans="1:21" x14ac:dyDescent="0.35">
      <c r="A199" s="1055"/>
      <c r="B199" s="182">
        <v>7</v>
      </c>
      <c r="C199" s="128"/>
      <c r="D199" s="118"/>
      <c r="E199" s="118"/>
      <c r="F199" s="128"/>
      <c r="G199" s="644"/>
      <c r="H199" s="128"/>
      <c r="I199" s="498"/>
      <c r="J199" s="645"/>
      <c r="K199" s="646"/>
      <c r="L199" s="498"/>
      <c r="M199" s="646"/>
      <c r="N199" s="176"/>
      <c r="O199" s="176"/>
      <c r="P199" s="498"/>
      <c r="Q199" s="498"/>
      <c r="R199" s="498"/>
      <c r="S199" s="498"/>
      <c r="T199" s="647"/>
      <c r="U199" s="637"/>
    </row>
    <row r="200" spans="1:21" x14ac:dyDescent="0.35">
      <c r="A200" s="1055"/>
      <c r="B200" s="182">
        <v>8</v>
      </c>
      <c r="C200" s="128"/>
      <c r="D200" s="118"/>
      <c r="E200" s="118"/>
      <c r="F200" s="128"/>
      <c r="G200" s="644"/>
      <c r="H200" s="128"/>
      <c r="I200" s="498"/>
      <c r="J200" s="645"/>
      <c r="K200" s="646"/>
      <c r="L200" s="498"/>
      <c r="M200" s="646"/>
      <c r="N200" s="176"/>
      <c r="O200" s="176"/>
      <c r="P200" s="498"/>
      <c r="Q200" s="498"/>
      <c r="R200" s="498"/>
      <c r="S200" s="498"/>
      <c r="T200" s="647"/>
      <c r="U200" s="637"/>
    </row>
    <row r="201" spans="1:21" x14ac:dyDescent="0.35">
      <c r="A201" s="1055"/>
      <c r="B201" s="182">
        <v>9</v>
      </c>
      <c r="C201" s="128"/>
      <c r="D201" s="118"/>
      <c r="E201" s="118"/>
      <c r="F201" s="128"/>
      <c r="G201" s="644"/>
      <c r="H201" s="128"/>
      <c r="I201" s="498"/>
      <c r="J201" s="645"/>
      <c r="K201" s="646"/>
      <c r="L201" s="498"/>
      <c r="M201" s="646"/>
      <c r="N201" s="176"/>
      <c r="O201" s="176"/>
      <c r="P201" s="498"/>
      <c r="Q201" s="498"/>
      <c r="R201" s="498"/>
      <c r="S201" s="498"/>
      <c r="T201" s="647"/>
      <c r="U201" s="637"/>
    </row>
    <row r="202" spans="1:21" ht="15" thickBot="1" x14ac:dyDescent="0.4">
      <c r="A202" s="1056"/>
      <c r="B202" s="183">
        <v>10</v>
      </c>
      <c r="C202" s="157"/>
      <c r="D202" s="155"/>
      <c r="E202" s="155"/>
      <c r="F202" s="157"/>
      <c r="G202" s="648"/>
      <c r="H202" s="157"/>
      <c r="I202" s="499"/>
      <c r="J202" s="649"/>
      <c r="K202" s="650"/>
      <c r="L202" s="499"/>
      <c r="M202" s="650"/>
      <c r="N202" s="177"/>
      <c r="O202" s="177"/>
      <c r="P202" s="499"/>
      <c r="Q202" s="499"/>
      <c r="R202" s="499"/>
      <c r="S202" s="499"/>
      <c r="T202" s="651"/>
      <c r="U202" s="637"/>
    </row>
    <row r="203" spans="1:21" ht="29.5" thickBot="1" x14ac:dyDescent="0.4">
      <c r="A203" s="163"/>
      <c r="B203" s="119"/>
      <c r="C203" s="119"/>
      <c r="D203" s="119"/>
      <c r="E203" s="555" t="s">
        <v>385</v>
      </c>
      <c r="F203" s="556">
        <f>COUNTA(F193:F202)</f>
        <v>0</v>
      </c>
      <c r="G203" s="557">
        <f>COUNTA(G193:G202)</f>
        <v>0</v>
      </c>
      <c r="H203" s="652"/>
      <c r="I203" s="652"/>
      <c r="J203" s="600" t="s">
        <v>623</v>
      </c>
      <c r="K203" s="602">
        <f>COUNTIF(K193:K202,"&lt;=31/12/2024")</f>
        <v>0</v>
      </c>
      <c r="L203" s="652"/>
      <c r="M203" s="161" t="s">
        <v>425</v>
      </c>
      <c r="N203" s="174">
        <f>SUM(N193:N202)</f>
        <v>0</v>
      </c>
      <c r="O203" s="175">
        <f>SUM(O193:O202)</f>
        <v>0</v>
      </c>
      <c r="P203" s="119"/>
      <c r="R203" s="119"/>
      <c r="S203" s="119"/>
      <c r="T203" s="653"/>
      <c r="U203" s="654"/>
    </row>
    <row r="204" spans="1:21" ht="15" thickBot="1" x14ac:dyDescent="0.4">
      <c r="A204" s="655"/>
      <c r="B204" s="656"/>
      <c r="C204" s="464"/>
      <c r="D204" s="464"/>
      <c r="E204" s="464"/>
      <c r="F204" s="656"/>
      <c r="G204" s="464"/>
      <c r="H204" s="464"/>
      <c r="I204" s="656"/>
      <c r="J204" s="656"/>
      <c r="K204" s="464"/>
      <c r="L204" s="464"/>
      <c r="M204" s="464"/>
      <c r="N204" s="464"/>
      <c r="O204" s="464"/>
      <c r="P204" s="464"/>
      <c r="Q204" s="464"/>
      <c r="R204" s="464"/>
      <c r="S204" s="657"/>
      <c r="T204" s="464"/>
      <c r="U204" s="658"/>
    </row>
    <row r="205" spans="1:21" ht="15" thickBot="1" x14ac:dyDescent="0.4">
      <c r="A205" s="632"/>
      <c r="B205" s="633"/>
      <c r="C205" s="634"/>
      <c r="D205" s="634"/>
      <c r="E205" s="634"/>
      <c r="F205" s="633"/>
      <c r="G205" s="634"/>
      <c r="H205" s="634"/>
      <c r="I205" s="633"/>
      <c r="J205" s="633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5"/>
    </row>
    <row r="206" spans="1:21" ht="27.5" thickBot="1" x14ac:dyDescent="0.4">
      <c r="A206" s="191" t="s">
        <v>9</v>
      </c>
      <c r="B206" s="1053" t="s">
        <v>105</v>
      </c>
      <c r="C206" s="1054"/>
      <c r="E206" s="1037" t="s">
        <v>386</v>
      </c>
      <c r="F206" s="1038"/>
      <c r="G206" s="1035">
        <f>VLOOKUP(B206,'EXTRAUrbano.Piano inv. forn '!$D$40:$AB$68,3,FALSE)</f>
        <v>0</v>
      </c>
      <c r="H206" s="1036"/>
      <c r="I206" s="108"/>
      <c r="J206" s="1037" t="s">
        <v>387</v>
      </c>
      <c r="K206" s="1038"/>
      <c r="L206" s="1035">
        <f>VLOOKUP(B206,'EXTRAUrbano.Piano inv. forn '!$D$40:$AB$68,4,FALSE)</f>
        <v>0</v>
      </c>
      <c r="M206" s="1036"/>
      <c r="O206" s="197" t="s">
        <v>388</v>
      </c>
      <c r="P206" s="636"/>
      <c r="R206" s="198" t="s">
        <v>389</v>
      </c>
      <c r="S206" s="1039"/>
      <c r="T206" s="1040"/>
      <c r="U206" s="637"/>
    </row>
    <row r="207" spans="1:21" ht="15" thickBot="1" x14ac:dyDescent="0.4">
      <c r="A207" s="163"/>
      <c r="B207" s="120"/>
      <c r="C207" s="120"/>
      <c r="E207" s="121"/>
      <c r="F207" s="121"/>
      <c r="G207" s="122"/>
      <c r="H207" s="122"/>
      <c r="I207" s="108"/>
      <c r="J207" s="121"/>
      <c r="K207" s="121"/>
      <c r="L207" s="122"/>
      <c r="M207" s="122"/>
      <c r="O207" s="123"/>
      <c r="R207" s="119"/>
      <c r="S207" s="608"/>
      <c r="U207" s="164"/>
    </row>
    <row r="208" spans="1:21" ht="28.5" customHeight="1" thickBot="1" x14ac:dyDescent="0.4">
      <c r="A208" s="1050" t="s">
        <v>390</v>
      </c>
      <c r="B208" s="1051"/>
      <c r="C208" s="1051"/>
      <c r="D208" s="1052"/>
      <c r="E208" s="1041">
        <f>VLOOKUP(B206,'EXTRAUrbano.Piano inv. forn '!$D$40:$AB$68,17,FALSE)</f>
        <v>0</v>
      </c>
      <c r="F208" s="1042"/>
      <c r="G208" s="1042"/>
      <c r="H208" s="1043"/>
      <c r="I208" s="108"/>
      <c r="J208" s="1044" t="s">
        <v>391</v>
      </c>
      <c r="K208" s="1045"/>
      <c r="L208" s="1041">
        <f>VLOOKUP(B206,'EXTRAUrbano.Piano inv. forn '!$D$40:$AB$68,19,FALSE)</f>
        <v>0</v>
      </c>
      <c r="M208" s="1043"/>
      <c r="N208" s="147"/>
      <c r="O208" s="196" t="s">
        <v>392</v>
      </c>
      <c r="P208" s="169">
        <f>L208+E208</f>
        <v>0</v>
      </c>
      <c r="R208" s="198" t="s">
        <v>393</v>
      </c>
      <c r="S208" s="1039"/>
      <c r="T208" s="1040"/>
      <c r="U208" s="164"/>
    </row>
    <row r="209" spans="1:21" ht="15" thickBot="1" x14ac:dyDescent="0.4">
      <c r="A209" s="163"/>
      <c r="U209" s="637"/>
    </row>
    <row r="210" spans="1:21" ht="58" x14ac:dyDescent="0.35">
      <c r="A210" s="1048" t="s">
        <v>394</v>
      </c>
      <c r="B210" s="1046" t="s">
        <v>395</v>
      </c>
      <c r="C210" s="1046" t="s">
        <v>396</v>
      </c>
      <c r="D210" s="192" t="s">
        <v>397</v>
      </c>
      <c r="E210" s="628" t="s">
        <v>398</v>
      </c>
      <c r="F210" s="192" t="s">
        <v>399</v>
      </c>
      <c r="G210" s="192" t="s">
        <v>400</v>
      </c>
      <c r="H210" s="193" t="s">
        <v>346</v>
      </c>
      <c r="I210" s="193" t="s">
        <v>401</v>
      </c>
      <c r="J210" s="193" t="s">
        <v>402</v>
      </c>
      <c r="K210" s="193" t="s">
        <v>403</v>
      </c>
      <c r="L210" s="193" t="s">
        <v>404</v>
      </c>
      <c r="M210" s="193" t="s">
        <v>405</v>
      </c>
      <c r="N210" s="193" t="s">
        <v>406</v>
      </c>
      <c r="O210" s="193" t="s">
        <v>407</v>
      </c>
      <c r="P210" s="193" t="s">
        <v>408</v>
      </c>
      <c r="Q210" s="193" t="s">
        <v>409</v>
      </c>
      <c r="R210" s="193" t="s">
        <v>410</v>
      </c>
      <c r="S210" s="193" t="s">
        <v>411</v>
      </c>
      <c r="T210" s="194" t="s">
        <v>412</v>
      </c>
      <c r="U210" s="638"/>
    </row>
    <row r="211" spans="1:21" ht="24.5" thickBot="1" x14ac:dyDescent="0.4">
      <c r="A211" s="1049"/>
      <c r="B211" s="1047"/>
      <c r="C211" s="1047"/>
      <c r="D211" s="195" t="s">
        <v>413</v>
      </c>
      <c r="E211" s="195" t="s">
        <v>429</v>
      </c>
      <c r="F211" s="195" t="s">
        <v>415</v>
      </c>
      <c r="G211" s="195" t="s">
        <v>415</v>
      </c>
      <c r="H211" s="195" t="s">
        <v>32</v>
      </c>
      <c r="I211" s="195" t="s">
        <v>430</v>
      </c>
      <c r="J211" s="195" t="s">
        <v>417</v>
      </c>
      <c r="K211" s="195" t="s">
        <v>418</v>
      </c>
      <c r="L211" s="195" t="s">
        <v>419</v>
      </c>
      <c r="M211" s="195" t="s">
        <v>418</v>
      </c>
      <c r="N211" s="195" t="s">
        <v>420</v>
      </c>
      <c r="O211" s="195" t="s">
        <v>384</v>
      </c>
      <c r="P211" s="195" t="s">
        <v>421</v>
      </c>
      <c r="Q211" s="195" t="s">
        <v>422</v>
      </c>
      <c r="R211" s="195" t="s">
        <v>423</v>
      </c>
      <c r="S211" s="195" t="s">
        <v>423</v>
      </c>
      <c r="T211" s="639"/>
      <c r="U211" s="638"/>
    </row>
    <row r="212" spans="1:21" x14ac:dyDescent="0.35">
      <c r="A212" s="1055" t="str">
        <f>B206</f>
        <v>Extra-urb.m.1</v>
      </c>
      <c r="B212" s="181">
        <v>1</v>
      </c>
      <c r="C212" s="218"/>
      <c r="D212" s="131"/>
      <c r="E212" s="131" t="s">
        <v>429</v>
      </c>
      <c r="F212" s="218"/>
      <c r="G212" s="640"/>
      <c r="H212" s="133" t="s">
        <v>431</v>
      </c>
      <c r="I212" s="497"/>
      <c r="J212" s="641"/>
      <c r="K212" s="642"/>
      <c r="L212" s="497"/>
      <c r="M212" s="642"/>
      <c r="N212" s="185"/>
      <c r="O212" s="185"/>
      <c r="P212" s="497"/>
      <c r="Q212" s="497"/>
      <c r="R212" s="497"/>
      <c r="S212" s="497"/>
      <c r="T212" s="643"/>
      <c r="U212" s="637"/>
    </row>
    <row r="213" spans="1:21" x14ac:dyDescent="0.35">
      <c r="A213" s="1055"/>
      <c r="B213" s="182">
        <v>2</v>
      </c>
      <c r="C213" s="128"/>
      <c r="D213" s="118"/>
      <c r="E213" s="118"/>
      <c r="F213" s="128"/>
      <c r="G213" s="644"/>
      <c r="H213" s="128"/>
      <c r="I213" s="498"/>
      <c r="J213" s="645"/>
      <c r="K213" s="646"/>
      <c r="L213" s="498"/>
      <c r="M213" s="646"/>
      <c r="N213" s="176"/>
      <c r="O213" s="176"/>
      <c r="P213" s="498"/>
      <c r="Q213" s="498" t="s">
        <v>424</v>
      </c>
      <c r="R213" s="498"/>
      <c r="S213" s="498"/>
      <c r="T213" s="647"/>
      <c r="U213" s="637"/>
    </row>
    <row r="214" spans="1:21" x14ac:dyDescent="0.35">
      <c r="A214" s="1055"/>
      <c r="B214" s="182">
        <v>3</v>
      </c>
      <c r="C214" s="128"/>
      <c r="D214" s="118"/>
      <c r="E214" s="118" t="s">
        <v>429</v>
      </c>
      <c r="F214" s="128"/>
      <c r="G214" s="644"/>
      <c r="H214" s="128" t="s">
        <v>432</v>
      </c>
      <c r="I214" s="498"/>
      <c r="J214" s="645"/>
      <c r="K214" s="646"/>
      <c r="L214" s="498"/>
      <c r="M214" s="646"/>
      <c r="N214" s="176"/>
      <c r="O214" s="176"/>
      <c r="P214" s="498"/>
      <c r="Q214" s="498"/>
      <c r="R214" s="498"/>
      <c r="S214" s="498"/>
      <c r="T214" s="647"/>
      <c r="U214" s="637"/>
    </row>
    <row r="215" spans="1:21" x14ac:dyDescent="0.35">
      <c r="A215" s="1055"/>
      <c r="B215" s="182">
        <v>4</v>
      </c>
      <c r="C215" s="128"/>
      <c r="D215" s="118"/>
      <c r="E215" s="118"/>
      <c r="F215" s="128"/>
      <c r="G215" s="644"/>
      <c r="H215" s="128"/>
      <c r="I215" s="498"/>
      <c r="J215" s="645"/>
      <c r="K215" s="646"/>
      <c r="L215" s="498"/>
      <c r="M215" s="646"/>
      <c r="N215" s="176"/>
      <c r="O215" s="176"/>
      <c r="P215" s="498"/>
      <c r="Q215" s="498"/>
      <c r="R215" s="498"/>
      <c r="S215" s="498"/>
      <c r="T215" s="647"/>
      <c r="U215" s="637"/>
    </row>
    <row r="216" spans="1:21" x14ac:dyDescent="0.35">
      <c r="A216" s="1055"/>
      <c r="B216" s="182">
        <v>5</v>
      </c>
      <c r="C216" s="128"/>
      <c r="D216" s="118"/>
      <c r="E216" s="118"/>
      <c r="F216" s="128"/>
      <c r="G216" s="644"/>
      <c r="H216" s="128" t="s">
        <v>431</v>
      </c>
      <c r="I216" s="498"/>
      <c r="J216" s="645"/>
      <c r="K216" s="646"/>
      <c r="L216" s="498"/>
      <c r="M216" s="646"/>
      <c r="N216" s="176"/>
      <c r="O216" s="176"/>
      <c r="P216" s="498"/>
      <c r="Q216" s="498"/>
      <c r="R216" s="498"/>
      <c r="S216" s="498"/>
      <c r="T216" s="647"/>
      <c r="U216" s="637"/>
    </row>
    <row r="217" spans="1:21" x14ac:dyDescent="0.35">
      <c r="A217" s="1055"/>
      <c r="B217" s="182">
        <v>6</v>
      </c>
      <c r="C217" s="128"/>
      <c r="D217" s="118"/>
      <c r="E217" s="118"/>
      <c r="F217" s="128"/>
      <c r="G217" s="644"/>
      <c r="H217" s="128"/>
      <c r="I217" s="498"/>
      <c r="J217" s="645"/>
      <c r="K217" s="646"/>
      <c r="L217" s="498"/>
      <c r="M217" s="646"/>
      <c r="N217" s="176"/>
      <c r="O217" s="176"/>
      <c r="P217" s="498"/>
      <c r="Q217" s="498"/>
      <c r="R217" s="498"/>
      <c r="S217" s="498"/>
      <c r="T217" s="647"/>
      <c r="U217" s="637"/>
    </row>
    <row r="218" spans="1:21" x14ac:dyDescent="0.35">
      <c r="A218" s="1055"/>
      <c r="B218" s="182">
        <v>7</v>
      </c>
      <c r="C218" s="128"/>
      <c r="D218" s="118"/>
      <c r="E218" s="118"/>
      <c r="F218" s="128"/>
      <c r="G218" s="644"/>
      <c r="H218" s="128"/>
      <c r="I218" s="498"/>
      <c r="J218" s="645"/>
      <c r="K218" s="646"/>
      <c r="L218" s="498"/>
      <c r="M218" s="646"/>
      <c r="N218" s="176"/>
      <c r="O218" s="176"/>
      <c r="P218" s="498"/>
      <c r="Q218" s="498"/>
      <c r="R218" s="498"/>
      <c r="S218" s="498"/>
      <c r="T218" s="647"/>
      <c r="U218" s="637"/>
    </row>
    <row r="219" spans="1:21" x14ac:dyDescent="0.35">
      <c r="A219" s="1055"/>
      <c r="B219" s="182">
        <v>8</v>
      </c>
      <c r="C219" s="128"/>
      <c r="D219" s="118"/>
      <c r="E219" s="118"/>
      <c r="F219" s="128"/>
      <c r="G219" s="644"/>
      <c r="H219" s="128"/>
      <c r="I219" s="498"/>
      <c r="J219" s="645"/>
      <c r="K219" s="646"/>
      <c r="L219" s="498"/>
      <c r="M219" s="646"/>
      <c r="N219" s="176"/>
      <c r="O219" s="176"/>
      <c r="P219" s="498"/>
      <c r="Q219" s="498"/>
      <c r="R219" s="498"/>
      <c r="S219" s="498"/>
      <c r="T219" s="647"/>
      <c r="U219" s="637"/>
    </row>
    <row r="220" spans="1:21" x14ac:dyDescent="0.35">
      <c r="A220" s="1055"/>
      <c r="B220" s="182">
        <v>9</v>
      </c>
      <c r="C220" s="128"/>
      <c r="D220" s="118"/>
      <c r="E220" s="118"/>
      <c r="F220" s="128"/>
      <c r="G220" s="644"/>
      <c r="H220" s="128"/>
      <c r="I220" s="498"/>
      <c r="J220" s="645"/>
      <c r="K220" s="646"/>
      <c r="L220" s="498"/>
      <c r="M220" s="646"/>
      <c r="N220" s="176"/>
      <c r="O220" s="176"/>
      <c r="P220" s="498"/>
      <c r="Q220" s="498"/>
      <c r="R220" s="498"/>
      <c r="S220" s="498"/>
      <c r="T220" s="647"/>
      <c r="U220" s="637"/>
    </row>
    <row r="221" spans="1:21" ht="15" thickBot="1" x14ac:dyDescent="0.4">
      <c r="A221" s="1056"/>
      <c r="B221" s="183">
        <v>10</v>
      </c>
      <c r="C221" s="157"/>
      <c r="D221" s="155"/>
      <c r="E221" s="155"/>
      <c r="F221" s="157"/>
      <c r="G221" s="648"/>
      <c r="H221" s="157"/>
      <c r="I221" s="499"/>
      <c r="J221" s="649"/>
      <c r="K221" s="650"/>
      <c r="L221" s="499"/>
      <c r="M221" s="650"/>
      <c r="N221" s="177"/>
      <c r="O221" s="177"/>
      <c r="P221" s="499"/>
      <c r="Q221" s="499"/>
      <c r="R221" s="499"/>
      <c r="S221" s="499"/>
      <c r="T221" s="651"/>
      <c r="U221" s="637"/>
    </row>
    <row r="222" spans="1:21" ht="29.5" thickBot="1" x14ac:dyDescent="0.4">
      <c r="A222" s="163"/>
      <c r="B222" s="119"/>
      <c r="C222" s="119"/>
      <c r="D222" s="119"/>
      <c r="E222" s="555" t="s">
        <v>385</v>
      </c>
      <c r="F222" s="556">
        <f>COUNTA(F212:F221)</f>
        <v>0</v>
      </c>
      <c r="G222" s="557">
        <f>COUNTA(G212:G221)</f>
        <v>0</v>
      </c>
      <c r="H222" s="652"/>
      <c r="I222" s="652"/>
      <c r="J222" s="600" t="s">
        <v>623</v>
      </c>
      <c r="K222" s="602">
        <f>COUNTIF(K212:K221,"&lt;=31/12/2024")</f>
        <v>0</v>
      </c>
      <c r="L222" s="652"/>
      <c r="M222" s="161" t="s">
        <v>425</v>
      </c>
      <c r="N222" s="174">
        <f>SUM(N212:N221)</f>
        <v>0</v>
      </c>
      <c r="O222" s="175">
        <f>SUM(O212:O221)</f>
        <v>0</v>
      </c>
      <c r="P222" s="119"/>
      <c r="R222" s="119"/>
      <c r="S222" s="119"/>
      <c r="T222" s="653"/>
      <c r="U222" s="654"/>
    </row>
    <row r="223" spans="1:21" ht="15" thickBot="1" x14ac:dyDescent="0.4">
      <c r="A223" s="655"/>
      <c r="B223" s="656"/>
      <c r="C223" s="464"/>
      <c r="D223" s="464"/>
      <c r="E223" s="464"/>
      <c r="F223" s="656"/>
      <c r="G223" s="464"/>
      <c r="H223" s="464"/>
      <c r="I223" s="656"/>
      <c r="J223" s="656"/>
      <c r="K223" s="464"/>
      <c r="L223" s="464"/>
      <c r="M223" s="464"/>
      <c r="N223" s="464"/>
      <c r="O223" s="464"/>
      <c r="P223" s="464"/>
      <c r="Q223" s="464"/>
      <c r="R223" s="464"/>
      <c r="S223" s="657"/>
      <c r="T223" s="464"/>
      <c r="U223" s="658"/>
    </row>
    <row r="224" spans="1:21" ht="15" thickBot="1" x14ac:dyDescent="0.4">
      <c r="A224" s="632"/>
      <c r="B224" s="633"/>
      <c r="C224" s="634"/>
      <c r="D224" s="634"/>
      <c r="E224" s="634"/>
      <c r="F224" s="633"/>
      <c r="G224" s="634"/>
      <c r="H224" s="634"/>
      <c r="I224" s="633"/>
      <c r="J224" s="633"/>
      <c r="K224" s="634"/>
      <c r="L224" s="634"/>
      <c r="M224" s="634"/>
      <c r="N224" s="634"/>
      <c r="O224" s="634"/>
      <c r="P224" s="634"/>
      <c r="Q224" s="634"/>
      <c r="R224" s="634"/>
      <c r="S224" s="634"/>
      <c r="T224" s="634"/>
      <c r="U224" s="635"/>
    </row>
    <row r="225" spans="1:21" ht="27.5" thickBot="1" x14ac:dyDescent="0.4">
      <c r="A225" s="191" t="s">
        <v>9</v>
      </c>
      <c r="B225" s="1053" t="s">
        <v>105</v>
      </c>
      <c r="C225" s="1054"/>
      <c r="E225" s="1037" t="s">
        <v>386</v>
      </c>
      <c r="F225" s="1038"/>
      <c r="G225" s="1035">
        <f>VLOOKUP(B225,'EXTRAUrbano.Piano inv. forn '!$D$40:$AB$68,3,FALSE)</f>
        <v>0</v>
      </c>
      <c r="H225" s="1036"/>
      <c r="I225" s="108"/>
      <c r="J225" s="1037" t="s">
        <v>387</v>
      </c>
      <c r="K225" s="1038"/>
      <c r="L225" s="1035">
        <f>VLOOKUP(B225,'EXTRAUrbano.Piano inv. forn '!$D$40:$AB$68,4,FALSE)</f>
        <v>0</v>
      </c>
      <c r="M225" s="1036"/>
      <c r="O225" s="197" t="s">
        <v>388</v>
      </c>
      <c r="P225" s="636"/>
      <c r="R225" s="198" t="s">
        <v>389</v>
      </c>
      <c r="S225" s="1039"/>
      <c r="T225" s="1040"/>
      <c r="U225" s="637"/>
    </row>
    <row r="226" spans="1:21" ht="15" thickBot="1" x14ac:dyDescent="0.4">
      <c r="A226" s="163"/>
      <c r="B226" s="120"/>
      <c r="C226" s="120"/>
      <c r="E226" s="121"/>
      <c r="F226" s="121"/>
      <c r="G226" s="122"/>
      <c r="H226" s="122"/>
      <c r="I226" s="108"/>
      <c r="J226" s="121"/>
      <c r="K226" s="121"/>
      <c r="L226" s="122"/>
      <c r="M226" s="122"/>
      <c r="O226" s="123"/>
      <c r="R226" s="119"/>
      <c r="S226" s="608"/>
      <c r="U226" s="164"/>
    </row>
    <row r="227" spans="1:21" ht="15" thickBot="1" x14ac:dyDescent="0.4">
      <c r="A227" s="1050" t="s">
        <v>390</v>
      </c>
      <c r="B227" s="1051"/>
      <c r="C227" s="1051"/>
      <c r="D227" s="1052"/>
      <c r="E227" s="1041">
        <f>VLOOKUP(B225,'EXTRAUrbano.Piano inv. forn '!$D$40:$AB$68,17,FALSE)</f>
        <v>0</v>
      </c>
      <c r="F227" s="1042"/>
      <c r="G227" s="1042"/>
      <c r="H227" s="1043"/>
      <c r="I227" s="108"/>
      <c r="J227" s="1044" t="s">
        <v>391</v>
      </c>
      <c r="K227" s="1045"/>
      <c r="L227" s="1041">
        <f>VLOOKUP(B225,'EXTRAUrbano.Piano inv. forn '!$D$40:$AB$68,19,FALSE)</f>
        <v>0</v>
      </c>
      <c r="M227" s="1043"/>
      <c r="N227" s="147"/>
      <c r="O227" s="196" t="s">
        <v>392</v>
      </c>
      <c r="P227" s="169">
        <f>L227+E227</f>
        <v>0</v>
      </c>
      <c r="R227" s="198" t="s">
        <v>393</v>
      </c>
      <c r="S227" s="1039"/>
      <c r="T227" s="1040"/>
      <c r="U227" s="164"/>
    </row>
    <row r="228" spans="1:21" ht="15" thickBot="1" x14ac:dyDescent="0.4">
      <c r="A228" s="163"/>
      <c r="U228" s="637"/>
    </row>
    <row r="229" spans="1:21" ht="58" x14ac:dyDescent="0.35">
      <c r="A229" s="1048" t="s">
        <v>394</v>
      </c>
      <c r="B229" s="1046" t="s">
        <v>395</v>
      </c>
      <c r="C229" s="1046" t="s">
        <v>396</v>
      </c>
      <c r="D229" s="192" t="s">
        <v>397</v>
      </c>
      <c r="E229" s="628" t="s">
        <v>398</v>
      </c>
      <c r="F229" s="192" t="s">
        <v>399</v>
      </c>
      <c r="G229" s="192" t="s">
        <v>400</v>
      </c>
      <c r="H229" s="193" t="s">
        <v>346</v>
      </c>
      <c r="I229" s="193" t="s">
        <v>401</v>
      </c>
      <c r="J229" s="193" t="s">
        <v>402</v>
      </c>
      <c r="K229" s="193" t="s">
        <v>403</v>
      </c>
      <c r="L229" s="193" t="s">
        <v>404</v>
      </c>
      <c r="M229" s="193" t="s">
        <v>405</v>
      </c>
      <c r="N229" s="193" t="s">
        <v>406</v>
      </c>
      <c r="O229" s="193" t="s">
        <v>407</v>
      </c>
      <c r="P229" s="193" t="s">
        <v>408</v>
      </c>
      <c r="Q229" s="193" t="s">
        <v>409</v>
      </c>
      <c r="R229" s="193" t="s">
        <v>410</v>
      </c>
      <c r="S229" s="193" t="s">
        <v>411</v>
      </c>
      <c r="T229" s="194" t="s">
        <v>412</v>
      </c>
      <c r="U229" s="638"/>
    </row>
    <row r="230" spans="1:21" ht="24.5" thickBot="1" x14ac:dyDescent="0.4">
      <c r="A230" s="1049"/>
      <c r="B230" s="1047"/>
      <c r="C230" s="1047"/>
      <c r="D230" s="195" t="s">
        <v>413</v>
      </c>
      <c r="E230" s="195" t="s">
        <v>429</v>
      </c>
      <c r="F230" s="195" t="s">
        <v>415</v>
      </c>
      <c r="G230" s="195" t="s">
        <v>415</v>
      </c>
      <c r="H230" s="195" t="s">
        <v>32</v>
      </c>
      <c r="I230" s="195" t="s">
        <v>430</v>
      </c>
      <c r="J230" s="195" t="s">
        <v>417</v>
      </c>
      <c r="K230" s="195" t="s">
        <v>418</v>
      </c>
      <c r="L230" s="195" t="s">
        <v>419</v>
      </c>
      <c r="M230" s="195" t="s">
        <v>418</v>
      </c>
      <c r="N230" s="195" t="s">
        <v>420</v>
      </c>
      <c r="O230" s="195" t="s">
        <v>384</v>
      </c>
      <c r="P230" s="195" t="s">
        <v>421</v>
      </c>
      <c r="Q230" s="195" t="s">
        <v>422</v>
      </c>
      <c r="R230" s="195" t="s">
        <v>423</v>
      </c>
      <c r="S230" s="195" t="s">
        <v>423</v>
      </c>
      <c r="T230" s="639"/>
      <c r="U230" s="638"/>
    </row>
    <row r="231" spans="1:21" x14ac:dyDescent="0.35">
      <c r="A231" s="1055" t="str">
        <f>B225</f>
        <v>Extra-urb.m.1</v>
      </c>
      <c r="B231" s="181">
        <v>1</v>
      </c>
      <c r="C231" s="218"/>
      <c r="D231" s="131"/>
      <c r="E231" s="131" t="s">
        <v>429</v>
      </c>
      <c r="F231" s="218"/>
      <c r="G231" s="640"/>
      <c r="H231" s="133" t="s">
        <v>431</v>
      </c>
      <c r="I231" s="497"/>
      <c r="J231" s="641"/>
      <c r="K231" s="642"/>
      <c r="L231" s="497"/>
      <c r="M231" s="642"/>
      <c r="N231" s="185"/>
      <c r="O231" s="185"/>
      <c r="P231" s="497"/>
      <c r="Q231" s="497"/>
      <c r="R231" s="497"/>
      <c r="S231" s="497"/>
      <c r="T231" s="643"/>
      <c r="U231" s="637"/>
    </row>
    <row r="232" spans="1:21" x14ac:dyDescent="0.35">
      <c r="A232" s="1055"/>
      <c r="B232" s="182">
        <v>2</v>
      </c>
      <c r="C232" s="128"/>
      <c r="D232" s="118"/>
      <c r="E232" s="118"/>
      <c r="F232" s="128"/>
      <c r="G232" s="644"/>
      <c r="H232" s="128"/>
      <c r="I232" s="498"/>
      <c r="J232" s="645"/>
      <c r="K232" s="646"/>
      <c r="L232" s="498"/>
      <c r="M232" s="646"/>
      <c r="N232" s="176"/>
      <c r="O232" s="176"/>
      <c r="P232" s="498"/>
      <c r="Q232" s="498" t="s">
        <v>424</v>
      </c>
      <c r="R232" s="498"/>
      <c r="S232" s="498"/>
      <c r="T232" s="647"/>
      <c r="U232" s="637"/>
    </row>
    <row r="233" spans="1:21" x14ac:dyDescent="0.35">
      <c r="A233" s="1055"/>
      <c r="B233" s="182">
        <v>3</v>
      </c>
      <c r="C233" s="128"/>
      <c r="D233" s="118"/>
      <c r="E233" s="118" t="s">
        <v>429</v>
      </c>
      <c r="F233" s="128"/>
      <c r="G233" s="644"/>
      <c r="H233" s="128" t="s">
        <v>432</v>
      </c>
      <c r="I233" s="498"/>
      <c r="J233" s="645"/>
      <c r="K233" s="646"/>
      <c r="L233" s="498"/>
      <c r="M233" s="646"/>
      <c r="N233" s="176"/>
      <c r="O233" s="176"/>
      <c r="P233" s="498"/>
      <c r="Q233" s="498"/>
      <c r="R233" s="498"/>
      <c r="S233" s="498"/>
      <c r="T233" s="647"/>
      <c r="U233" s="637"/>
    </row>
    <row r="234" spans="1:21" x14ac:dyDescent="0.35">
      <c r="A234" s="1055"/>
      <c r="B234" s="182">
        <v>4</v>
      </c>
      <c r="C234" s="128"/>
      <c r="D234" s="118"/>
      <c r="E234" s="118"/>
      <c r="F234" s="128"/>
      <c r="G234" s="644"/>
      <c r="H234" s="128"/>
      <c r="I234" s="498"/>
      <c r="J234" s="645"/>
      <c r="K234" s="646"/>
      <c r="L234" s="498"/>
      <c r="M234" s="646"/>
      <c r="N234" s="176"/>
      <c r="O234" s="176"/>
      <c r="P234" s="498"/>
      <c r="Q234" s="498"/>
      <c r="R234" s="498"/>
      <c r="S234" s="498"/>
      <c r="T234" s="647"/>
      <c r="U234" s="637"/>
    </row>
    <row r="235" spans="1:21" x14ac:dyDescent="0.35">
      <c r="A235" s="1055"/>
      <c r="B235" s="182">
        <v>5</v>
      </c>
      <c r="C235" s="128"/>
      <c r="D235" s="118"/>
      <c r="E235" s="118"/>
      <c r="F235" s="128"/>
      <c r="G235" s="644"/>
      <c r="H235" s="128" t="s">
        <v>431</v>
      </c>
      <c r="I235" s="498"/>
      <c r="J235" s="645"/>
      <c r="K235" s="646"/>
      <c r="L235" s="498"/>
      <c r="M235" s="646"/>
      <c r="N235" s="176"/>
      <c r="O235" s="176"/>
      <c r="P235" s="498"/>
      <c r="Q235" s="498"/>
      <c r="R235" s="498"/>
      <c r="S235" s="498"/>
      <c r="T235" s="647"/>
      <c r="U235" s="637"/>
    </row>
    <row r="236" spans="1:21" x14ac:dyDescent="0.35">
      <c r="A236" s="1055"/>
      <c r="B236" s="182">
        <v>6</v>
      </c>
      <c r="C236" s="128"/>
      <c r="D236" s="118"/>
      <c r="E236" s="118"/>
      <c r="F236" s="128"/>
      <c r="G236" s="644"/>
      <c r="H236" s="128"/>
      <c r="I236" s="498"/>
      <c r="J236" s="645"/>
      <c r="K236" s="646"/>
      <c r="L236" s="498"/>
      <c r="M236" s="646"/>
      <c r="N236" s="176"/>
      <c r="O236" s="176"/>
      <c r="P236" s="498"/>
      <c r="Q236" s="498"/>
      <c r="R236" s="498"/>
      <c r="S236" s="498"/>
      <c r="T236" s="647"/>
      <c r="U236" s="637"/>
    </row>
    <row r="237" spans="1:21" x14ac:dyDescent="0.35">
      <c r="A237" s="1055"/>
      <c r="B237" s="182">
        <v>7</v>
      </c>
      <c r="C237" s="128"/>
      <c r="D237" s="118"/>
      <c r="E237" s="118"/>
      <c r="F237" s="128"/>
      <c r="G237" s="644"/>
      <c r="H237" s="128"/>
      <c r="I237" s="498"/>
      <c r="J237" s="645"/>
      <c r="K237" s="646"/>
      <c r="L237" s="498"/>
      <c r="M237" s="646"/>
      <c r="N237" s="176"/>
      <c r="O237" s="176"/>
      <c r="P237" s="498"/>
      <c r="Q237" s="498"/>
      <c r="R237" s="498"/>
      <c r="S237" s="498"/>
      <c r="T237" s="647"/>
      <c r="U237" s="637"/>
    </row>
    <row r="238" spans="1:21" x14ac:dyDescent="0.35">
      <c r="A238" s="1055"/>
      <c r="B238" s="182">
        <v>8</v>
      </c>
      <c r="C238" s="128"/>
      <c r="D238" s="118"/>
      <c r="E238" s="118"/>
      <c r="F238" s="128"/>
      <c r="G238" s="644"/>
      <c r="H238" s="128"/>
      <c r="I238" s="498"/>
      <c r="J238" s="645"/>
      <c r="K238" s="646"/>
      <c r="L238" s="498"/>
      <c r="M238" s="646"/>
      <c r="N238" s="176"/>
      <c r="O238" s="176"/>
      <c r="P238" s="498"/>
      <c r="Q238" s="498"/>
      <c r="R238" s="498"/>
      <c r="S238" s="498"/>
      <c r="T238" s="647"/>
      <c r="U238" s="637"/>
    </row>
    <row r="239" spans="1:21" x14ac:dyDescent="0.35">
      <c r="A239" s="1055"/>
      <c r="B239" s="182">
        <v>9</v>
      </c>
      <c r="C239" s="128"/>
      <c r="D239" s="118"/>
      <c r="E239" s="118"/>
      <c r="F239" s="128"/>
      <c r="G239" s="644"/>
      <c r="H239" s="128"/>
      <c r="I239" s="498"/>
      <c r="J239" s="645"/>
      <c r="K239" s="646"/>
      <c r="L239" s="498"/>
      <c r="M239" s="646"/>
      <c r="N239" s="176"/>
      <c r="O239" s="176"/>
      <c r="P239" s="498"/>
      <c r="Q239" s="498"/>
      <c r="R239" s="498"/>
      <c r="S239" s="498"/>
      <c r="T239" s="647"/>
      <c r="U239" s="637"/>
    </row>
    <row r="240" spans="1:21" ht="15" thickBot="1" x14ac:dyDescent="0.4">
      <c r="A240" s="1056"/>
      <c r="B240" s="183">
        <v>10</v>
      </c>
      <c r="C240" s="157"/>
      <c r="D240" s="155"/>
      <c r="E240" s="155"/>
      <c r="F240" s="157"/>
      <c r="G240" s="648"/>
      <c r="H240" s="157"/>
      <c r="I240" s="499"/>
      <c r="J240" s="649"/>
      <c r="K240" s="650"/>
      <c r="L240" s="499"/>
      <c r="M240" s="650"/>
      <c r="N240" s="177"/>
      <c r="O240" s="177"/>
      <c r="P240" s="499"/>
      <c r="Q240" s="499"/>
      <c r="R240" s="499"/>
      <c r="S240" s="499"/>
      <c r="T240" s="651"/>
      <c r="U240" s="637"/>
    </row>
    <row r="241" spans="1:21" ht="29.5" thickBot="1" x14ac:dyDescent="0.4">
      <c r="A241" s="163"/>
      <c r="B241" s="119"/>
      <c r="C241" s="119"/>
      <c r="D241" s="119"/>
      <c r="E241" s="555" t="s">
        <v>385</v>
      </c>
      <c r="F241" s="556">
        <f>COUNTA(F231:F240)</f>
        <v>0</v>
      </c>
      <c r="G241" s="557">
        <f>COUNTA(G231:G240)</f>
        <v>0</v>
      </c>
      <c r="H241" s="652"/>
      <c r="I241" s="652"/>
      <c r="J241" s="600" t="s">
        <v>623</v>
      </c>
      <c r="K241" s="602">
        <f>COUNTIF(K231:K240,"&lt;=31/12/2024")</f>
        <v>0</v>
      </c>
      <c r="L241" s="652"/>
      <c r="M241" s="161" t="s">
        <v>425</v>
      </c>
      <c r="N241" s="174">
        <f>SUM(N231:N240)</f>
        <v>0</v>
      </c>
      <c r="O241" s="175">
        <f>SUM(O231:O240)</f>
        <v>0</v>
      </c>
      <c r="P241" s="119"/>
      <c r="R241" s="119"/>
      <c r="S241" s="119"/>
      <c r="T241" s="653"/>
      <c r="U241" s="654"/>
    </row>
    <row r="242" spans="1:21" ht="15" thickBot="1" x14ac:dyDescent="0.4">
      <c r="A242" s="655"/>
      <c r="B242" s="656"/>
      <c r="C242" s="464"/>
      <c r="D242" s="464"/>
      <c r="E242" s="464"/>
      <c r="F242" s="656"/>
      <c r="G242" s="464"/>
      <c r="H242" s="464"/>
      <c r="I242" s="656"/>
      <c r="J242" s="656"/>
      <c r="K242" s="464"/>
      <c r="L242" s="464"/>
      <c r="M242" s="464"/>
      <c r="N242" s="464"/>
      <c r="O242" s="464"/>
      <c r="P242" s="464"/>
      <c r="Q242" s="464"/>
      <c r="R242" s="464"/>
      <c r="S242" s="657"/>
      <c r="T242" s="464"/>
      <c r="U242" s="658"/>
    </row>
    <row r="243" spans="1:21" ht="15" thickBot="1" x14ac:dyDescent="0.4">
      <c r="A243" s="632"/>
      <c r="B243" s="633"/>
      <c r="C243" s="634"/>
      <c r="D243" s="634"/>
      <c r="E243" s="634"/>
      <c r="F243" s="633"/>
      <c r="G243" s="634"/>
      <c r="H243" s="634"/>
      <c r="I243" s="633"/>
      <c r="J243" s="633"/>
      <c r="K243" s="634"/>
      <c r="L243" s="634"/>
      <c r="M243" s="634"/>
      <c r="N243" s="634"/>
      <c r="O243" s="634"/>
      <c r="P243" s="634"/>
      <c r="Q243" s="634"/>
      <c r="R243" s="634"/>
      <c r="S243" s="634"/>
      <c r="T243" s="634"/>
      <c r="U243" s="635"/>
    </row>
    <row r="244" spans="1:21" ht="27.5" thickBot="1" x14ac:dyDescent="0.4">
      <c r="A244" s="191" t="s">
        <v>9</v>
      </c>
      <c r="B244" s="1053" t="s">
        <v>105</v>
      </c>
      <c r="C244" s="1054"/>
      <c r="E244" s="1037" t="s">
        <v>386</v>
      </c>
      <c r="F244" s="1038"/>
      <c r="G244" s="1035">
        <f>VLOOKUP(B244,'EXTRAUrbano.Piano inv. forn '!$D$40:$AB$68,3,FALSE)</f>
        <v>0</v>
      </c>
      <c r="H244" s="1036"/>
      <c r="I244" s="108"/>
      <c r="J244" s="1037" t="s">
        <v>387</v>
      </c>
      <c r="K244" s="1038"/>
      <c r="L244" s="1035">
        <f>VLOOKUP(B244,'EXTRAUrbano.Piano inv. forn '!$D$40:$AB$68,4,FALSE)</f>
        <v>0</v>
      </c>
      <c r="M244" s="1036"/>
      <c r="O244" s="197" t="s">
        <v>388</v>
      </c>
      <c r="P244" s="636"/>
      <c r="R244" s="198" t="s">
        <v>389</v>
      </c>
      <c r="S244" s="1039"/>
      <c r="T244" s="1040"/>
      <c r="U244" s="637"/>
    </row>
    <row r="245" spans="1:21" ht="15" thickBot="1" x14ac:dyDescent="0.4">
      <c r="A245" s="163"/>
      <c r="B245" s="120"/>
      <c r="C245" s="120"/>
      <c r="E245" s="121"/>
      <c r="F245" s="121"/>
      <c r="G245" s="122"/>
      <c r="H245" s="122"/>
      <c r="I245" s="108"/>
      <c r="J245" s="121"/>
      <c r="K245" s="121"/>
      <c r="L245" s="122"/>
      <c r="M245" s="122"/>
      <c r="O245" s="123"/>
      <c r="R245" s="119"/>
      <c r="S245" s="608"/>
      <c r="U245" s="164"/>
    </row>
    <row r="246" spans="1:21" ht="15" thickBot="1" x14ac:dyDescent="0.4">
      <c r="A246" s="1050" t="s">
        <v>390</v>
      </c>
      <c r="B246" s="1051"/>
      <c r="C246" s="1051"/>
      <c r="D246" s="1052"/>
      <c r="E246" s="1041">
        <f>VLOOKUP(B244,'EXTRAUrbano.Piano inv. forn '!$D$40:$AB$68,17,FALSE)</f>
        <v>0</v>
      </c>
      <c r="F246" s="1042"/>
      <c r="G246" s="1042"/>
      <c r="H246" s="1043"/>
      <c r="I246" s="108"/>
      <c r="J246" s="1044" t="s">
        <v>391</v>
      </c>
      <c r="K246" s="1045"/>
      <c r="L246" s="1041">
        <f>VLOOKUP(B244,'EXTRAUrbano.Piano inv. forn '!$D$40:$AB$68,19,FALSE)</f>
        <v>0</v>
      </c>
      <c r="M246" s="1043"/>
      <c r="N246" s="147"/>
      <c r="O246" s="196" t="s">
        <v>392</v>
      </c>
      <c r="P246" s="169">
        <f>L246+E246</f>
        <v>0</v>
      </c>
      <c r="R246" s="198" t="s">
        <v>393</v>
      </c>
      <c r="S246" s="1039"/>
      <c r="T246" s="1040"/>
      <c r="U246" s="164"/>
    </row>
    <row r="247" spans="1:21" ht="15" thickBot="1" x14ac:dyDescent="0.4">
      <c r="A247" s="163"/>
      <c r="U247" s="637"/>
    </row>
    <row r="248" spans="1:21" ht="58" x14ac:dyDescent="0.35">
      <c r="A248" s="1048" t="s">
        <v>394</v>
      </c>
      <c r="B248" s="1046" t="s">
        <v>395</v>
      </c>
      <c r="C248" s="1046" t="s">
        <v>396</v>
      </c>
      <c r="D248" s="192" t="s">
        <v>397</v>
      </c>
      <c r="E248" s="628" t="s">
        <v>398</v>
      </c>
      <c r="F248" s="192" t="s">
        <v>399</v>
      </c>
      <c r="G248" s="192" t="s">
        <v>400</v>
      </c>
      <c r="H248" s="193" t="s">
        <v>346</v>
      </c>
      <c r="I248" s="193" t="s">
        <v>401</v>
      </c>
      <c r="J248" s="193" t="s">
        <v>402</v>
      </c>
      <c r="K248" s="193" t="s">
        <v>403</v>
      </c>
      <c r="L248" s="193" t="s">
        <v>404</v>
      </c>
      <c r="M248" s="193" t="s">
        <v>405</v>
      </c>
      <c r="N248" s="193" t="s">
        <v>406</v>
      </c>
      <c r="O248" s="193" t="s">
        <v>407</v>
      </c>
      <c r="P248" s="193" t="s">
        <v>408</v>
      </c>
      <c r="Q248" s="193" t="s">
        <v>409</v>
      </c>
      <c r="R248" s="193" t="s">
        <v>410</v>
      </c>
      <c r="S248" s="193" t="s">
        <v>411</v>
      </c>
      <c r="T248" s="194" t="s">
        <v>412</v>
      </c>
      <c r="U248" s="638"/>
    </row>
    <row r="249" spans="1:21" ht="24.5" thickBot="1" x14ac:dyDescent="0.4">
      <c r="A249" s="1049"/>
      <c r="B249" s="1047"/>
      <c r="C249" s="1047"/>
      <c r="D249" s="195" t="s">
        <v>413</v>
      </c>
      <c r="E249" s="195" t="s">
        <v>429</v>
      </c>
      <c r="F249" s="195" t="s">
        <v>415</v>
      </c>
      <c r="G249" s="195" t="s">
        <v>415</v>
      </c>
      <c r="H249" s="195" t="s">
        <v>32</v>
      </c>
      <c r="I249" s="195" t="s">
        <v>430</v>
      </c>
      <c r="J249" s="195" t="s">
        <v>417</v>
      </c>
      <c r="K249" s="195" t="s">
        <v>418</v>
      </c>
      <c r="L249" s="195" t="s">
        <v>419</v>
      </c>
      <c r="M249" s="195" t="s">
        <v>418</v>
      </c>
      <c r="N249" s="195" t="s">
        <v>420</v>
      </c>
      <c r="O249" s="195" t="s">
        <v>384</v>
      </c>
      <c r="P249" s="195" t="s">
        <v>421</v>
      </c>
      <c r="Q249" s="195" t="s">
        <v>422</v>
      </c>
      <c r="R249" s="195" t="s">
        <v>423</v>
      </c>
      <c r="S249" s="195" t="s">
        <v>423</v>
      </c>
      <c r="T249" s="639"/>
      <c r="U249" s="638"/>
    </row>
    <row r="250" spans="1:21" x14ac:dyDescent="0.35">
      <c r="A250" s="1055" t="str">
        <f>B244</f>
        <v>Extra-urb.m.1</v>
      </c>
      <c r="B250" s="181">
        <v>1</v>
      </c>
      <c r="C250" s="218"/>
      <c r="D250" s="131"/>
      <c r="E250" s="131" t="s">
        <v>429</v>
      </c>
      <c r="F250" s="218"/>
      <c r="G250" s="640"/>
      <c r="H250" s="133" t="s">
        <v>431</v>
      </c>
      <c r="I250" s="497"/>
      <c r="J250" s="641"/>
      <c r="K250" s="642"/>
      <c r="L250" s="497"/>
      <c r="M250" s="642"/>
      <c r="N250" s="185"/>
      <c r="O250" s="185"/>
      <c r="P250" s="497"/>
      <c r="Q250" s="497"/>
      <c r="R250" s="497"/>
      <c r="S250" s="497"/>
      <c r="T250" s="643"/>
      <c r="U250" s="637"/>
    </row>
    <row r="251" spans="1:21" x14ac:dyDescent="0.35">
      <c r="A251" s="1055"/>
      <c r="B251" s="182">
        <v>2</v>
      </c>
      <c r="C251" s="128"/>
      <c r="D251" s="118"/>
      <c r="E251" s="118"/>
      <c r="F251" s="128"/>
      <c r="G251" s="644"/>
      <c r="H251" s="128"/>
      <c r="I251" s="498"/>
      <c r="J251" s="645"/>
      <c r="K251" s="646"/>
      <c r="L251" s="498"/>
      <c r="M251" s="646"/>
      <c r="N251" s="176"/>
      <c r="O251" s="176"/>
      <c r="P251" s="498"/>
      <c r="Q251" s="498" t="s">
        <v>424</v>
      </c>
      <c r="R251" s="498"/>
      <c r="S251" s="498"/>
      <c r="T251" s="647"/>
      <c r="U251" s="637"/>
    </row>
    <row r="252" spans="1:21" x14ac:dyDescent="0.35">
      <c r="A252" s="1055"/>
      <c r="B252" s="182">
        <v>3</v>
      </c>
      <c r="C252" s="128"/>
      <c r="D252" s="118"/>
      <c r="E252" s="118" t="s">
        <v>429</v>
      </c>
      <c r="F252" s="128"/>
      <c r="G252" s="644"/>
      <c r="H252" s="128" t="s">
        <v>432</v>
      </c>
      <c r="I252" s="498"/>
      <c r="J252" s="645"/>
      <c r="K252" s="646"/>
      <c r="L252" s="498"/>
      <c r="M252" s="646"/>
      <c r="N252" s="176"/>
      <c r="O252" s="176"/>
      <c r="P252" s="498"/>
      <c r="Q252" s="498"/>
      <c r="R252" s="498"/>
      <c r="S252" s="498"/>
      <c r="T252" s="647"/>
      <c r="U252" s="637"/>
    </row>
    <row r="253" spans="1:21" x14ac:dyDescent="0.35">
      <c r="A253" s="1055"/>
      <c r="B253" s="182">
        <v>4</v>
      </c>
      <c r="C253" s="128"/>
      <c r="D253" s="118"/>
      <c r="E253" s="118"/>
      <c r="F253" s="128"/>
      <c r="G253" s="644"/>
      <c r="H253" s="128"/>
      <c r="I253" s="498"/>
      <c r="J253" s="645"/>
      <c r="K253" s="646"/>
      <c r="L253" s="498"/>
      <c r="M253" s="646"/>
      <c r="N253" s="176"/>
      <c r="O253" s="176"/>
      <c r="P253" s="498"/>
      <c r="Q253" s="498"/>
      <c r="R253" s="498"/>
      <c r="S253" s="498"/>
      <c r="T253" s="647"/>
      <c r="U253" s="637"/>
    </row>
    <row r="254" spans="1:21" x14ac:dyDescent="0.35">
      <c r="A254" s="1055"/>
      <c r="B254" s="182">
        <v>5</v>
      </c>
      <c r="C254" s="128"/>
      <c r="D254" s="118"/>
      <c r="E254" s="118"/>
      <c r="F254" s="128"/>
      <c r="G254" s="644"/>
      <c r="H254" s="128" t="s">
        <v>431</v>
      </c>
      <c r="I254" s="498"/>
      <c r="J254" s="645"/>
      <c r="K254" s="646"/>
      <c r="L254" s="498"/>
      <c r="M254" s="646"/>
      <c r="N254" s="176"/>
      <c r="O254" s="176"/>
      <c r="P254" s="498"/>
      <c r="Q254" s="498"/>
      <c r="R254" s="498"/>
      <c r="S254" s="498"/>
      <c r="T254" s="647"/>
      <c r="U254" s="637"/>
    </row>
    <row r="255" spans="1:21" x14ac:dyDescent="0.35">
      <c r="A255" s="1055"/>
      <c r="B255" s="182">
        <v>6</v>
      </c>
      <c r="C255" s="128"/>
      <c r="D255" s="118"/>
      <c r="E255" s="118"/>
      <c r="F255" s="128"/>
      <c r="G255" s="644"/>
      <c r="H255" s="128"/>
      <c r="I255" s="498"/>
      <c r="J255" s="645"/>
      <c r="K255" s="646"/>
      <c r="L255" s="498"/>
      <c r="M255" s="646"/>
      <c r="N255" s="176"/>
      <c r="O255" s="176"/>
      <c r="P255" s="498"/>
      <c r="Q255" s="498"/>
      <c r="R255" s="498"/>
      <c r="S255" s="498"/>
      <c r="T255" s="647"/>
      <c r="U255" s="637"/>
    </row>
    <row r="256" spans="1:21" x14ac:dyDescent="0.35">
      <c r="A256" s="1055"/>
      <c r="B256" s="182">
        <v>7</v>
      </c>
      <c r="C256" s="128"/>
      <c r="D256" s="118"/>
      <c r="E256" s="118"/>
      <c r="F256" s="128"/>
      <c r="G256" s="644"/>
      <c r="H256" s="128"/>
      <c r="I256" s="498"/>
      <c r="J256" s="645"/>
      <c r="K256" s="646"/>
      <c r="L256" s="498"/>
      <c r="M256" s="646"/>
      <c r="N256" s="176"/>
      <c r="O256" s="176"/>
      <c r="P256" s="498"/>
      <c r="Q256" s="498"/>
      <c r="R256" s="498"/>
      <c r="S256" s="498"/>
      <c r="T256" s="647"/>
      <c r="U256" s="637"/>
    </row>
    <row r="257" spans="1:21" x14ac:dyDescent="0.35">
      <c r="A257" s="1055"/>
      <c r="B257" s="182">
        <v>8</v>
      </c>
      <c r="C257" s="128"/>
      <c r="D257" s="118"/>
      <c r="E257" s="118"/>
      <c r="F257" s="128"/>
      <c r="G257" s="644"/>
      <c r="H257" s="128"/>
      <c r="I257" s="498"/>
      <c r="J257" s="645"/>
      <c r="K257" s="646"/>
      <c r="L257" s="498"/>
      <c r="M257" s="646"/>
      <c r="N257" s="176"/>
      <c r="O257" s="176"/>
      <c r="P257" s="498"/>
      <c r="Q257" s="498"/>
      <c r="R257" s="498"/>
      <c r="S257" s="498"/>
      <c r="T257" s="647"/>
      <c r="U257" s="637"/>
    </row>
    <row r="258" spans="1:21" x14ac:dyDescent="0.35">
      <c r="A258" s="1055"/>
      <c r="B258" s="182">
        <v>9</v>
      </c>
      <c r="C258" s="128"/>
      <c r="D258" s="118"/>
      <c r="E258" s="118"/>
      <c r="F258" s="128"/>
      <c r="G258" s="644"/>
      <c r="H258" s="128"/>
      <c r="I258" s="498"/>
      <c r="J258" s="645"/>
      <c r="K258" s="646"/>
      <c r="L258" s="498"/>
      <c r="M258" s="646"/>
      <c r="N258" s="176"/>
      <c r="O258" s="176"/>
      <c r="P258" s="498"/>
      <c r="Q258" s="498"/>
      <c r="R258" s="498"/>
      <c r="S258" s="498"/>
      <c r="T258" s="647"/>
      <c r="U258" s="637"/>
    </row>
    <row r="259" spans="1:21" ht="15" thickBot="1" x14ac:dyDescent="0.4">
      <c r="A259" s="1056"/>
      <c r="B259" s="183">
        <v>10</v>
      </c>
      <c r="C259" s="157"/>
      <c r="D259" s="155"/>
      <c r="E259" s="155"/>
      <c r="F259" s="157"/>
      <c r="G259" s="648"/>
      <c r="H259" s="157"/>
      <c r="I259" s="499"/>
      <c r="J259" s="649"/>
      <c r="K259" s="650"/>
      <c r="L259" s="499"/>
      <c r="M259" s="650"/>
      <c r="N259" s="177"/>
      <c r="O259" s="177"/>
      <c r="P259" s="499"/>
      <c r="Q259" s="499"/>
      <c r="R259" s="499"/>
      <c r="S259" s="499"/>
      <c r="T259" s="651"/>
      <c r="U259" s="637"/>
    </row>
    <row r="260" spans="1:21" ht="29.5" thickBot="1" x14ac:dyDescent="0.4">
      <c r="A260" s="163"/>
      <c r="B260" s="119"/>
      <c r="C260" s="119"/>
      <c r="D260" s="119"/>
      <c r="E260" s="555" t="s">
        <v>385</v>
      </c>
      <c r="F260" s="556">
        <f>COUNTA(F250:F259)</f>
        <v>0</v>
      </c>
      <c r="G260" s="557">
        <f>COUNTA(G250:G259)</f>
        <v>0</v>
      </c>
      <c r="H260" s="652"/>
      <c r="I260" s="652"/>
      <c r="J260" s="600" t="s">
        <v>623</v>
      </c>
      <c r="K260" s="602">
        <f>COUNTIF(K250:K259,"&lt;=31/12/2024")</f>
        <v>0</v>
      </c>
      <c r="L260" s="652"/>
      <c r="M260" s="161" t="s">
        <v>425</v>
      </c>
      <c r="N260" s="174">
        <f>SUM(N250:N259)</f>
        <v>0</v>
      </c>
      <c r="O260" s="175">
        <f>SUM(O250:O259)</f>
        <v>0</v>
      </c>
      <c r="P260" s="119"/>
      <c r="R260" s="119"/>
      <c r="S260" s="119"/>
      <c r="T260" s="653"/>
      <c r="U260" s="654"/>
    </row>
    <row r="261" spans="1:21" ht="15" thickBot="1" x14ac:dyDescent="0.4">
      <c r="A261" s="655"/>
      <c r="B261" s="656"/>
      <c r="C261" s="464"/>
      <c r="D261" s="464"/>
      <c r="E261" s="464"/>
      <c r="F261" s="656"/>
      <c r="G261" s="464"/>
      <c r="H261" s="464"/>
      <c r="I261" s="656"/>
      <c r="J261" s="656"/>
      <c r="K261" s="464"/>
      <c r="L261" s="464"/>
      <c r="M261" s="464"/>
      <c r="N261" s="464"/>
      <c r="O261" s="464"/>
      <c r="P261" s="464"/>
      <c r="Q261" s="464"/>
      <c r="R261" s="464"/>
      <c r="S261" s="657"/>
      <c r="T261" s="464"/>
      <c r="U261" s="658"/>
    </row>
    <row r="262" spans="1:21" ht="15" thickBot="1" x14ac:dyDescent="0.4">
      <c r="A262" s="632"/>
      <c r="B262" s="633"/>
      <c r="C262" s="634"/>
      <c r="D262" s="634"/>
      <c r="E262" s="634"/>
      <c r="F262" s="633"/>
      <c r="G262" s="634"/>
      <c r="H262" s="634"/>
      <c r="I262" s="633"/>
      <c r="J262" s="633"/>
      <c r="K262" s="634"/>
      <c r="L262" s="634"/>
      <c r="M262" s="634"/>
      <c r="N262" s="634"/>
      <c r="O262" s="634"/>
      <c r="P262" s="634"/>
      <c r="Q262" s="634"/>
      <c r="R262" s="634"/>
      <c r="S262" s="634"/>
      <c r="T262" s="634"/>
      <c r="U262" s="635"/>
    </row>
    <row r="263" spans="1:21" ht="27.5" thickBot="1" x14ac:dyDescent="0.4">
      <c r="A263" s="191" t="s">
        <v>9</v>
      </c>
      <c r="B263" s="1053" t="s">
        <v>105</v>
      </c>
      <c r="C263" s="1054"/>
      <c r="E263" s="1037" t="s">
        <v>386</v>
      </c>
      <c r="F263" s="1038"/>
      <c r="G263" s="1035">
        <f>VLOOKUP(B263,'EXTRAUrbano.Piano inv. forn '!$D$40:$AB$68,3,FALSE)</f>
        <v>0</v>
      </c>
      <c r="H263" s="1036"/>
      <c r="I263" s="108"/>
      <c r="J263" s="1037" t="s">
        <v>387</v>
      </c>
      <c r="K263" s="1038"/>
      <c r="L263" s="1035">
        <f>VLOOKUP(B263,'EXTRAUrbano.Piano inv. forn '!$D$40:$AB$68,4,FALSE)</f>
        <v>0</v>
      </c>
      <c r="M263" s="1036"/>
      <c r="O263" s="197" t="s">
        <v>388</v>
      </c>
      <c r="P263" s="636"/>
      <c r="R263" s="198" t="s">
        <v>389</v>
      </c>
      <c r="S263" s="1039"/>
      <c r="T263" s="1040"/>
      <c r="U263" s="637"/>
    </row>
    <row r="264" spans="1:21" ht="15" thickBot="1" x14ac:dyDescent="0.4">
      <c r="A264" s="163"/>
      <c r="B264" s="120"/>
      <c r="C264" s="120"/>
      <c r="E264" s="121"/>
      <c r="F264" s="121"/>
      <c r="G264" s="122"/>
      <c r="H264" s="122"/>
      <c r="I264" s="108"/>
      <c r="J264" s="121"/>
      <c r="K264" s="121"/>
      <c r="L264" s="122"/>
      <c r="M264" s="122"/>
      <c r="O264" s="123"/>
      <c r="R264" s="119"/>
      <c r="S264" s="608"/>
      <c r="U264" s="164"/>
    </row>
    <row r="265" spans="1:21" ht="15" thickBot="1" x14ac:dyDescent="0.4">
      <c r="A265" s="1050" t="s">
        <v>390</v>
      </c>
      <c r="B265" s="1051"/>
      <c r="C265" s="1051"/>
      <c r="D265" s="1052"/>
      <c r="E265" s="1041">
        <f>VLOOKUP(B263,'EXTRAUrbano.Piano inv. forn '!$D$40:$AB$68,17,FALSE)</f>
        <v>0</v>
      </c>
      <c r="F265" s="1042"/>
      <c r="G265" s="1042"/>
      <c r="H265" s="1043"/>
      <c r="I265" s="108"/>
      <c r="J265" s="1044" t="s">
        <v>391</v>
      </c>
      <c r="K265" s="1045"/>
      <c r="L265" s="1041">
        <f>VLOOKUP(B263,'EXTRAUrbano.Piano inv. forn '!$D$40:$AB$68,19,FALSE)</f>
        <v>0</v>
      </c>
      <c r="M265" s="1043"/>
      <c r="N265" s="147"/>
      <c r="O265" s="196" t="s">
        <v>392</v>
      </c>
      <c r="P265" s="169">
        <f>L265+E265</f>
        <v>0</v>
      </c>
      <c r="R265" s="198" t="s">
        <v>393</v>
      </c>
      <c r="S265" s="1039"/>
      <c r="T265" s="1040"/>
      <c r="U265" s="164"/>
    </row>
    <row r="266" spans="1:21" ht="15" thickBot="1" x14ac:dyDescent="0.4">
      <c r="A266" s="163"/>
      <c r="U266" s="637"/>
    </row>
    <row r="267" spans="1:21" ht="58" x14ac:dyDescent="0.35">
      <c r="A267" s="1048" t="s">
        <v>394</v>
      </c>
      <c r="B267" s="1046" t="s">
        <v>395</v>
      </c>
      <c r="C267" s="1046" t="s">
        <v>396</v>
      </c>
      <c r="D267" s="192" t="s">
        <v>397</v>
      </c>
      <c r="E267" s="628" t="s">
        <v>398</v>
      </c>
      <c r="F267" s="192" t="s">
        <v>399</v>
      </c>
      <c r="G267" s="192" t="s">
        <v>400</v>
      </c>
      <c r="H267" s="193" t="s">
        <v>346</v>
      </c>
      <c r="I267" s="193" t="s">
        <v>401</v>
      </c>
      <c r="J267" s="193" t="s">
        <v>402</v>
      </c>
      <c r="K267" s="193" t="s">
        <v>403</v>
      </c>
      <c r="L267" s="193" t="s">
        <v>404</v>
      </c>
      <c r="M267" s="193" t="s">
        <v>405</v>
      </c>
      <c r="N267" s="193" t="s">
        <v>406</v>
      </c>
      <c r="O267" s="193" t="s">
        <v>407</v>
      </c>
      <c r="P267" s="193" t="s">
        <v>408</v>
      </c>
      <c r="Q267" s="193" t="s">
        <v>409</v>
      </c>
      <c r="R267" s="193" t="s">
        <v>410</v>
      </c>
      <c r="S267" s="193" t="s">
        <v>411</v>
      </c>
      <c r="T267" s="194" t="s">
        <v>412</v>
      </c>
      <c r="U267" s="638"/>
    </row>
    <row r="268" spans="1:21" ht="24.5" thickBot="1" x14ac:dyDescent="0.4">
      <c r="A268" s="1049"/>
      <c r="B268" s="1047"/>
      <c r="C268" s="1047"/>
      <c r="D268" s="195" t="s">
        <v>413</v>
      </c>
      <c r="E268" s="195" t="s">
        <v>429</v>
      </c>
      <c r="F268" s="195" t="s">
        <v>415</v>
      </c>
      <c r="G268" s="195" t="s">
        <v>415</v>
      </c>
      <c r="H268" s="195" t="s">
        <v>32</v>
      </c>
      <c r="I268" s="195" t="s">
        <v>430</v>
      </c>
      <c r="J268" s="195" t="s">
        <v>417</v>
      </c>
      <c r="K268" s="195" t="s">
        <v>418</v>
      </c>
      <c r="L268" s="195" t="s">
        <v>419</v>
      </c>
      <c r="M268" s="195" t="s">
        <v>418</v>
      </c>
      <c r="N268" s="195" t="s">
        <v>420</v>
      </c>
      <c r="O268" s="195" t="s">
        <v>384</v>
      </c>
      <c r="P268" s="195" t="s">
        <v>421</v>
      </c>
      <c r="Q268" s="195" t="s">
        <v>422</v>
      </c>
      <c r="R268" s="195" t="s">
        <v>423</v>
      </c>
      <c r="S268" s="195" t="s">
        <v>423</v>
      </c>
      <c r="T268" s="639"/>
      <c r="U268" s="638"/>
    </row>
    <row r="269" spans="1:21" x14ac:dyDescent="0.35">
      <c r="A269" s="1055" t="str">
        <f>B263</f>
        <v>Extra-urb.m.1</v>
      </c>
      <c r="B269" s="181">
        <v>1</v>
      </c>
      <c r="C269" s="218"/>
      <c r="D269" s="131"/>
      <c r="E269" s="131" t="s">
        <v>429</v>
      </c>
      <c r="F269" s="218"/>
      <c r="G269" s="640"/>
      <c r="H269" s="133" t="s">
        <v>431</v>
      </c>
      <c r="I269" s="497"/>
      <c r="J269" s="641"/>
      <c r="K269" s="642"/>
      <c r="L269" s="497"/>
      <c r="M269" s="642"/>
      <c r="N269" s="185"/>
      <c r="O269" s="185"/>
      <c r="P269" s="497"/>
      <c r="Q269" s="497"/>
      <c r="R269" s="497"/>
      <c r="S269" s="497"/>
      <c r="T269" s="643"/>
      <c r="U269" s="637"/>
    </row>
    <row r="270" spans="1:21" x14ac:dyDescent="0.35">
      <c r="A270" s="1055"/>
      <c r="B270" s="182">
        <v>2</v>
      </c>
      <c r="C270" s="128"/>
      <c r="D270" s="118"/>
      <c r="E270" s="118"/>
      <c r="F270" s="128"/>
      <c r="G270" s="644"/>
      <c r="H270" s="128"/>
      <c r="I270" s="498"/>
      <c r="J270" s="645"/>
      <c r="K270" s="646"/>
      <c r="L270" s="498"/>
      <c r="M270" s="646"/>
      <c r="N270" s="176"/>
      <c r="O270" s="176"/>
      <c r="P270" s="498"/>
      <c r="Q270" s="498" t="s">
        <v>424</v>
      </c>
      <c r="R270" s="498"/>
      <c r="S270" s="498"/>
      <c r="T270" s="647"/>
      <c r="U270" s="637"/>
    </row>
    <row r="271" spans="1:21" x14ac:dyDescent="0.35">
      <c r="A271" s="1055"/>
      <c r="B271" s="182">
        <v>3</v>
      </c>
      <c r="C271" s="128"/>
      <c r="D271" s="118"/>
      <c r="E271" s="118" t="s">
        <v>429</v>
      </c>
      <c r="F271" s="128"/>
      <c r="G271" s="644"/>
      <c r="H271" s="128" t="s">
        <v>432</v>
      </c>
      <c r="I271" s="498"/>
      <c r="J271" s="645"/>
      <c r="K271" s="646"/>
      <c r="L271" s="498"/>
      <c r="M271" s="646"/>
      <c r="N271" s="176"/>
      <c r="O271" s="176"/>
      <c r="P271" s="498"/>
      <c r="Q271" s="498"/>
      <c r="R271" s="498"/>
      <c r="S271" s="498"/>
      <c r="T271" s="647"/>
      <c r="U271" s="637"/>
    </row>
    <row r="272" spans="1:21" x14ac:dyDescent="0.35">
      <c r="A272" s="1055"/>
      <c r="B272" s="182">
        <v>4</v>
      </c>
      <c r="C272" s="128"/>
      <c r="D272" s="118"/>
      <c r="E272" s="118"/>
      <c r="F272" s="128"/>
      <c r="G272" s="644"/>
      <c r="H272" s="128"/>
      <c r="I272" s="498"/>
      <c r="J272" s="645"/>
      <c r="K272" s="646"/>
      <c r="L272" s="498"/>
      <c r="M272" s="646"/>
      <c r="N272" s="176"/>
      <c r="O272" s="176"/>
      <c r="P272" s="498"/>
      <c r="Q272" s="498"/>
      <c r="R272" s="498"/>
      <c r="S272" s="498"/>
      <c r="T272" s="647"/>
      <c r="U272" s="637"/>
    </row>
    <row r="273" spans="1:21" x14ac:dyDescent="0.35">
      <c r="A273" s="1055"/>
      <c r="B273" s="182">
        <v>5</v>
      </c>
      <c r="C273" s="128"/>
      <c r="D273" s="118"/>
      <c r="E273" s="118"/>
      <c r="F273" s="128"/>
      <c r="G273" s="644"/>
      <c r="H273" s="128" t="s">
        <v>431</v>
      </c>
      <c r="I273" s="498"/>
      <c r="J273" s="645"/>
      <c r="K273" s="646"/>
      <c r="L273" s="498"/>
      <c r="M273" s="646"/>
      <c r="N273" s="176"/>
      <c r="O273" s="176"/>
      <c r="P273" s="498"/>
      <c r="Q273" s="498"/>
      <c r="R273" s="498"/>
      <c r="S273" s="498"/>
      <c r="T273" s="647"/>
      <c r="U273" s="637"/>
    </row>
    <row r="274" spans="1:21" x14ac:dyDescent="0.35">
      <c r="A274" s="1055"/>
      <c r="B274" s="182">
        <v>6</v>
      </c>
      <c r="C274" s="128"/>
      <c r="D274" s="118"/>
      <c r="E274" s="118"/>
      <c r="F274" s="128"/>
      <c r="G274" s="644"/>
      <c r="H274" s="128"/>
      <c r="I274" s="498"/>
      <c r="J274" s="645"/>
      <c r="K274" s="646"/>
      <c r="L274" s="498"/>
      <c r="M274" s="646"/>
      <c r="N274" s="176"/>
      <c r="O274" s="176"/>
      <c r="P274" s="498"/>
      <c r="Q274" s="498"/>
      <c r="R274" s="498"/>
      <c r="S274" s="498"/>
      <c r="T274" s="647"/>
      <c r="U274" s="637"/>
    </row>
    <row r="275" spans="1:21" x14ac:dyDescent="0.35">
      <c r="A275" s="1055"/>
      <c r="B275" s="182">
        <v>7</v>
      </c>
      <c r="C275" s="128"/>
      <c r="D275" s="118"/>
      <c r="E275" s="118"/>
      <c r="F275" s="128"/>
      <c r="G275" s="644"/>
      <c r="H275" s="128"/>
      <c r="I275" s="498"/>
      <c r="J275" s="645"/>
      <c r="K275" s="646"/>
      <c r="L275" s="498"/>
      <c r="M275" s="646"/>
      <c r="N275" s="176"/>
      <c r="O275" s="176"/>
      <c r="P275" s="498"/>
      <c r="Q275" s="498"/>
      <c r="R275" s="498"/>
      <c r="S275" s="498"/>
      <c r="T275" s="647"/>
      <c r="U275" s="637"/>
    </row>
    <row r="276" spans="1:21" x14ac:dyDescent="0.35">
      <c r="A276" s="1055"/>
      <c r="B276" s="182">
        <v>8</v>
      </c>
      <c r="C276" s="128"/>
      <c r="D276" s="118"/>
      <c r="E276" s="118"/>
      <c r="F276" s="128"/>
      <c r="G276" s="644"/>
      <c r="H276" s="128"/>
      <c r="I276" s="498"/>
      <c r="J276" s="645"/>
      <c r="K276" s="646"/>
      <c r="L276" s="498"/>
      <c r="M276" s="646"/>
      <c r="N276" s="176"/>
      <c r="O276" s="176"/>
      <c r="P276" s="498"/>
      <c r="Q276" s="498"/>
      <c r="R276" s="498"/>
      <c r="S276" s="498"/>
      <c r="T276" s="647"/>
      <c r="U276" s="637"/>
    </row>
    <row r="277" spans="1:21" x14ac:dyDescent="0.35">
      <c r="A277" s="1055"/>
      <c r="B277" s="182">
        <v>9</v>
      </c>
      <c r="C277" s="128"/>
      <c r="D277" s="118"/>
      <c r="E277" s="118"/>
      <c r="F277" s="128"/>
      <c r="G277" s="644"/>
      <c r="H277" s="128"/>
      <c r="I277" s="498"/>
      <c r="J277" s="645"/>
      <c r="K277" s="646"/>
      <c r="L277" s="498"/>
      <c r="M277" s="646"/>
      <c r="N277" s="176"/>
      <c r="O277" s="176"/>
      <c r="P277" s="498"/>
      <c r="Q277" s="498"/>
      <c r="R277" s="498"/>
      <c r="S277" s="498"/>
      <c r="T277" s="647"/>
      <c r="U277" s="637"/>
    </row>
    <row r="278" spans="1:21" ht="15" thickBot="1" x14ac:dyDescent="0.4">
      <c r="A278" s="1056"/>
      <c r="B278" s="183">
        <v>10</v>
      </c>
      <c r="C278" s="157"/>
      <c r="D278" s="155"/>
      <c r="E278" s="155"/>
      <c r="F278" s="157"/>
      <c r="G278" s="648"/>
      <c r="H278" s="157"/>
      <c r="I278" s="499"/>
      <c r="J278" s="649"/>
      <c r="K278" s="650"/>
      <c r="L278" s="499"/>
      <c r="M278" s="650"/>
      <c r="N278" s="177"/>
      <c r="O278" s="177"/>
      <c r="P278" s="499"/>
      <c r="Q278" s="499"/>
      <c r="R278" s="499"/>
      <c r="S278" s="499"/>
      <c r="T278" s="651"/>
      <c r="U278" s="637"/>
    </row>
    <row r="279" spans="1:21" ht="29.5" thickBot="1" x14ac:dyDescent="0.4">
      <c r="A279" s="163"/>
      <c r="B279" s="119"/>
      <c r="C279" s="119"/>
      <c r="D279" s="119"/>
      <c r="E279" s="555" t="s">
        <v>385</v>
      </c>
      <c r="F279" s="556">
        <f>COUNTA(F269:F278)</f>
        <v>0</v>
      </c>
      <c r="G279" s="557">
        <f>COUNTA(G269:G278)</f>
        <v>0</v>
      </c>
      <c r="H279" s="652"/>
      <c r="I279" s="652"/>
      <c r="J279" s="600" t="s">
        <v>623</v>
      </c>
      <c r="K279" s="602">
        <f>COUNTIF(K269:K278,"&lt;=31/12/2024")</f>
        <v>0</v>
      </c>
      <c r="L279" s="652"/>
      <c r="M279" s="161" t="s">
        <v>425</v>
      </c>
      <c r="N279" s="174">
        <f>SUM(N269:N278)</f>
        <v>0</v>
      </c>
      <c r="O279" s="175">
        <f>SUM(O269:O278)</f>
        <v>0</v>
      </c>
      <c r="P279" s="119"/>
      <c r="R279" s="119"/>
      <c r="S279" s="119"/>
      <c r="T279" s="653"/>
      <c r="U279" s="654"/>
    </row>
    <row r="280" spans="1:21" ht="15" thickBot="1" x14ac:dyDescent="0.4">
      <c r="A280" s="655"/>
      <c r="B280" s="656"/>
      <c r="C280" s="464"/>
      <c r="D280" s="464"/>
      <c r="E280" s="464"/>
      <c r="F280" s="656"/>
      <c r="G280" s="464"/>
      <c r="H280" s="464"/>
      <c r="I280" s="656"/>
      <c r="J280" s="656"/>
      <c r="K280" s="464"/>
      <c r="L280" s="464"/>
      <c r="M280" s="464"/>
      <c r="N280" s="464"/>
      <c r="O280" s="464"/>
      <c r="P280" s="464"/>
      <c r="Q280" s="464"/>
      <c r="R280" s="464"/>
      <c r="S280" s="657"/>
      <c r="T280" s="464"/>
      <c r="U280" s="658"/>
    </row>
    <row r="281" spans="1:21" ht="15" thickBot="1" x14ac:dyDescent="0.4">
      <c r="A281" s="632"/>
      <c r="B281" s="633"/>
      <c r="C281" s="634"/>
      <c r="D281" s="634"/>
      <c r="E281" s="634"/>
      <c r="F281" s="633"/>
      <c r="G281" s="634"/>
      <c r="H281" s="634"/>
      <c r="I281" s="633"/>
      <c r="J281" s="633"/>
      <c r="K281" s="634"/>
      <c r="L281" s="634"/>
      <c r="M281" s="634"/>
      <c r="N281" s="634"/>
      <c r="O281" s="634"/>
      <c r="P281" s="634"/>
      <c r="Q281" s="634"/>
      <c r="R281" s="634"/>
      <c r="S281" s="634"/>
      <c r="T281" s="634"/>
      <c r="U281" s="635"/>
    </row>
    <row r="282" spans="1:21" ht="27.5" thickBot="1" x14ac:dyDescent="0.4">
      <c r="A282" s="191" t="s">
        <v>9</v>
      </c>
      <c r="B282" s="1053" t="s">
        <v>105</v>
      </c>
      <c r="C282" s="1054"/>
      <c r="E282" s="1037" t="s">
        <v>386</v>
      </c>
      <c r="F282" s="1038"/>
      <c r="G282" s="1035">
        <f>VLOOKUP(B282,'EXTRAUrbano.Piano inv. forn '!$D$40:$AB$68,3,FALSE)</f>
        <v>0</v>
      </c>
      <c r="H282" s="1036"/>
      <c r="I282" s="108"/>
      <c r="J282" s="1037" t="s">
        <v>387</v>
      </c>
      <c r="K282" s="1038"/>
      <c r="L282" s="1035">
        <f>VLOOKUP(B282,'EXTRAUrbano.Piano inv. forn '!$D$40:$AB$68,4,FALSE)</f>
        <v>0</v>
      </c>
      <c r="M282" s="1036"/>
      <c r="O282" s="197" t="s">
        <v>388</v>
      </c>
      <c r="P282" s="636"/>
      <c r="R282" s="198" t="s">
        <v>389</v>
      </c>
      <c r="S282" s="1039"/>
      <c r="T282" s="1040"/>
      <c r="U282" s="637"/>
    </row>
    <row r="283" spans="1:21" ht="15" thickBot="1" x14ac:dyDescent="0.4">
      <c r="A283" s="163"/>
      <c r="B283" s="120"/>
      <c r="C283" s="120"/>
      <c r="E283" s="121"/>
      <c r="F283" s="121"/>
      <c r="G283" s="122"/>
      <c r="H283" s="122"/>
      <c r="I283" s="108"/>
      <c r="J283" s="121"/>
      <c r="K283" s="121"/>
      <c r="L283" s="122"/>
      <c r="M283" s="122"/>
      <c r="O283" s="123"/>
      <c r="R283" s="119"/>
      <c r="S283" s="608"/>
      <c r="U283" s="164"/>
    </row>
    <row r="284" spans="1:21" ht="15" thickBot="1" x14ac:dyDescent="0.4">
      <c r="A284" s="1050" t="s">
        <v>390</v>
      </c>
      <c r="B284" s="1051"/>
      <c r="C284" s="1051"/>
      <c r="D284" s="1052"/>
      <c r="E284" s="1041">
        <f>VLOOKUP(B282,'EXTRAUrbano.Piano inv. forn '!$D$40:$AB$68,17,FALSE)</f>
        <v>0</v>
      </c>
      <c r="F284" s="1042"/>
      <c r="G284" s="1042"/>
      <c r="H284" s="1043"/>
      <c r="I284" s="108"/>
      <c r="J284" s="1044" t="s">
        <v>391</v>
      </c>
      <c r="K284" s="1045"/>
      <c r="L284" s="1041">
        <f>VLOOKUP(B282,'EXTRAUrbano.Piano inv. forn '!$D$40:$AB$68,19,FALSE)</f>
        <v>0</v>
      </c>
      <c r="M284" s="1043"/>
      <c r="N284" s="147"/>
      <c r="O284" s="196" t="s">
        <v>392</v>
      </c>
      <c r="P284" s="169">
        <f>L284+E284</f>
        <v>0</v>
      </c>
      <c r="R284" s="198" t="s">
        <v>393</v>
      </c>
      <c r="S284" s="1039"/>
      <c r="T284" s="1040"/>
      <c r="U284" s="164"/>
    </row>
    <row r="285" spans="1:21" ht="15" thickBot="1" x14ac:dyDescent="0.4">
      <c r="A285" s="163"/>
      <c r="U285" s="637"/>
    </row>
    <row r="286" spans="1:21" ht="58" x14ac:dyDescent="0.35">
      <c r="A286" s="1048" t="s">
        <v>394</v>
      </c>
      <c r="B286" s="1046" t="s">
        <v>395</v>
      </c>
      <c r="C286" s="1046" t="s">
        <v>396</v>
      </c>
      <c r="D286" s="192" t="s">
        <v>397</v>
      </c>
      <c r="E286" s="628" t="s">
        <v>398</v>
      </c>
      <c r="F286" s="192" t="s">
        <v>399</v>
      </c>
      <c r="G286" s="192" t="s">
        <v>400</v>
      </c>
      <c r="H286" s="193" t="s">
        <v>346</v>
      </c>
      <c r="I286" s="193" t="s">
        <v>401</v>
      </c>
      <c r="J286" s="193" t="s">
        <v>402</v>
      </c>
      <c r="K286" s="193" t="s">
        <v>403</v>
      </c>
      <c r="L286" s="193" t="s">
        <v>404</v>
      </c>
      <c r="M286" s="193" t="s">
        <v>405</v>
      </c>
      <c r="N286" s="193" t="s">
        <v>406</v>
      </c>
      <c r="O286" s="193" t="s">
        <v>407</v>
      </c>
      <c r="P286" s="193" t="s">
        <v>408</v>
      </c>
      <c r="Q286" s="193" t="s">
        <v>409</v>
      </c>
      <c r="R286" s="193" t="s">
        <v>410</v>
      </c>
      <c r="S286" s="193" t="s">
        <v>411</v>
      </c>
      <c r="T286" s="194" t="s">
        <v>412</v>
      </c>
      <c r="U286" s="638"/>
    </row>
    <row r="287" spans="1:21" ht="24.5" thickBot="1" x14ac:dyDescent="0.4">
      <c r="A287" s="1049"/>
      <c r="B287" s="1047"/>
      <c r="C287" s="1047"/>
      <c r="D287" s="195" t="s">
        <v>413</v>
      </c>
      <c r="E287" s="195" t="s">
        <v>429</v>
      </c>
      <c r="F287" s="195" t="s">
        <v>415</v>
      </c>
      <c r="G287" s="195" t="s">
        <v>415</v>
      </c>
      <c r="H287" s="195" t="s">
        <v>32</v>
      </c>
      <c r="I287" s="195" t="s">
        <v>430</v>
      </c>
      <c r="J287" s="195" t="s">
        <v>417</v>
      </c>
      <c r="K287" s="195" t="s">
        <v>418</v>
      </c>
      <c r="L287" s="195" t="s">
        <v>419</v>
      </c>
      <c r="M287" s="195" t="s">
        <v>418</v>
      </c>
      <c r="N287" s="195" t="s">
        <v>420</v>
      </c>
      <c r="O287" s="195" t="s">
        <v>384</v>
      </c>
      <c r="P287" s="195" t="s">
        <v>421</v>
      </c>
      <c r="Q287" s="195" t="s">
        <v>422</v>
      </c>
      <c r="R287" s="195" t="s">
        <v>423</v>
      </c>
      <c r="S287" s="195" t="s">
        <v>423</v>
      </c>
      <c r="T287" s="639"/>
      <c r="U287" s="638"/>
    </row>
    <row r="288" spans="1:21" x14ac:dyDescent="0.35">
      <c r="A288" s="1055" t="str">
        <f>B282</f>
        <v>Extra-urb.m.1</v>
      </c>
      <c r="B288" s="181">
        <v>1</v>
      </c>
      <c r="C288" s="218"/>
      <c r="D288" s="131"/>
      <c r="E288" s="131" t="s">
        <v>429</v>
      </c>
      <c r="F288" s="218"/>
      <c r="G288" s="640"/>
      <c r="H288" s="133" t="s">
        <v>431</v>
      </c>
      <c r="I288" s="497"/>
      <c r="J288" s="641"/>
      <c r="K288" s="642"/>
      <c r="L288" s="497"/>
      <c r="M288" s="642"/>
      <c r="N288" s="185"/>
      <c r="O288" s="185"/>
      <c r="P288" s="497"/>
      <c r="Q288" s="497"/>
      <c r="R288" s="497"/>
      <c r="S288" s="497"/>
      <c r="T288" s="643"/>
      <c r="U288" s="637"/>
    </row>
    <row r="289" spans="1:21" x14ac:dyDescent="0.35">
      <c r="A289" s="1055"/>
      <c r="B289" s="182">
        <v>2</v>
      </c>
      <c r="C289" s="128"/>
      <c r="D289" s="118"/>
      <c r="E289" s="118"/>
      <c r="F289" s="128"/>
      <c r="G289" s="644"/>
      <c r="H289" s="128"/>
      <c r="I289" s="498"/>
      <c r="J289" s="645"/>
      <c r="K289" s="646"/>
      <c r="L289" s="498"/>
      <c r="M289" s="646"/>
      <c r="N289" s="176"/>
      <c r="O289" s="176"/>
      <c r="P289" s="498"/>
      <c r="Q289" s="498" t="s">
        <v>424</v>
      </c>
      <c r="R289" s="498"/>
      <c r="S289" s="498"/>
      <c r="T289" s="647"/>
      <c r="U289" s="637"/>
    </row>
    <row r="290" spans="1:21" x14ac:dyDescent="0.35">
      <c r="A290" s="1055"/>
      <c r="B290" s="182">
        <v>3</v>
      </c>
      <c r="C290" s="128"/>
      <c r="D290" s="118"/>
      <c r="E290" s="118" t="s">
        <v>429</v>
      </c>
      <c r="F290" s="128"/>
      <c r="G290" s="644"/>
      <c r="H290" s="128" t="s">
        <v>432</v>
      </c>
      <c r="I290" s="498"/>
      <c r="J290" s="645"/>
      <c r="K290" s="646"/>
      <c r="L290" s="498"/>
      <c r="M290" s="646"/>
      <c r="N290" s="176"/>
      <c r="O290" s="176"/>
      <c r="P290" s="498"/>
      <c r="Q290" s="498"/>
      <c r="R290" s="498"/>
      <c r="S290" s="498"/>
      <c r="T290" s="647"/>
      <c r="U290" s="637"/>
    </row>
    <row r="291" spans="1:21" x14ac:dyDescent="0.35">
      <c r="A291" s="1055"/>
      <c r="B291" s="182">
        <v>4</v>
      </c>
      <c r="C291" s="128"/>
      <c r="D291" s="118"/>
      <c r="E291" s="118"/>
      <c r="F291" s="128"/>
      <c r="G291" s="644"/>
      <c r="H291" s="128"/>
      <c r="I291" s="498"/>
      <c r="J291" s="645"/>
      <c r="K291" s="646"/>
      <c r="L291" s="498"/>
      <c r="M291" s="646"/>
      <c r="N291" s="176"/>
      <c r="O291" s="176"/>
      <c r="P291" s="498"/>
      <c r="Q291" s="498"/>
      <c r="R291" s="498"/>
      <c r="S291" s="498"/>
      <c r="T291" s="647"/>
      <c r="U291" s="637"/>
    </row>
    <row r="292" spans="1:21" x14ac:dyDescent="0.35">
      <c r="A292" s="1055"/>
      <c r="B292" s="182">
        <v>5</v>
      </c>
      <c r="C292" s="128"/>
      <c r="D292" s="118"/>
      <c r="E292" s="118"/>
      <c r="F292" s="128"/>
      <c r="G292" s="644"/>
      <c r="H292" s="128" t="s">
        <v>431</v>
      </c>
      <c r="I292" s="498"/>
      <c r="J292" s="645"/>
      <c r="K292" s="646"/>
      <c r="L292" s="498"/>
      <c r="M292" s="646"/>
      <c r="N292" s="176"/>
      <c r="O292" s="176"/>
      <c r="P292" s="498"/>
      <c r="Q292" s="498"/>
      <c r="R292" s="498"/>
      <c r="S292" s="498"/>
      <c r="T292" s="647"/>
      <c r="U292" s="637"/>
    </row>
    <row r="293" spans="1:21" x14ac:dyDescent="0.35">
      <c r="A293" s="1055"/>
      <c r="B293" s="182">
        <v>6</v>
      </c>
      <c r="C293" s="128"/>
      <c r="D293" s="118"/>
      <c r="E293" s="118"/>
      <c r="F293" s="128"/>
      <c r="G293" s="644"/>
      <c r="H293" s="128"/>
      <c r="I293" s="498"/>
      <c r="J293" s="645"/>
      <c r="K293" s="646"/>
      <c r="L293" s="498"/>
      <c r="M293" s="646"/>
      <c r="N293" s="176"/>
      <c r="O293" s="176"/>
      <c r="P293" s="498"/>
      <c r="Q293" s="498"/>
      <c r="R293" s="498"/>
      <c r="S293" s="498"/>
      <c r="T293" s="647"/>
      <c r="U293" s="637"/>
    </row>
    <row r="294" spans="1:21" x14ac:dyDescent="0.35">
      <c r="A294" s="1055"/>
      <c r="B294" s="182">
        <v>7</v>
      </c>
      <c r="C294" s="128"/>
      <c r="D294" s="118"/>
      <c r="E294" s="118"/>
      <c r="F294" s="128"/>
      <c r="G294" s="644"/>
      <c r="H294" s="128"/>
      <c r="I294" s="498"/>
      <c r="J294" s="645"/>
      <c r="K294" s="646"/>
      <c r="L294" s="498"/>
      <c r="M294" s="646"/>
      <c r="N294" s="176"/>
      <c r="O294" s="176"/>
      <c r="P294" s="498"/>
      <c r="Q294" s="498"/>
      <c r="R294" s="498"/>
      <c r="S294" s="498"/>
      <c r="T294" s="647"/>
      <c r="U294" s="637"/>
    </row>
    <row r="295" spans="1:21" x14ac:dyDescent="0.35">
      <c r="A295" s="1055"/>
      <c r="B295" s="182">
        <v>8</v>
      </c>
      <c r="C295" s="128"/>
      <c r="D295" s="118"/>
      <c r="E295" s="118"/>
      <c r="F295" s="128"/>
      <c r="G295" s="644"/>
      <c r="H295" s="128"/>
      <c r="I295" s="498"/>
      <c r="J295" s="645"/>
      <c r="K295" s="646"/>
      <c r="L295" s="498"/>
      <c r="M295" s="646"/>
      <c r="N295" s="176"/>
      <c r="O295" s="176"/>
      <c r="P295" s="498"/>
      <c r="Q295" s="498"/>
      <c r="R295" s="498"/>
      <c r="S295" s="498"/>
      <c r="T295" s="647"/>
      <c r="U295" s="637"/>
    </row>
    <row r="296" spans="1:21" x14ac:dyDescent="0.35">
      <c r="A296" s="1055"/>
      <c r="B296" s="182">
        <v>9</v>
      </c>
      <c r="C296" s="128"/>
      <c r="D296" s="118"/>
      <c r="E296" s="118"/>
      <c r="F296" s="128"/>
      <c r="G296" s="644"/>
      <c r="H296" s="128"/>
      <c r="I296" s="498"/>
      <c r="J296" s="645"/>
      <c r="K296" s="646"/>
      <c r="L296" s="498"/>
      <c r="M296" s="646"/>
      <c r="N296" s="176"/>
      <c r="O296" s="176"/>
      <c r="P296" s="498"/>
      <c r="Q296" s="498"/>
      <c r="R296" s="498"/>
      <c r="S296" s="498"/>
      <c r="T296" s="647"/>
      <c r="U296" s="637"/>
    </row>
    <row r="297" spans="1:21" ht="15" thickBot="1" x14ac:dyDescent="0.4">
      <c r="A297" s="1056"/>
      <c r="B297" s="183">
        <v>10</v>
      </c>
      <c r="C297" s="157"/>
      <c r="D297" s="155"/>
      <c r="E297" s="155"/>
      <c r="F297" s="157"/>
      <c r="G297" s="648"/>
      <c r="H297" s="157"/>
      <c r="I297" s="499"/>
      <c r="J297" s="649"/>
      <c r="K297" s="650"/>
      <c r="L297" s="499"/>
      <c r="M297" s="650"/>
      <c r="N297" s="177"/>
      <c r="O297" s="177"/>
      <c r="P297" s="499"/>
      <c r="Q297" s="499"/>
      <c r="R297" s="499"/>
      <c r="S297" s="499"/>
      <c r="T297" s="651"/>
      <c r="U297" s="637"/>
    </row>
    <row r="298" spans="1:21" ht="29.5" thickBot="1" x14ac:dyDescent="0.4">
      <c r="A298" s="163"/>
      <c r="B298" s="119"/>
      <c r="C298" s="119"/>
      <c r="D298" s="119"/>
      <c r="E298" s="555" t="s">
        <v>385</v>
      </c>
      <c r="F298" s="556">
        <f>COUNTA(F288:F297)</f>
        <v>0</v>
      </c>
      <c r="G298" s="557">
        <f>COUNTA(G288:G297)</f>
        <v>0</v>
      </c>
      <c r="H298" s="652"/>
      <c r="I298" s="652"/>
      <c r="J298" s="600" t="s">
        <v>623</v>
      </c>
      <c r="K298" s="602">
        <f>COUNTIF(K288:K297,"&lt;=31/12/2024")</f>
        <v>0</v>
      </c>
      <c r="L298" s="652"/>
      <c r="M298" s="161" t="s">
        <v>425</v>
      </c>
      <c r="N298" s="174">
        <f>SUM(N288:N297)</f>
        <v>0</v>
      </c>
      <c r="O298" s="175">
        <f>SUM(O288:O297)</f>
        <v>0</v>
      </c>
      <c r="P298" s="119"/>
      <c r="R298" s="119"/>
      <c r="S298" s="119"/>
      <c r="T298" s="653"/>
      <c r="U298" s="654"/>
    </row>
    <row r="299" spans="1:21" ht="15" thickBot="1" x14ac:dyDescent="0.4">
      <c r="A299" s="655"/>
      <c r="B299" s="656"/>
      <c r="C299" s="464"/>
      <c r="D299" s="464"/>
      <c r="E299" s="464"/>
      <c r="F299" s="656"/>
      <c r="G299" s="464"/>
      <c r="H299" s="464"/>
      <c r="I299" s="656"/>
      <c r="J299" s="656"/>
      <c r="K299" s="464"/>
      <c r="L299" s="464"/>
      <c r="M299" s="464"/>
      <c r="N299" s="464"/>
      <c r="O299" s="464"/>
      <c r="P299" s="464"/>
      <c r="Q299" s="464"/>
      <c r="R299" s="464"/>
      <c r="S299" s="657"/>
      <c r="T299" s="464"/>
      <c r="U299" s="658"/>
    </row>
    <row r="300" spans="1:21" ht="15" thickBot="1" x14ac:dyDescent="0.4">
      <c r="A300" s="632"/>
      <c r="B300" s="633"/>
      <c r="C300" s="634"/>
      <c r="D300" s="634"/>
      <c r="E300" s="634"/>
      <c r="F300" s="633"/>
      <c r="G300" s="634"/>
      <c r="H300" s="634"/>
      <c r="I300" s="633"/>
      <c r="J300" s="633"/>
      <c r="K300" s="634"/>
      <c r="L300" s="634"/>
      <c r="M300" s="634"/>
      <c r="N300" s="634"/>
      <c r="O300" s="634"/>
      <c r="P300" s="634"/>
      <c r="Q300" s="634"/>
      <c r="R300" s="634"/>
      <c r="S300" s="634"/>
      <c r="T300" s="634"/>
      <c r="U300" s="635"/>
    </row>
    <row r="301" spans="1:21" ht="27.5" thickBot="1" x14ac:dyDescent="0.4">
      <c r="A301" s="191" t="s">
        <v>9</v>
      </c>
      <c r="B301" s="1053" t="s">
        <v>105</v>
      </c>
      <c r="C301" s="1054"/>
      <c r="E301" s="1037" t="s">
        <v>386</v>
      </c>
      <c r="F301" s="1038"/>
      <c r="G301" s="1035">
        <f>VLOOKUP(B301,'EXTRAUrbano.Piano inv. forn '!$D$40:$AB$68,3,FALSE)</f>
        <v>0</v>
      </c>
      <c r="H301" s="1036"/>
      <c r="I301" s="108"/>
      <c r="J301" s="1037" t="s">
        <v>387</v>
      </c>
      <c r="K301" s="1038"/>
      <c r="L301" s="1035">
        <f>VLOOKUP(B301,'EXTRAUrbano.Piano inv. forn '!$D$40:$AB$68,4,FALSE)</f>
        <v>0</v>
      </c>
      <c r="M301" s="1036"/>
      <c r="O301" s="197" t="s">
        <v>388</v>
      </c>
      <c r="P301" s="636"/>
      <c r="R301" s="198" t="s">
        <v>389</v>
      </c>
      <c r="S301" s="1039"/>
      <c r="T301" s="1040"/>
      <c r="U301" s="637"/>
    </row>
    <row r="302" spans="1:21" ht="15" thickBot="1" x14ac:dyDescent="0.4">
      <c r="A302" s="163"/>
      <c r="B302" s="120"/>
      <c r="C302" s="120"/>
      <c r="E302" s="121"/>
      <c r="F302" s="121"/>
      <c r="G302" s="122"/>
      <c r="H302" s="122"/>
      <c r="I302" s="108"/>
      <c r="J302" s="121"/>
      <c r="K302" s="121"/>
      <c r="L302" s="122"/>
      <c r="M302" s="122"/>
      <c r="O302" s="123"/>
      <c r="R302" s="119"/>
      <c r="S302" s="608"/>
      <c r="U302" s="164"/>
    </row>
    <row r="303" spans="1:21" ht="15" thickBot="1" x14ac:dyDescent="0.4">
      <c r="A303" s="1050" t="s">
        <v>390</v>
      </c>
      <c r="B303" s="1051"/>
      <c r="C303" s="1051"/>
      <c r="D303" s="1052"/>
      <c r="E303" s="1041">
        <f>VLOOKUP(B301,'EXTRAUrbano.Piano inv. forn '!$D$40:$AB$68,17,FALSE)</f>
        <v>0</v>
      </c>
      <c r="F303" s="1042"/>
      <c r="G303" s="1042"/>
      <c r="H303" s="1043"/>
      <c r="I303" s="108"/>
      <c r="J303" s="1044" t="s">
        <v>391</v>
      </c>
      <c r="K303" s="1045"/>
      <c r="L303" s="1041">
        <f>VLOOKUP(B301,'EXTRAUrbano.Piano inv. forn '!$D$40:$AB$68,19,FALSE)</f>
        <v>0</v>
      </c>
      <c r="M303" s="1043"/>
      <c r="N303" s="147"/>
      <c r="O303" s="196" t="s">
        <v>392</v>
      </c>
      <c r="P303" s="169">
        <f>L303+E303</f>
        <v>0</v>
      </c>
      <c r="R303" s="198" t="s">
        <v>393</v>
      </c>
      <c r="S303" s="1039"/>
      <c r="T303" s="1040"/>
      <c r="U303" s="164"/>
    </row>
    <row r="304" spans="1:21" ht="15" thickBot="1" x14ac:dyDescent="0.4">
      <c r="A304" s="163"/>
      <c r="U304" s="637"/>
    </row>
    <row r="305" spans="1:21" ht="58" x14ac:dyDescent="0.35">
      <c r="A305" s="1048" t="s">
        <v>394</v>
      </c>
      <c r="B305" s="1046" t="s">
        <v>395</v>
      </c>
      <c r="C305" s="1046" t="s">
        <v>396</v>
      </c>
      <c r="D305" s="192" t="s">
        <v>397</v>
      </c>
      <c r="E305" s="628" t="s">
        <v>398</v>
      </c>
      <c r="F305" s="192" t="s">
        <v>399</v>
      </c>
      <c r="G305" s="192" t="s">
        <v>400</v>
      </c>
      <c r="H305" s="193" t="s">
        <v>346</v>
      </c>
      <c r="I305" s="193" t="s">
        <v>401</v>
      </c>
      <c r="J305" s="193" t="s">
        <v>402</v>
      </c>
      <c r="K305" s="193" t="s">
        <v>403</v>
      </c>
      <c r="L305" s="193" t="s">
        <v>404</v>
      </c>
      <c r="M305" s="193" t="s">
        <v>405</v>
      </c>
      <c r="N305" s="193" t="s">
        <v>406</v>
      </c>
      <c r="O305" s="193" t="s">
        <v>407</v>
      </c>
      <c r="P305" s="193" t="s">
        <v>408</v>
      </c>
      <c r="Q305" s="193" t="s">
        <v>409</v>
      </c>
      <c r="R305" s="193" t="s">
        <v>410</v>
      </c>
      <c r="S305" s="193" t="s">
        <v>411</v>
      </c>
      <c r="T305" s="194" t="s">
        <v>412</v>
      </c>
      <c r="U305" s="638"/>
    </row>
    <row r="306" spans="1:21" ht="24.5" thickBot="1" x14ac:dyDescent="0.4">
      <c r="A306" s="1049"/>
      <c r="B306" s="1047"/>
      <c r="C306" s="1047"/>
      <c r="D306" s="195" t="s">
        <v>413</v>
      </c>
      <c r="E306" s="195" t="s">
        <v>429</v>
      </c>
      <c r="F306" s="195" t="s">
        <v>415</v>
      </c>
      <c r="G306" s="195" t="s">
        <v>415</v>
      </c>
      <c r="H306" s="195" t="s">
        <v>32</v>
      </c>
      <c r="I306" s="195" t="s">
        <v>430</v>
      </c>
      <c r="J306" s="195" t="s">
        <v>417</v>
      </c>
      <c r="K306" s="195" t="s">
        <v>418</v>
      </c>
      <c r="L306" s="195" t="s">
        <v>419</v>
      </c>
      <c r="M306" s="195" t="s">
        <v>418</v>
      </c>
      <c r="N306" s="195" t="s">
        <v>420</v>
      </c>
      <c r="O306" s="195" t="s">
        <v>384</v>
      </c>
      <c r="P306" s="195" t="s">
        <v>421</v>
      </c>
      <c r="Q306" s="195" t="s">
        <v>422</v>
      </c>
      <c r="R306" s="195" t="s">
        <v>423</v>
      </c>
      <c r="S306" s="195" t="s">
        <v>423</v>
      </c>
      <c r="T306" s="639"/>
      <c r="U306" s="638"/>
    </row>
    <row r="307" spans="1:21" x14ac:dyDescent="0.35">
      <c r="A307" s="1055" t="str">
        <f>B301</f>
        <v>Extra-urb.m.1</v>
      </c>
      <c r="B307" s="181">
        <v>1</v>
      </c>
      <c r="C307" s="218"/>
      <c r="D307" s="131"/>
      <c r="E307" s="131" t="s">
        <v>429</v>
      </c>
      <c r="F307" s="218"/>
      <c r="G307" s="640"/>
      <c r="H307" s="133" t="s">
        <v>431</v>
      </c>
      <c r="I307" s="497"/>
      <c r="J307" s="641"/>
      <c r="K307" s="642"/>
      <c r="L307" s="497"/>
      <c r="M307" s="642"/>
      <c r="N307" s="185"/>
      <c r="O307" s="185"/>
      <c r="P307" s="497"/>
      <c r="Q307" s="497"/>
      <c r="R307" s="497"/>
      <c r="S307" s="497"/>
      <c r="T307" s="643"/>
      <c r="U307" s="637"/>
    </row>
    <row r="308" spans="1:21" x14ac:dyDescent="0.35">
      <c r="A308" s="1055"/>
      <c r="B308" s="182">
        <v>2</v>
      </c>
      <c r="C308" s="128"/>
      <c r="D308" s="118"/>
      <c r="E308" s="118"/>
      <c r="F308" s="128"/>
      <c r="G308" s="644"/>
      <c r="H308" s="128"/>
      <c r="I308" s="498"/>
      <c r="J308" s="645"/>
      <c r="K308" s="646"/>
      <c r="L308" s="498"/>
      <c r="M308" s="646"/>
      <c r="N308" s="176"/>
      <c r="O308" s="176"/>
      <c r="P308" s="498"/>
      <c r="Q308" s="498" t="s">
        <v>424</v>
      </c>
      <c r="R308" s="498"/>
      <c r="S308" s="498"/>
      <c r="T308" s="647"/>
      <c r="U308" s="637"/>
    </row>
    <row r="309" spans="1:21" x14ac:dyDescent="0.35">
      <c r="A309" s="1055"/>
      <c r="B309" s="182">
        <v>3</v>
      </c>
      <c r="C309" s="128"/>
      <c r="D309" s="118"/>
      <c r="E309" s="118" t="s">
        <v>429</v>
      </c>
      <c r="F309" s="128"/>
      <c r="G309" s="644"/>
      <c r="H309" s="128" t="s">
        <v>432</v>
      </c>
      <c r="I309" s="498"/>
      <c r="J309" s="645"/>
      <c r="K309" s="646"/>
      <c r="L309" s="498"/>
      <c r="M309" s="646"/>
      <c r="N309" s="176"/>
      <c r="O309" s="176"/>
      <c r="P309" s="498"/>
      <c r="Q309" s="498"/>
      <c r="R309" s="498"/>
      <c r="S309" s="498"/>
      <c r="T309" s="647"/>
      <c r="U309" s="637"/>
    </row>
    <row r="310" spans="1:21" x14ac:dyDescent="0.35">
      <c r="A310" s="1055"/>
      <c r="B310" s="182">
        <v>4</v>
      </c>
      <c r="C310" s="128"/>
      <c r="D310" s="118"/>
      <c r="E310" s="118"/>
      <c r="F310" s="128"/>
      <c r="G310" s="644"/>
      <c r="H310" s="128"/>
      <c r="I310" s="498"/>
      <c r="J310" s="645"/>
      <c r="K310" s="646"/>
      <c r="L310" s="498"/>
      <c r="M310" s="646"/>
      <c r="N310" s="176"/>
      <c r="O310" s="176"/>
      <c r="P310" s="498"/>
      <c r="Q310" s="498"/>
      <c r="R310" s="498"/>
      <c r="S310" s="498"/>
      <c r="T310" s="647"/>
      <c r="U310" s="637"/>
    </row>
    <row r="311" spans="1:21" x14ac:dyDescent="0.35">
      <c r="A311" s="1055"/>
      <c r="B311" s="182">
        <v>5</v>
      </c>
      <c r="C311" s="128"/>
      <c r="D311" s="118"/>
      <c r="E311" s="118"/>
      <c r="F311" s="128"/>
      <c r="G311" s="644"/>
      <c r="H311" s="128" t="s">
        <v>431</v>
      </c>
      <c r="I311" s="498"/>
      <c r="J311" s="645"/>
      <c r="K311" s="646"/>
      <c r="L311" s="498"/>
      <c r="M311" s="646"/>
      <c r="N311" s="176"/>
      <c r="O311" s="176"/>
      <c r="P311" s="498"/>
      <c r="Q311" s="498"/>
      <c r="R311" s="498"/>
      <c r="S311" s="498"/>
      <c r="T311" s="647"/>
      <c r="U311" s="637"/>
    </row>
    <row r="312" spans="1:21" x14ac:dyDescent="0.35">
      <c r="A312" s="1055"/>
      <c r="B312" s="182">
        <v>6</v>
      </c>
      <c r="C312" s="128"/>
      <c r="D312" s="118"/>
      <c r="E312" s="118"/>
      <c r="F312" s="128"/>
      <c r="G312" s="644"/>
      <c r="H312" s="128"/>
      <c r="I312" s="498"/>
      <c r="J312" s="645"/>
      <c r="K312" s="646"/>
      <c r="L312" s="498"/>
      <c r="M312" s="646"/>
      <c r="N312" s="176"/>
      <c r="O312" s="176"/>
      <c r="P312" s="498"/>
      <c r="Q312" s="498"/>
      <c r="R312" s="498"/>
      <c r="S312" s="498"/>
      <c r="T312" s="647"/>
      <c r="U312" s="637"/>
    </row>
    <row r="313" spans="1:21" x14ac:dyDescent="0.35">
      <c r="A313" s="1055"/>
      <c r="B313" s="182">
        <v>7</v>
      </c>
      <c r="C313" s="128"/>
      <c r="D313" s="118"/>
      <c r="E313" s="118"/>
      <c r="F313" s="128"/>
      <c r="G313" s="644"/>
      <c r="H313" s="128"/>
      <c r="I313" s="498"/>
      <c r="J313" s="645"/>
      <c r="K313" s="646"/>
      <c r="L313" s="498"/>
      <c r="M313" s="646"/>
      <c r="N313" s="176"/>
      <c r="O313" s="176"/>
      <c r="P313" s="498"/>
      <c r="Q313" s="498"/>
      <c r="R313" s="498"/>
      <c r="S313" s="498"/>
      <c r="T313" s="647"/>
      <c r="U313" s="637"/>
    </row>
    <row r="314" spans="1:21" x14ac:dyDescent="0.35">
      <c r="A314" s="1055"/>
      <c r="B314" s="182">
        <v>8</v>
      </c>
      <c r="C314" s="128"/>
      <c r="D314" s="118"/>
      <c r="E314" s="118"/>
      <c r="F314" s="128"/>
      <c r="G314" s="644"/>
      <c r="H314" s="128"/>
      <c r="I314" s="498"/>
      <c r="J314" s="645"/>
      <c r="K314" s="646"/>
      <c r="L314" s="498"/>
      <c r="M314" s="646"/>
      <c r="N314" s="176"/>
      <c r="O314" s="176"/>
      <c r="P314" s="498"/>
      <c r="Q314" s="498"/>
      <c r="R314" s="498"/>
      <c r="S314" s="498"/>
      <c r="T314" s="647"/>
      <c r="U314" s="637"/>
    </row>
    <row r="315" spans="1:21" x14ac:dyDescent="0.35">
      <c r="A315" s="1055"/>
      <c r="B315" s="182">
        <v>9</v>
      </c>
      <c r="C315" s="128"/>
      <c r="D315" s="118"/>
      <c r="E315" s="118"/>
      <c r="F315" s="128"/>
      <c r="G315" s="644"/>
      <c r="H315" s="128"/>
      <c r="I315" s="498"/>
      <c r="J315" s="645"/>
      <c r="K315" s="646"/>
      <c r="L315" s="498"/>
      <c r="M315" s="646"/>
      <c r="N315" s="176"/>
      <c r="O315" s="176"/>
      <c r="P315" s="498"/>
      <c r="Q315" s="498"/>
      <c r="R315" s="498"/>
      <c r="S315" s="498"/>
      <c r="T315" s="647"/>
      <c r="U315" s="637"/>
    </row>
    <row r="316" spans="1:21" ht="15" thickBot="1" x14ac:dyDescent="0.4">
      <c r="A316" s="1056"/>
      <c r="B316" s="183">
        <v>10</v>
      </c>
      <c r="C316" s="157"/>
      <c r="D316" s="155"/>
      <c r="E316" s="155"/>
      <c r="F316" s="157"/>
      <c r="G316" s="648"/>
      <c r="H316" s="157"/>
      <c r="I316" s="499"/>
      <c r="J316" s="649"/>
      <c r="K316" s="650"/>
      <c r="L316" s="499"/>
      <c r="M316" s="650"/>
      <c r="N316" s="177"/>
      <c r="O316" s="177"/>
      <c r="P316" s="499"/>
      <c r="Q316" s="499"/>
      <c r="R316" s="499"/>
      <c r="S316" s="499"/>
      <c r="T316" s="651"/>
      <c r="U316" s="637"/>
    </row>
    <row r="317" spans="1:21" ht="29.5" thickBot="1" x14ac:dyDescent="0.4">
      <c r="A317" s="163"/>
      <c r="B317" s="119"/>
      <c r="C317" s="119"/>
      <c r="D317" s="119"/>
      <c r="E317" s="555" t="s">
        <v>385</v>
      </c>
      <c r="F317" s="556">
        <f>COUNTA(F307:F316)</f>
        <v>0</v>
      </c>
      <c r="G317" s="557">
        <f>COUNTA(G307:G316)</f>
        <v>0</v>
      </c>
      <c r="H317" s="652"/>
      <c r="I317" s="652"/>
      <c r="J317" s="600" t="s">
        <v>623</v>
      </c>
      <c r="K317" s="602">
        <f>COUNTIF(K307:K316,"&lt;=31/12/2024")</f>
        <v>0</v>
      </c>
      <c r="L317" s="652"/>
      <c r="M317" s="161" t="s">
        <v>425</v>
      </c>
      <c r="N317" s="174">
        <f>SUM(N307:N316)</f>
        <v>0</v>
      </c>
      <c r="O317" s="175">
        <f>SUM(O307:O316)</f>
        <v>0</v>
      </c>
      <c r="P317" s="119"/>
      <c r="R317" s="119"/>
      <c r="S317" s="119"/>
      <c r="T317" s="653"/>
      <c r="U317" s="654"/>
    </row>
    <row r="318" spans="1:21" ht="15" thickBot="1" x14ac:dyDescent="0.4">
      <c r="A318" s="655"/>
      <c r="B318" s="656"/>
      <c r="C318" s="464"/>
      <c r="D318" s="464"/>
      <c r="E318" s="464"/>
      <c r="F318" s="656"/>
      <c r="G318" s="464"/>
      <c r="H318" s="464"/>
      <c r="I318" s="656"/>
      <c r="J318" s="656"/>
      <c r="K318" s="464"/>
      <c r="L318" s="464"/>
      <c r="M318" s="464"/>
      <c r="N318" s="464"/>
      <c r="O318" s="464"/>
      <c r="P318" s="464"/>
      <c r="Q318" s="464"/>
      <c r="R318" s="464"/>
      <c r="S318" s="657"/>
      <c r="T318" s="464"/>
      <c r="U318" s="658"/>
    </row>
    <row r="319" spans="1:21" ht="15" thickBot="1" x14ac:dyDescent="0.4">
      <c r="A319" s="632"/>
      <c r="B319" s="633"/>
      <c r="C319" s="634"/>
      <c r="D319" s="634"/>
      <c r="E319" s="634"/>
      <c r="F319" s="633"/>
      <c r="G319" s="634"/>
      <c r="H319" s="634"/>
      <c r="I319" s="633"/>
      <c r="J319" s="633"/>
      <c r="K319" s="634"/>
      <c r="L319" s="634"/>
      <c r="M319" s="634"/>
      <c r="N319" s="634"/>
      <c r="O319" s="634"/>
      <c r="P319" s="634"/>
      <c r="Q319" s="634"/>
      <c r="R319" s="634"/>
      <c r="S319" s="634"/>
      <c r="T319" s="634"/>
      <c r="U319" s="635"/>
    </row>
    <row r="320" spans="1:21" ht="27.5" thickBot="1" x14ac:dyDescent="0.4">
      <c r="A320" s="191" t="s">
        <v>9</v>
      </c>
      <c r="B320" s="1053" t="s">
        <v>105</v>
      </c>
      <c r="C320" s="1054"/>
      <c r="E320" s="1037" t="s">
        <v>386</v>
      </c>
      <c r="F320" s="1038"/>
      <c r="G320" s="1035">
        <f>VLOOKUP(B320,'EXTRAUrbano.Piano inv. forn '!$D$40:$AB$68,3,FALSE)</f>
        <v>0</v>
      </c>
      <c r="H320" s="1036"/>
      <c r="I320" s="108"/>
      <c r="J320" s="1037" t="s">
        <v>387</v>
      </c>
      <c r="K320" s="1038"/>
      <c r="L320" s="1035">
        <f>VLOOKUP(B320,'EXTRAUrbano.Piano inv. forn '!$D$40:$AB$68,4,FALSE)</f>
        <v>0</v>
      </c>
      <c r="M320" s="1036"/>
      <c r="O320" s="197" t="s">
        <v>388</v>
      </c>
      <c r="P320" s="636"/>
      <c r="R320" s="198" t="s">
        <v>389</v>
      </c>
      <c r="S320" s="1039"/>
      <c r="T320" s="1040"/>
      <c r="U320" s="637"/>
    </row>
    <row r="321" spans="1:21" ht="15" thickBot="1" x14ac:dyDescent="0.4">
      <c r="A321" s="163"/>
      <c r="B321" s="120"/>
      <c r="C321" s="120"/>
      <c r="E321" s="121"/>
      <c r="F321" s="121"/>
      <c r="G321" s="122"/>
      <c r="H321" s="122"/>
      <c r="I321" s="108"/>
      <c r="J321" s="121"/>
      <c r="K321" s="121"/>
      <c r="L321" s="122"/>
      <c r="M321" s="122"/>
      <c r="O321" s="123"/>
      <c r="R321" s="119"/>
      <c r="S321" s="608"/>
      <c r="U321" s="164"/>
    </row>
    <row r="322" spans="1:21" ht="15" thickBot="1" x14ac:dyDescent="0.4">
      <c r="A322" s="1050" t="s">
        <v>390</v>
      </c>
      <c r="B322" s="1051"/>
      <c r="C322" s="1051"/>
      <c r="D322" s="1052"/>
      <c r="E322" s="1041">
        <f>VLOOKUP(B320,'EXTRAUrbano.Piano inv. forn '!$D$40:$AB$68,17,FALSE)</f>
        <v>0</v>
      </c>
      <c r="F322" s="1042"/>
      <c r="G322" s="1042"/>
      <c r="H322" s="1043"/>
      <c r="I322" s="108"/>
      <c r="J322" s="1044" t="s">
        <v>391</v>
      </c>
      <c r="K322" s="1045"/>
      <c r="L322" s="1041">
        <f>VLOOKUP(B320,'EXTRAUrbano.Piano inv. forn '!$D$40:$AB$68,19,FALSE)</f>
        <v>0</v>
      </c>
      <c r="M322" s="1043"/>
      <c r="N322" s="147"/>
      <c r="O322" s="196" t="s">
        <v>392</v>
      </c>
      <c r="P322" s="169">
        <f>L322+E322</f>
        <v>0</v>
      </c>
      <c r="R322" s="198" t="s">
        <v>393</v>
      </c>
      <c r="S322" s="1039"/>
      <c r="T322" s="1040"/>
      <c r="U322" s="164"/>
    </row>
    <row r="323" spans="1:21" ht="15" thickBot="1" x14ac:dyDescent="0.4">
      <c r="A323" s="163"/>
      <c r="U323" s="637"/>
    </row>
    <row r="324" spans="1:21" ht="58" x14ac:dyDescent="0.35">
      <c r="A324" s="1048" t="s">
        <v>394</v>
      </c>
      <c r="B324" s="1046" t="s">
        <v>395</v>
      </c>
      <c r="C324" s="1046" t="s">
        <v>396</v>
      </c>
      <c r="D324" s="192" t="s">
        <v>397</v>
      </c>
      <c r="E324" s="628" t="s">
        <v>398</v>
      </c>
      <c r="F324" s="192" t="s">
        <v>399</v>
      </c>
      <c r="G324" s="192" t="s">
        <v>400</v>
      </c>
      <c r="H324" s="193" t="s">
        <v>346</v>
      </c>
      <c r="I324" s="193" t="s">
        <v>401</v>
      </c>
      <c r="J324" s="193" t="s">
        <v>402</v>
      </c>
      <c r="K324" s="193" t="s">
        <v>403</v>
      </c>
      <c r="L324" s="193" t="s">
        <v>404</v>
      </c>
      <c r="M324" s="193" t="s">
        <v>405</v>
      </c>
      <c r="N324" s="193" t="s">
        <v>406</v>
      </c>
      <c r="O324" s="193" t="s">
        <v>407</v>
      </c>
      <c r="P324" s="193" t="s">
        <v>408</v>
      </c>
      <c r="Q324" s="193" t="s">
        <v>409</v>
      </c>
      <c r="R324" s="193" t="s">
        <v>410</v>
      </c>
      <c r="S324" s="193" t="s">
        <v>411</v>
      </c>
      <c r="T324" s="194" t="s">
        <v>412</v>
      </c>
      <c r="U324" s="638"/>
    </row>
    <row r="325" spans="1:21" ht="24.5" thickBot="1" x14ac:dyDescent="0.4">
      <c r="A325" s="1049"/>
      <c r="B325" s="1047"/>
      <c r="C325" s="1047"/>
      <c r="D325" s="195" t="s">
        <v>413</v>
      </c>
      <c r="E325" s="195" t="s">
        <v>429</v>
      </c>
      <c r="F325" s="195" t="s">
        <v>415</v>
      </c>
      <c r="G325" s="195" t="s">
        <v>415</v>
      </c>
      <c r="H325" s="195" t="s">
        <v>32</v>
      </c>
      <c r="I325" s="195" t="s">
        <v>430</v>
      </c>
      <c r="J325" s="195" t="s">
        <v>417</v>
      </c>
      <c r="K325" s="195" t="s">
        <v>418</v>
      </c>
      <c r="L325" s="195" t="s">
        <v>419</v>
      </c>
      <c r="M325" s="195" t="s">
        <v>418</v>
      </c>
      <c r="N325" s="195" t="s">
        <v>420</v>
      </c>
      <c r="O325" s="195" t="s">
        <v>384</v>
      </c>
      <c r="P325" s="195" t="s">
        <v>421</v>
      </c>
      <c r="Q325" s="195" t="s">
        <v>422</v>
      </c>
      <c r="R325" s="195" t="s">
        <v>423</v>
      </c>
      <c r="S325" s="195" t="s">
        <v>423</v>
      </c>
      <c r="T325" s="639"/>
      <c r="U325" s="638"/>
    </row>
    <row r="326" spans="1:21" x14ac:dyDescent="0.35">
      <c r="A326" s="1055" t="str">
        <f>B320</f>
        <v>Extra-urb.m.1</v>
      </c>
      <c r="B326" s="181">
        <v>1</v>
      </c>
      <c r="C326" s="218"/>
      <c r="D326" s="131"/>
      <c r="E326" s="131" t="s">
        <v>429</v>
      </c>
      <c r="F326" s="218"/>
      <c r="G326" s="640"/>
      <c r="H326" s="133" t="s">
        <v>431</v>
      </c>
      <c r="I326" s="497"/>
      <c r="J326" s="641"/>
      <c r="K326" s="642"/>
      <c r="L326" s="497"/>
      <c r="M326" s="642"/>
      <c r="N326" s="185"/>
      <c r="O326" s="185"/>
      <c r="P326" s="497"/>
      <c r="Q326" s="497"/>
      <c r="R326" s="497"/>
      <c r="S326" s="497"/>
      <c r="T326" s="643"/>
      <c r="U326" s="637"/>
    </row>
    <row r="327" spans="1:21" x14ac:dyDescent="0.35">
      <c r="A327" s="1055"/>
      <c r="B327" s="182">
        <v>2</v>
      </c>
      <c r="C327" s="128"/>
      <c r="D327" s="118"/>
      <c r="E327" s="118"/>
      <c r="F327" s="128"/>
      <c r="G327" s="644"/>
      <c r="H327" s="128"/>
      <c r="I327" s="498"/>
      <c r="J327" s="645"/>
      <c r="K327" s="646"/>
      <c r="L327" s="498"/>
      <c r="M327" s="646"/>
      <c r="N327" s="176"/>
      <c r="O327" s="176"/>
      <c r="P327" s="498"/>
      <c r="Q327" s="498" t="s">
        <v>424</v>
      </c>
      <c r="R327" s="498"/>
      <c r="S327" s="498"/>
      <c r="T327" s="647"/>
      <c r="U327" s="637"/>
    </row>
    <row r="328" spans="1:21" x14ac:dyDescent="0.35">
      <c r="A328" s="1055"/>
      <c r="B328" s="182">
        <v>3</v>
      </c>
      <c r="C328" s="128"/>
      <c r="D328" s="118"/>
      <c r="E328" s="118" t="s">
        <v>429</v>
      </c>
      <c r="F328" s="128"/>
      <c r="G328" s="644"/>
      <c r="H328" s="128" t="s">
        <v>432</v>
      </c>
      <c r="I328" s="498"/>
      <c r="J328" s="645"/>
      <c r="K328" s="646"/>
      <c r="L328" s="498"/>
      <c r="M328" s="646"/>
      <c r="N328" s="176"/>
      <c r="O328" s="176"/>
      <c r="P328" s="498"/>
      <c r="Q328" s="498"/>
      <c r="R328" s="498"/>
      <c r="S328" s="498"/>
      <c r="T328" s="647"/>
      <c r="U328" s="637"/>
    </row>
    <row r="329" spans="1:21" x14ac:dyDescent="0.35">
      <c r="A329" s="1055"/>
      <c r="B329" s="182">
        <v>4</v>
      </c>
      <c r="C329" s="128"/>
      <c r="D329" s="118"/>
      <c r="E329" s="118"/>
      <c r="F329" s="128"/>
      <c r="G329" s="644"/>
      <c r="H329" s="128"/>
      <c r="I329" s="498"/>
      <c r="J329" s="645"/>
      <c r="K329" s="646"/>
      <c r="L329" s="498"/>
      <c r="M329" s="646"/>
      <c r="N329" s="176"/>
      <c r="O329" s="176"/>
      <c r="P329" s="498"/>
      <c r="Q329" s="498"/>
      <c r="R329" s="498"/>
      <c r="S329" s="498"/>
      <c r="T329" s="647"/>
      <c r="U329" s="637"/>
    </row>
    <row r="330" spans="1:21" x14ac:dyDescent="0.35">
      <c r="A330" s="1055"/>
      <c r="B330" s="182">
        <v>5</v>
      </c>
      <c r="C330" s="128"/>
      <c r="D330" s="118"/>
      <c r="E330" s="118"/>
      <c r="F330" s="128"/>
      <c r="G330" s="644"/>
      <c r="H330" s="128" t="s">
        <v>431</v>
      </c>
      <c r="I330" s="498"/>
      <c r="J330" s="645"/>
      <c r="K330" s="646"/>
      <c r="L330" s="498"/>
      <c r="M330" s="646"/>
      <c r="N330" s="176"/>
      <c r="O330" s="176"/>
      <c r="P330" s="498"/>
      <c r="Q330" s="498"/>
      <c r="R330" s="498"/>
      <c r="S330" s="498"/>
      <c r="T330" s="647"/>
      <c r="U330" s="637"/>
    </row>
    <row r="331" spans="1:21" x14ac:dyDescent="0.35">
      <c r="A331" s="1055"/>
      <c r="B331" s="182">
        <v>6</v>
      </c>
      <c r="C331" s="128"/>
      <c r="D331" s="118"/>
      <c r="E331" s="118"/>
      <c r="F331" s="128"/>
      <c r="G331" s="644"/>
      <c r="H331" s="128"/>
      <c r="I331" s="498"/>
      <c r="J331" s="645"/>
      <c r="K331" s="646"/>
      <c r="L331" s="498"/>
      <c r="M331" s="646"/>
      <c r="N331" s="176"/>
      <c r="O331" s="176"/>
      <c r="P331" s="498"/>
      <c r="Q331" s="498"/>
      <c r="R331" s="498"/>
      <c r="S331" s="498"/>
      <c r="T331" s="647"/>
      <c r="U331" s="637"/>
    </row>
    <row r="332" spans="1:21" x14ac:dyDescent="0.35">
      <c r="A332" s="1055"/>
      <c r="B332" s="182">
        <v>7</v>
      </c>
      <c r="C332" s="128"/>
      <c r="D332" s="118"/>
      <c r="E332" s="118"/>
      <c r="F332" s="128"/>
      <c r="G332" s="644"/>
      <c r="H332" s="128"/>
      <c r="I332" s="498"/>
      <c r="J332" s="645"/>
      <c r="K332" s="646"/>
      <c r="L332" s="498"/>
      <c r="M332" s="646"/>
      <c r="N332" s="176"/>
      <c r="O332" s="176"/>
      <c r="P332" s="498"/>
      <c r="Q332" s="498"/>
      <c r="R332" s="498"/>
      <c r="S332" s="498"/>
      <c r="T332" s="647"/>
      <c r="U332" s="637"/>
    </row>
    <row r="333" spans="1:21" x14ac:dyDescent="0.35">
      <c r="A333" s="1055"/>
      <c r="B333" s="182">
        <v>8</v>
      </c>
      <c r="C333" s="128"/>
      <c r="D333" s="118"/>
      <c r="E333" s="118"/>
      <c r="F333" s="128"/>
      <c r="G333" s="644"/>
      <c r="H333" s="128"/>
      <c r="I333" s="498"/>
      <c r="J333" s="645"/>
      <c r="K333" s="646"/>
      <c r="L333" s="498"/>
      <c r="M333" s="646"/>
      <c r="N333" s="176"/>
      <c r="O333" s="176"/>
      <c r="P333" s="498"/>
      <c r="Q333" s="498"/>
      <c r="R333" s="498"/>
      <c r="S333" s="498"/>
      <c r="T333" s="647"/>
      <c r="U333" s="637"/>
    </row>
    <row r="334" spans="1:21" x14ac:dyDescent="0.35">
      <c r="A334" s="1055"/>
      <c r="B334" s="182">
        <v>9</v>
      </c>
      <c r="C334" s="128"/>
      <c r="D334" s="118"/>
      <c r="E334" s="118"/>
      <c r="F334" s="128"/>
      <c r="G334" s="644"/>
      <c r="H334" s="128"/>
      <c r="I334" s="498"/>
      <c r="J334" s="645"/>
      <c r="K334" s="646"/>
      <c r="L334" s="498"/>
      <c r="M334" s="646"/>
      <c r="N334" s="176"/>
      <c r="O334" s="176"/>
      <c r="P334" s="498"/>
      <c r="Q334" s="498"/>
      <c r="R334" s="498"/>
      <c r="S334" s="498"/>
      <c r="T334" s="647"/>
      <c r="U334" s="637"/>
    </row>
    <row r="335" spans="1:21" ht="15" thickBot="1" x14ac:dyDescent="0.4">
      <c r="A335" s="1056"/>
      <c r="B335" s="183">
        <v>10</v>
      </c>
      <c r="C335" s="157"/>
      <c r="D335" s="155"/>
      <c r="E335" s="155"/>
      <c r="F335" s="157"/>
      <c r="G335" s="648"/>
      <c r="H335" s="157"/>
      <c r="I335" s="499"/>
      <c r="J335" s="649"/>
      <c r="K335" s="650"/>
      <c r="L335" s="499"/>
      <c r="M335" s="650"/>
      <c r="N335" s="177"/>
      <c r="O335" s="177"/>
      <c r="P335" s="499"/>
      <c r="Q335" s="499"/>
      <c r="R335" s="499"/>
      <c r="S335" s="499"/>
      <c r="T335" s="651"/>
      <c r="U335" s="637"/>
    </row>
    <row r="336" spans="1:21" ht="29.5" thickBot="1" x14ac:dyDescent="0.4">
      <c r="A336" s="163"/>
      <c r="B336" s="119"/>
      <c r="C336" s="119"/>
      <c r="D336" s="119"/>
      <c r="E336" s="555" t="s">
        <v>385</v>
      </c>
      <c r="F336" s="556">
        <f>COUNTA(F326:F335)</f>
        <v>0</v>
      </c>
      <c r="G336" s="557">
        <f>COUNTA(G326:G335)</f>
        <v>0</v>
      </c>
      <c r="H336" s="652"/>
      <c r="I336" s="652"/>
      <c r="J336" s="600" t="s">
        <v>623</v>
      </c>
      <c r="K336" s="602">
        <f>COUNTIF(K326:K335,"&lt;=31/12/2024")</f>
        <v>0</v>
      </c>
      <c r="L336" s="652"/>
      <c r="M336" s="161" t="s">
        <v>425</v>
      </c>
      <c r="N336" s="174">
        <f>SUM(N326:N335)</f>
        <v>0</v>
      </c>
      <c r="O336" s="175">
        <f>SUM(O326:O335)</f>
        <v>0</v>
      </c>
      <c r="P336" s="119"/>
      <c r="R336" s="119"/>
      <c r="S336" s="119"/>
      <c r="T336" s="653"/>
      <c r="U336" s="654"/>
    </row>
    <row r="337" spans="1:21" ht="15" thickBot="1" x14ac:dyDescent="0.4">
      <c r="A337" s="655"/>
      <c r="B337" s="656"/>
      <c r="C337" s="464"/>
      <c r="D337" s="464"/>
      <c r="E337" s="464"/>
      <c r="F337" s="656"/>
      <c r="G337" s="464"/>
      <c r="H337" s="464"/>
      <c r="I337" s="656"/>
      <c r="J337" s="656"/>
      <c r="K337" s="464"/>
      <c r="L337" s="464"/>
      <c r="M337" s="464"/>
      <c r="N337" s="464"/>
      <c r="O337" s="464"/>
      <c r="P337" s="464"/>
      <c r="Q337" s="464"/>
      <c r="R337" s="464"/>
      <c r="S337" s="657"/>
      <c r="T337" s="464"/>
      <c r="U337" s="658"/>
    </row>
    <row r="338" spans="1:21" ht="15" thickBot="1" x14ac:dyDescent="0.4">
      <c r="A338" s="632"/>
      <c r="B338" s="633"/>
      <c r="C338" s="634"/>
      <c r="D338" s="634"/>
      <c r="E338" s="634"/>
      <c r="F338" s="633"/>
      <c r="G338" s="634"/>
      <c r="H338" s="634"/>
      <c r="I338" s="633"/>
      <c r="J338" s="633"/>
      <c r="K338" s="634"/>
      <c r="L338" s="634"/>
      <c r="M338" s="634"/>
      <c r="N338" s="634"/>
      <c r="O338" s="634"/>
      <c r="P338" s="634"/>
      <c r="Q338" s="634"/>
      <c r="R338" s="634"/>
      <c r="S338" s="634"/>
      <c r="T338" s="634"/>
      <c r="U338" s="635"/>
    </row>
    <row r="339" spans="1:21" ht="27.5" thickBot="1" x14ac:dyDescent="0.4">
      <c r="A339" s="191" t="s">
        <v>9</v>
      </c>
      <c r="B339" s="1053" t="s">
        <v>105</v>
      </c>
      <c r="C339" s="1054"/>
      <c r="E339" s="1037" t="s">
        <v>386</v>
      </c>
      <c r="F339" s="1038"/>
      <c r="G339" s="1035">
        <f>VLOOKUP(B339,'EXTRAUrbano.Piano inv. forn '!$D$40:$AB$68,3,FALSE)</f>
        <v>0</v>
      </c>
      <c r="H339" s="1036"/>
      <c r="I339" s="108"/>
      <c r="J339" s="1037" t="s">
        <v>387</v>
      </c>
      <c r="K339" s="1038"/>
      <c r="L339" s="1035">
        <f>VLOOKUP(B339,'EXTRAUrbano.Piano inv. forn '!$D$40:$AB$68,4,FALSE)</f>
        <v>0</v>
      </c>
      <c r="M339" s="1036"/>
      <c r="O339" s="197" t="s">
        <v>388</v>
      </c>
      <c r="P339" s="636"/>
      <c r="R339" s="198" t="s">
        <v>389</v>
      </c>
      <c r="S339" s="1039"/>
      <c r="T339" s="1040"/>
      <c r="U339" s="637"/>
    </row>
    <row r="340" spans="1:21" ht="15" thickBot="1" x14ac:dyDescent="0.4">
      <c r="A340" s="163"/>
      <c r="B340" s="120"/>
      <c r="C340" s="120"/>
      <c r="E340" s="121"/>
      <c r="F340" s="121"/>
      <c r="G340" s="122"/>
      <c r="H340" s="122"/>
      <c r="I340" s="108"/>
      <c r="J340" s="121"/>
      <c r="K340" s="121"/>
      <c r="L340" s="122"/>
      <c r="M340" s="122"/>
      <c r="O340" s="123"/>
      <c r="R340" s="119"/>
      <c r="S340" s="608"/>
      <c r="U340" s="164"/>
    </row>
    <row r="341" spans="1:21" ht="15" thickBot="1" x14ac:dyDescent="0.4">
      <c r="A341" s="1050" t="s">
        <v>390</v>
      </c>
      <c r="B341" s="1051"/>
      <c r="C341" s="1051"/>
      <c r="D341" s="1052"/>
      <c r="E341" s="1041">
        <f>VLOOKUP(B339,'EXTRAUrbano.Piano inv. forn '!$D$40:$AB$68,17,FALSE)</f>
        <v>0</v>
      </c>
      <c r="F341" s="1042"/>
      <c r="G341" s="1042"/>
      <c r="H341" s="1043"/>
      <c r="I341" s="108"/>
      <c r="J341" s="1044" t="s">
        <v>391</v>
      </c>
      <c r="K341" s="1045"/>
      <c r="L341" s="1041">
        <f>VLOOKUP(B339,'EXTRAUrbano.Piano inv. forn '!$D$40:$AB$68,19,FALSE)</f>
        <v>0</v>
      </c>
      <c r="M341" s="1043"/>
      <c r="N341" s="147"/>
      <c r="O341" s="196" t="s">
        <v>392</v>
      </c>
      <c r="P341" s="169">
        <f>L341+E341</f>
        <v>0</v>
      </c>
      <c r="R341" s="198" t="s">
        <v>393</v>
      </c>
      <c r="S341" s="1039"/>
      <c r="T341" s="1040"/>
      <c r="U341" s="164"/>
    </row>
    <row r="342" spans="1:21" ht="15" thickBot="1" x14ac:dyDescent="0.4">
      <c r="A342" s="163"/>
      <c r="U342" s="637"/>
    </row>
    <row r="343" spans="1:21" ht="58" x14ac:dyDescent="0.35">
      <c r="A343" s="1048" t="s">
        <v>394</v>
      </c>
      <c r="B343" s="1046" t="s">
        <v>395</v>
      </c>
      <c r="C343" s="1046" t="s">
        <v>396</v>
      </c>
      <c r="D343" s="192" t="s">
        <v>397</v>
      </c>
      <c r="E343" s="628" t="s">
        <v>398</v>
      </c>
      <c r="F343" s="192" t="s">
        <v>399</v>
      </c>
      <c r="G343" s="192" t="s">
        <v>400</v>
      </c>
      <c r="H343" s="193" t="s">
        <v>346</v>
      </c>
      <c r="I343" s="193" t="s">
        <v>401</v>
      </c>
      <c r="J343" s="193" t="s">
        <v>402</v>
      </c>
      <c r="K343" s="193" t="s">
        <v>403</v>
      </c>
      <c r="L343" s="193" t="s">
        <v>404</v>
      </c>
      <c r="M343" s="193" t="s">
        <v>405</v>
      </c>
      <c r="N343" s="193" t="s">
        <v>406</v>
      </c>
      <c r="O343" s="193" t="s">
        <v>407</v>
      </c>
      <c r="P343" s="193" t="s">
        <v>408</v>
      </c>
      <c r="Q343" s="193" t="s">
        <v>409</v>
      </c>
      <c r="R343" s="193" t="s">
        <v>410</v>
      </c>
      <c r="S343" s="193" t="s">
        <v>411</v>
      </c>
      <c r="T343" s="194" t="s">
        <v>412</v>
      </c>
      <c r="U343" s="638"/>
    </row>
    <row r="344" spans="1:21" ht="24.5" thickBot="1" x14ac:dyDescent="0.4">
      <c r="A344" s="1049"/>
      <c r="B344" s="1047"/>
      <c r="C344" s="1047"/>
      <c r="D344" s="195" t="s">
        <v>413</v>
      </c>
      <c r="E344" s="195" t="s">
        <v>429</v>
      </c>
      <c r="F344" s="195" t="s">
        <v>415</v>
      </c>
      <c r="G344" s="195" t="s">
        <v>415</v>
      </c>
      <c r="H344" s="195" t="s">
        <v>32</v>
      </c>
      <c r="I344" s="195" t="s">
        <v>430</v>
      </c>
      <c r="J344" s="195" t="s">
        <v>417</v>
      </c>
      <c r="K344" s="195" t="s">
        <v>418</v>
      </c>
      <c r="L344" s="195" t="s">
        <v>419</v>
      </c>
      <c r="M344" s="195" t="s">
        <v>418</v>
      </c>
      <c r="N344" s="195" t="s">
        <v>420</v>
      </c>
      <c r="O344" s="195" t="s">
        <v>384</v>
      </c>
      <c r="P344" s="195" t="s">
        <v>421</v>
      </c>
      <c r="Q344" s="195" t="s">
        <v>422</v>
      </c>
      <c r="R344" s="195" t="s">
        <v>423</v>
      </c>
      <c r="S344" s="195" t="s">
        <v>423</v>
      </c>
      <c r="T344" s="639"/>
      <c r="U344" s="638"/>
    </row>
    <row r="345" spans="1:21" x14ac:dyDescent="0.35">
      <c r="A345" s="1055" t="str">
        <f>B339</f>
        <v>Extra-urb.m.1</v>
      </c>
      <c r="B345" s="181">
        <v>1</v>
      </c>
      <c r="C345" s="218"/>
      <c r="D345" s="131"/>
      <c r="E345" s="131" t="s">
        <v>429</v>
      </c>
      <c r="F345" s="218"/>
      <c r="G345" s="640"/>
      <c r="H345" s="133" t="s">
        <v>431</v>
      </c>
      <c r="I345" s="497"/>
      <c r="J345" s="641"/>
      <c r="K345" s="642"/>
      <c r="L345" s="497"/>
      <c r="M345" s="642"/>
      <c r="N345" s="185"/>
      <c r="O345" s="185"/>
      <c r="P345" s="497"/>
      <c r="Q345" s="497"/>
      <c r="R345" s="497"/>
      <c r="S345" s="497"/>
      <c r="T345" s="643"/>
      <c r="U345" s="637"/>
    </row>
    <row r="346" spans="1:21" x14ac:dyDescent="0.35">
      <c r="A346" s="1055"/>
      <c r="B346" s="182">
        <v>2</v>
      </c>
      <c r="C346" s="128"/>
      <c r="D346" s="118"/>
      <c r="E346" s="118"/>
      <c r="F346" s="128"/>
      <c r="G346" s="644"/>
      <c r="H346" s="128"/>
      <c r="I346" s="498"/>
      <c r="J346" s="645"/>
      <c r="K346" s="646"/>
      <c r="L346" s="498"/>
      <c r="M346" s="646"/>
      <c r="N346" s="176"/>
      <c r="O346" s="176"/>
      <c r="P346" s="498"/>
      <c r="Q346" s="498" t="s">
        <v>424</v>
      </c>
      <c r="R346" s="498"/>
      <c r="S346" s="498"/>
      <c r="T346" s="647"/>
      <c r="U346" s="637"/>
    </row>
    <row r="347" spans="1:21" x14ac:dyDescent="0.35">
      <c r="A347" s="1055"/>
      <c r="B347" s="182">
        <v>3</v>
      </c>
      <c r="C347" s="128"/>
      <c r="D347" s="118"/>
      <c r="E347" s="118" t="s">
        <v>429</v>
      </c>
      <c r="F347" s="128"/>
      <c r="G347" s="644"/>
      <c r="H347" s="128" t="s">
        <v>432</v>
      </c>
      <c r="I347" s="498"/>
      <c r="J347" s="645"/>
      <c r="K347" s="646"/>
      <c r="L347" s="498"/>
      <c r="M347" s="646"/>
      <c r="N347" s="176"/>
      <c r="O347" s="176"/>
      <c r="P347" s="498"/>
      <c r="Q347" s="498"/>
      <c r="R347" s="498"/>
      <c r="S347" s="498"/>
      <c r="T347" s="647"/>
      <c r="U347" s="637"/>
    </row>
    <row r="348" spans="1:21" x14ac:dyDescent="0.35">
      <c r="A348" s="1055"/>
      <c r="B348" s="182">
        <v>4</v>
      </c>
      <c r="C348" s="128"/>
      <c r="D348" s="118"/>
      <c r="E348" s="118"/>
      <c r="F348" s="128"/>
      <c r="G348" s="644"/>
      <c r="H348" s="128"/>
      <c r="I348" s="498"/>
      <c r="J348" s="645"/>
      <c r="K348" s="646"/>
      <c r="L348" s="498"/>
      <c r="M348" s="646"/>
      <c r="N348" s="176"/>
      <c r="O348" s="176"/>
      <c r="P348" s="498"/>
      <c r="Q348" s="498"/>
      <c r="R348" s="498"/>
      <c r="S348" s="498"/>
      <c r="T348" s="647"/>
      <c r="U348" s="637"/>
    </row>
    <row r="349" spans="1:21" x14ac:dyDescent="0.35">
      <c r="A349" s="1055"/>
      <c r="B349" s="182">
        <v>5</v>
      </c>
      <c r="C349" s="128"/>
      <c r="D349" s="118"/>
      <c r="E349" s="118"/>
      <c r="F349" s="128"/>
      <c r="G349" s="644"/>
      <c r="H349" s="128" t="s">
        <v>431</v>
      </c>
      <c r="I349" s="498"/>
      <c r="J349" s="645"/>
      <c r="K349" s="646"/>
      <c r="L349" s="498"/>
      <c r="M349" s="646"/>
      <c r="N349" s="176"/>
      <c r="O349" s="176"/>
      <c r="P349" s="498"/>
      <c r="Q349" s="498"/>
      <c r="R349" s="498"/>
      <c r="S349" s="498"/>
      <c r="T349" s="647"/>
      <c r="U349" s="637"/>
    </row>
    <row r="350" spans="1:21" x14ac:dyDescent="0.35">
      <c r="A350" s="1055"/>
      <c r="B350" s="182">
        <v>6</v>
      </c>
      <c r="C350" s="128"/>
      <c r="D350" s="118"/>
      <c r="E350" s="118"/>
      <c r="F350" s="128"/>
      <c r="G350" s="644"/>
      <c r="H350" s="128"/>
      <c r="I350" s="498"/>
      <c r="J350" s="645"/>
      <c r="K350" s="646"/>
      <c r="L350" s="498"/>
      <c r="M350" s="646"/>
      <c r="N350" s="176"/>
      <c r="O350" s="176"/>
      <c r="P350" s="498"/>
      <c r="Q350" s="498"/>
      <c r="R350" s="498"/>
      <c r="S350" s="498"/>
      <c r="T350" s="647"/>
      <c r="U350" s="637"/>
    </row>
    <row r="351" spans="1:21" x14ac:dyDescent="0.35">
      <c r="A351" s="1055"/>
      <c r="B351" s="182">
        <v>7</v>
      </c>
      <c r="C351" s="128"/>
      <c r="D351" s="118"/>
      <c r="E351" s="118"/>
      <c r="F351" s="128"/>
      <c r="G351" s="644"/>
      <c r="H351" s="128"/>
      <c r="I351" s="498"/>
      <c r="J351" s="645"/>
      <c r="K351" s="646"/>
      <c r="L351" s="498"/>
      <c r="M351" s="646"/>
      <c r="N351" s="176"/>
      <c r="O351" s="176"/>
      <c r="P351" s="498"/>
      <c r="Q351" s="498"/>
      <c r="R351" s="498"/>
      <c r="S351" s="498"/>
      <c r="T351" s="647"/>
      <c r="U351" s="637"/>
    </row>
    <row r="352" spans="1:21" x14ac:dyDescent="0.35">
      <c r="A352" s="1055"/>
      <c r="B352" s="182">
        <v>8</v>
      </c>
      <c r="C352" s="128"/>
      <c r="D352" s="118"/>
      <c r="E352" s="118"/>
      <c r="F352" s="128"/>
      <c r="G352" s="644"/>
      <c r="H352" s="128"/>
      <c r="I352" s="498"/>
      <c r="J352" s="645"/>
      <c r="K352" s="646"/>
      <c r="L352" s="498"/>
      <c r="M352" s="646"/>
      <c r="N352" s="176"/>
      <c r="O352" s="176"/>
      <c r="P352" s="498"/>
      <c r="Q352" s="498"/>
      <c r="R352" s="498"/>
      <c r="S352" s="498"/>
      <c r="T352" s="647"/>
      <c r="U352" s="637"/>
    </row>
    <row r="353" spans="1:21" x14ac:dyDescent="0.35">
      <c r="A353" s="1055"/>
      <c r="B353" s="182">
        <v>9</v>
      </c>
      <c r="C353" s="128"/>
      <c r="D353" s="118"/>
      <c r="E353" s="118"/>
      <c r="F353" s="128"/>
      <c r="G353" s="644"/>
      <c r="H353" s="128"/>
      <c r="I353" s="498"/>
      <c r="J353" s="645"/>
      <c r="K353" s="646"/>
      <c r="L353" s="498"/>
      <c r="M353" s="646"/>
      <c r="N353" s="176"/>
      <c r="O353" s="176"/>
      <c r="P353" s="498"/>
      <c r="Q353" s="498"/>
      <c r="R353" s="498"/>
      <c r="S353" s="498"/>
      <c r="T353" s="647"/>
      <c r="U353" s="637"/>
    </row>
    <row r="354" spans="1:21" ht="15" thickBot="1" x14ac:dyDescent="0.4">
      <c r="A354" s="1056"/>
      <c r="B354" s="183">
        <v>10</v>
      </c>
      <c r="C354" s="157"/>
      <c r="D354" s="155"/>
      <c r="E354" s="155"/>
      <c r="F354" s="157"/>
      <c r="G354" s="648"/>
      <c r="H354" s="157"/>
      <c r="I354" s="499"/>
      <c r="J354" s="649"/>
      <c r="K354" s="650"/>
      <c r="L354" s="499"/>
      <c r="M354" s="650"/>
      <c r="N354" s="177"/>
      <c r="O354" s="177"/>
      <c r="P354" s="499"/>
      <c r="Q354" s="499"/>
      <c r="R354" s="499"/>
      <c r="S354" s="499"/>
      <c r="T354" s="651"/>
      <c r="U354" s="637"/>
    </row>
    <row r="355" spans="1:21" ht="29.5" thickBot="1" x14ac:dyDescent="0.4">
      <c r="A355" s="163"/>
      <c r="B355" s="119"/>
      <c r="C355" s="119"/>
      <c r="D355" s="119"/>
      <c r="E355" s="555" t="s">
        <v>385</v>
      </c>
      <c r="F355" s="556">
        <f>COUNTA(F345:F354)</f>
        <v>0</v>
      </c>
      <c r="G355" s="557">
        <f>COUNTA(G345:G354)</f>
        <v>0</v>
      </c>
      <c r="H355" s="652"/>
      <c r="I355" s="652"/>
      <c r="J355" s="600" t="s">
        <v>623</v>
      </c>
      <c r="K355" s="602">
        <f>COUNTIF(K345:K354,"&lt;=31/12/2024")</f>
        <v>0</v>
      </c>
      <c r="L355" s="652"/>
      <c r="M355" s="161" t="s">
        <v>425</v>
      </c>
      <c r="N355" s="174">
        <f>SUM(N345:N354)</f>
        <v>0</v>
      </c>
      <c r="O355" s="175">
        <f>SUM(O345:O354)</f>
        <v>0</v>
      </c>
      <c r="P355" s="119"/>
      <c r="R355" s="119"/>
      <c r="S355" s="119"/>
      <c r="T355" s="653"/>
      <c r="U355" s="654"/>
    </row>
    <row r="356" spans="1:21" ht="15" thickBot="1" x14ac:dyDescent="0.4">
      <c r="A356" s="655"/>
      <c r="B356" s="656"/>
      <c r="C356" s="464"/>
      <c r="D356" s="464"/>
      <c r="E356" s="464"/>
      <c r="F356" s="656"/>
      <c r="G356" s="464"/>
      <c r="H356" s="464"/>
      <c r="I356" s="656"/>
      <c r="J356" s="656"/>
      <c r="K356" s="464"/>
      <c r="L356" s="464"/>
      <c r="M356" s="464"/>
      <c r="N356" s="464"/>
      <c r="O356" s="464"/>
      <c r="P356" s="464"/>
      <c r="Q356" s="464"/>
      <c r="R356" s="464"/>
      <c r="S356" s="657"/>
      <c r="T356" s="464"/>
      <c r="U356" s="658"/>
    </row>
    <row r="357" spans="1:21" ht="15" thickBot="1" x14ac:dyDescent="0.4">
      <c r="A357" s="632"/>
      <c r="B357" s="633"/>
      <c r="C357" s="634"/>
      <c r="D357" s="634"/>
      <c r="E357" s="634"/>
      <c r="F357" s="633"/>
      <c r="G357" s="634"/>
      <c r="H357" s="634"/>
      <c r="I357" s="633"/>
      <c r="J357" s="633"/>
      <c r="K357" s="634"/>
      <c r="L357" s="634"/>
      <c r="M357" s="634"/>
      <c r="N357" s="634"/>
      <c r="O357" s="634"/>
      <c r="P357" s="634"/>
      <c r="Q357" s="634"/>
      <c r="R357" s="634"/>
      <c r="S357" s="634"/>
      <c r="T357" s="634"/>
      <c r="U357" s="635"/>
    </row>
    <row r="358" spans="1:21" ht="27.5" thickBot="1" x14ac:dyDescent="0.4">
      <c r="A358" s="191" t="s">
        <v>9</v>
      </c>
      <c r="B358" s="1053" t="s">
        <v>105</v>
      </c>
      <c r="C358" s="1054"/>
      <c r="E358" s="1037" t="s">
        <v>386</v>
      </c>
      <c r="F358" s="1038"/>
      <c r="G358" s="1035">
        <f>VLOOKUP(B358,'EXTRAUrbano.Piano inv. forn '!$D$40:$AB$68,3,FALSE)</f>
        <v>0</v>
      </c>
      <c r="H358" s="1036"/>
      <c r="I358" s="108"/>
      <c r="J358" s="1037" t="s">
        <v>387</v>
      </c>
      <c r="K358" s="1038"/>
      <c r="L358" s="1035">
        <f>VLOOKUP(B358,'EXTRAUrbano.Piano inv. forn '!$D$40:$AB$68,4,FALSE)</f>
        <v>0</v>
      </c>
      <c r="M358" s="1036"/>
      <c r="O358" s="197" t="s">
        <v>388</v>
      </c>
      <c r="P358" s="636"/>
      <c r="R358" s="198" t="s">
        <v>389</v>
      </c>
      <c r="S358" s="1039"/>
      <c r="T358" s="1040"/>
      <c r="U358" s="637"/>
    </row>
    <row r="359" spans="1:21" ht="15" thickBot="1" x14ac:dyDescent="0.4">
      <c r="A359" s="163"/>
      <c r="B359" s="120"/>
      <c r="C359" s="120"/>
      <c r="E359" s="121"/>
      <c r="F359" s="121"/>
      <c r="G359" s="122"/>
      <c r="H359" s="122"/>
      <c r="I359" s="108"/>
      <c r="J359" s="121"/>
      <c r="K359" s="121"/>
      <c r="L359" s="122"/>
      <c r="M359" s="122"/>
      <c r="O359" s="123"/>
      <c r="R359" s="119"/>
      <c r="S359" s="608"/>
      <c r="U359" s="164"/>
    </row>
    <row r="360" spans="1:21" ht="15" thickBot="1" x14ac:dyDescent="0.4">
      <c r="A360" s="1050" t="s">
        <v>390</v>
      </c>
      <c r="B360" s="1051"/>
      <c r="C360" s="1051"/>
      <c r="D360" s="1052"/>
      <c r="E360" s="1041">
        <f>VLOOKUP(B358,'EXTRAUrbano.Piano inv. forn '!$D$40:$AB$68,17,FALSE)</f>
        <v>0</v>
      </c>
      <c r="F360" s="1042"/>
      <c r="G360" s="1042"/>
      <c r="H360" s="1043"/>
      <c r="I360" s="108"/>
      <c r="J360" s="1044" t="s">
        <v>391</v>
      </c>
      <c r="K360" s="1045"/>
      <c r="L360" s="1041">
        <f>VLOOKUP(B358,'EXTRAUrbano.Piano inv. forn '!$D$40:$AB$68,19,FALSE)</f>
        <v>0</v>
      </c>
      <c r="M360" s="1043"/>
      <c r="N360" s="147"/>
      <c r="O360" s="196" t="s">
        <v>392</v>
      </c>
      <c r="P360" s="169">
        <f>L360+E360</f>
        <v>0</v>
      </c>
      <c r="R360" s="198" t="s">
        <v>393</v>
      </c>
      <c r="S360" s="1039"/>
      <c r="T360" s="1040"/>
      <c r="U360" s="164"/>
    </row>
    <row r="361" spans="1:21" ht="15" thickBot="1" x14ac:dyDescent="0.4">
      <c r="A361" s="163"/>
      <c r="U361" s="637"/>
    </row>
    <row r="362" spans="1:21" ht="58" x14ac:dyDescent="0.35">
      <c r="A362" s="1048" t="s">
        <v>394</v>
      </c>
      <c r="B362" s="1046" t="s">
        <v>395</v>
      </c>
      <c r="C362" s="1046" t="s">
        <v>396</v>
      </c>
      <c r="D362" s="192" t="s">
        <v>397</v>
      </c>
      <c r="E362" s="628" t="s">
        <v>398</v>
      </c>
      <c r="F362" s="192" t="s">
        <v>399</v>
      </c>
      <c r="G362" s="192" t="s">
        <v>400</v>
      </c>
      <c r="H362" s="193" t="s">
        <v>346</v>
      </c>
      <c r="I362" s="193" t="s">
        <v>401</v>
      </c>
      <c r="J362" s="193" t="s">
        <v>402</v>
      </c>
      <c r="K362" s="193" t="s">
        <v>403</v>
      </c>
      <c r="L362" s="193" t="s">
        <v>404</v>
      </c>
      <c r="M362" s="193" t="s">
        <v>405</v>
      </c>
      <c r="N362" s="193" t="s">
        <v>406</v>
      </c>
      <c r="O362" s="193" t="s">
        <v>407</v>
      </c>
      <c r="P362" s="193" t="s">
        <v>408</v>
      </c>
      <c r="Q362" s="193" t="s">
        <v>409</v>
      </c>
      <c r="R362" s="193" t="s">
        <v>410</v>
      </c>
      <c r="S362" s="193" t="s">
        <v>411</v>
      </c>
      <c r="T362" s="194" t="s">
        <v>412</v>
      </c>
      <c r="U362" s="638"/>
    </row>
    <row r="363" spans="1:21" ht="24.5" thickBot="1" x14ac:dyDescent="0.4">
      <c r="A363" s="1049"/>
      <c r="B363" s="1047"/>
      <c r="C363" s="1047"/>
      <c r="D363" s="195" t="s">
        <v>413</v>
      </c>
      <c r="E363" s="195" t="s">
        <v>429</v>
      </c>
      <c r="F363" s="195" t="s">
        <v>415</v>
      </c>
      <c r="G363" s="195" t="s">
        <v>415</v>
      </c>
      <c r="H363" s="195" t="s">
        <v>32</v>
      </c>
      <c r="I363" s="195" t="s">
        <v>430</v>
      </c>
      <c r="J363" s="195" t="s">
        <v>417</v>
      </c>
      <c r="K363" s="195" t="s">
        <v>418</v>
      </c>
      <c r="L363" s="195" t="s">
        <v>419</v>
      </c>
      <c r="M363" s="195" t="s">
        <v>418</v>
      </c>
      <c r="N363" s="195" t="s">
        <v>420</v>
      </c>
      <c r="O363" s="195" t="s">
        <v>384</v>
      </c>
      <c r="P363" s="195" t="s">
        <v>421</v>
      </c>
      <c r="Q363" s="195" t="s">
        <v>422</v>
      </c>
      <c r="R363" s="195" t="s">
        <v>423</v>
      </c>
      <c r="S363" s="195" t="s">
        <v>423</v>
      </c>
      <c r="T363" s="639"/>
      <c r="U363" s="638"/>
    </row>
    <row r="364" spans="1:21" x14ac:dyDescent="0.35">
      <c r="A364" s="1055" t="str">
        <f>B358</f>
        <v>Extra-urb.m.1</v>
      </c>
      <c r="B364" s="181">
        <v>1</v>
      </c>
      <c r="C364" s="218"/>
      <c r="D364" s="131"/>
      <c r="E364" s="131" t="s">
        <v>429</v>
      </c>
      <c r="F364" s="218"/>
      <c r="G364" s="640"/>
      <c r="H364" s="133" t="s">
        <v>431</v>
      </c>
      <c r="I364" s="497"/>
      <c r="J364" s="641"/>
      <c r="K364" s="642"/>
      <c r="L364" s="497"/>
      <c r="M364" s="642"/>
      <c r="N364" s="185"/>
      <c r="O364" s="185"/>
      <c r="P364" s="497"/>
      <c r="Q364" s="497"/>
      <c r="R364" s="497"/>
      <c r="S364" s="497"/>
      <c r="T364" s="643"/>
      <c r="U364" s="637"/>
    </row>
    <row r="365" spans="1:21" x14ac:dyDescent="0.35">
      <c r="A365" s="1055"/>
      <c r="B365" s="182">
        <v>2</v>
      </c>
      <c r="C365" s="128"/>
      <c r="D365" s="118"/>
      <c r="E365" s="118"/>
      <c r="F365" s="128"/>
      <c r="G365" s="644"/>
      <c r="H365" s="128"/>
      <c r="I365" s="498"/>
      <c r="J365" s="645"/>
      <c r="K365" s="646"/>
      <c r="L365" s="498"/>
      <c r="M365" s="646"/>
      <c r="N365" s="176"/>
      <c r="O365" s="176"/>
      <c r="P365" s="498"/>
      <c r="Q365" s="498" t="s">
        <v>424</v>
      </c>
      <c r="R365" s="498"/>
      <c r="S365" s="498"/>
      <c r="T365" s="647"/>
      <c r="U365" s="637"/>
    </row>
    <row r="366" spans="1:21" x14ac:dyDescent="0.35">
      <c r="A366" s="1055"/>
      <c r="B366" s="182">
        <v>3</v>
      </c>
      <c r="C366" s="128"/>
      <c r="D366" s="118"/>
      <c r="E366" s="118" t="s">
        <v>429</v>
      </c>
      <c r="F366" s="128"/>
      <c r="G366" s="644"/>
      <c r="H366" s="128" t="s">
        <v>432</v>
      </c>
      <c r="I366" s="498"/>
      <c r="J366" s="645"/>
      <c r="K366" s="646"/>
      <c r="L366" s="498"/>
      <c r="M366" s="646"/>
      <c r="N366" s="176"/>
      <c r="O366" s="176"/>
      <c r="P366" s="498"/>
      <c r="Q366" s="498"/>
      <c r="R366" s="498"/>
      <c r="S366" s="498"/>
      <c r="T366" s="647"/>
      <c r="U366" s="637"/>
    </row>
    <row r="367" spans="1:21" x14ac:dyDescent="0.35">
      <c r="A367" s="1055"/>
      <c r="B367" s="182">
        <v>4</v>
      </c>
      <c r="C367" s="128"/>
      <c r="D367" s="118"/>
      <c r="E367" s="118"/>
      <c r="F367" s="128"/>
      <c r="G367" s="644"/>
      <c r="H367" s="128"/>
      <c r="I367" s="498"/>
      <c r="J367" s="645"/>
      <c r="K367" s="646"/>
      <c r="L367" s="498"/>
      <c r="M367" s="646"/>
      <c r="N367" s="176"/>
      <c r="O367" s="176"/>
      <c r="P367" s="498"/>
      <c r="Q367" s="498"/>
      <c r="R367" s="498"/>
      <c r="S367" s="498"/>
      <c r="T367" s="647"/>
      <c r="U367" s="637"/>
    </row>
    <row r="368" spans="1:21" x14ac:dyDescent="0.35">
      <c r="A368" s="1055"/>
      <c r="B368" s="182">
        <v>5</v>
      </c>
      <c r="C368" s="128"/>
      <c r="D368" s="118"/>
      <c r="E368" s="118"/>
      <c r="F368" s="128"/>
      <c r="G368" s="644"/>
      <c r="H368" s="128" t="s">
        <v>431</v>
      </c>
      <c r="I368" s="498"/>
      <c r="J368" s="645"/>
      <c r="K368" s="646"/>
      <c r="L368" s="498"/>
      <c r="M368" s="646"/>
      <c r="N368" s="176"/>
      <c r="O368" s="176"/>
      <c r="P368" s="498"/>
      <c r="Q368" s="498"/>
      <c r="R368" s="498"/>
      <c r="S368" s="498"/>
      <c r="T368" s="647"/>
      <c r="U368" s="637"/>
    </row>
    <row r="369" spans="1:21" x14ac:dyDescent="0.35">
      <c r="A369" s="1055"/>
      <c r="B369" s="182">
        <v>6</v>
      </c>
      <c r="C369" s="128"/>
      <c r="D369" s="118"/>
      <c r="E369" s="118"/>
      <c r="F369" s="128"/>
      <c r="G369" s="644"/>
      <c r="H369" s="128"/>
      <c r="I369" s="498"/>
      <c r="J369" s="645"/>
      <c r="K369" s="646"/>
      <c r="L369" s="498"/>
      <c r="M369" s="646"/>
      <c r="N369" s="176"/>
      <c r="O369" s="176"/>
      <c r="P369" s="498"/>
      <c r="Q369" s="498"/>
      <c r="R369" s="498"/>
      <c r="S369" s="498"/>
      <c r="T369" s="647"/>
      <c r="U369" s="637"/>
    </row>
    <row r="370" spans="1:21" x14ac:dyDescent="0.35">
      <c r="A370" s="1055"/>
      <c r="B370" s="182">
        <v>7</v>
      </c>
      <c r="C370" s="128"/>
      <c r="D370" s="118"/>
      <c r="E370" s="118"/>
      <c r="F370" s="128"/>
      <c r="G370" s="644"/>
      <c r="H370" s="128"/>
      <c r="I370" s="498"/>
      <c r="J370" s="645"/>
      <c r="K370" s="646"/>
      <c r="L370" s="498"/>
      <c r="M370" s="646"/>
      <c r="N370" s="176"/>
      <c r="O370" s="176"/>
      <c r="P370" s="498"/>
      <c r="Q370" s="498"/>
      <c r="R370" s="498"/>
      <c r="S370" s="498"/>
      <c r="T370" s="647"/>
      <c r="U370" s="637"/>
    </row>
    <row r="371" spans="1:21" x14ac:dyDescent="0.35">
      <c r="A371" s="1055"/>
      <c r="B371" s="182">
        <v>8</v>
      </c>
      <c r="C371" s="128"/>
      <c r="D371" s="118"/>
      <c r="E371" s="118"/>
      <c r="F371" s="128"/>
      <c r="G371" s="644"/>
      <c r="H371" s="128"/>
      <c r="I371" s="498"/>
      <c r="J371" s="645"/>
      <c r="K371" s="646"/>
      <c r="L371" s="498"/>
      <c r="M371" s="646"/>
      <c r="N371" s="176"/>
      <c r="O371" s="176"/>
      <c r="P371" s="498"/>
      <c r="Q371" s="498"/>
      <c r="R371" s="498"/>
      <c r="S371" s="498"/>
      <c r="T371" s="647"/>
      <c r="U371" s="637"/>
    </row>
    <row r="372" spans="1:21" x14ac:dyDescent="0.35">
      <c r="A372" s="1055"/>
      <c r="B372" s="182">
        <v>9</v>
      </c>
      <c r="C372" s="128"/>
      <c r="D372" s="118"/>
      <c r="E372" s="118"/>
      <c r="F372" s="128"/>
      <c r="G372" s="644"/>
      <c r="H372" s="128"/>
      <c r="I372" s="498"/>
      <c r="J372" s="645"/>
      <c r="K372" s="646"/>
      <c r="L372" s="498"/>
      <c r="M372" s="646"/>
      <c r="N372" s="176"/>
      <c r="O372" s="176"/>
      <c r="P372" s="498"/>
      <c r="Q372" s="498"/>
      <c r="R372" s="498"/>
      <c r="S372" s="498"/>
      <c r="T372" s="647"/>
      <c r="U372" s="637"/>
    </row>
    <row r="373" spans="1:21" ht="15" thickBot="1" x14ac:dyDescent="0.4">
      <c r="A373" s="1056"/>
      <c r="B373" s="183">
        <v>10</v>
      </c>
      <c r="C373" s="157"/>
      <c r="D373" s="155"/>
      <c r="E373" s="155"/>
      <c r="F373" s="157"/>
      <c r="G373" s="648"/>
      <c r="H373" s="157"/>
      <c r="I373" s="499"/>
      <c r="J373" s="649"/>
      <c r="K373" s="650"/>
      <c r="L373" s="499"/>
      <c r="M373" s="650"/>
      <c r="N373" s="177"/>
      <c r="O373" s="177"/>
      <c r="P373" s="499"/>
      <c r="Q373" s="499"/>
      <c r="R373" s="499"/>
      <c r="S373" s="499"/>
      <c r="T373" s="651"/>
      <c r="U373" s="637"/>
    </row>
    <row r="374" spans="1:21" ht="29.5" thickBot="1" x14ac:dyDescent="0.4">
      <c r="A374" s="163"/>
      <c r="B374" s="119"/>
      <c r="C374" s="119"/>
      <c r="D374" s="119"/>
      <c r="E374" s="555" t="s">
        <v>385</v>
      </c>
      <c r="F374" s="556">
        <f>COUNTA(F364:F373)</f>
        <v>0</v>
      </c>
      <c r="G374" s="557">
        <f>COUNTA(G364:G373)</f>
        <v>0</v>
      </c>
      <c r="H374" s="652"/>
      <c r="I374" s="652"/>
      <c r="J374" s="600" t="s">
        <v>623</v>
      </c>
      <c r="K374" s="602">
        <f>COUNTIF(K364:K373,"&lt;=31/12/2024")</f>
        <v>0</v>
      </c>
      <c r="L374" s="652"/>
      <c r="M374" s="161" t="s">
        <v>425</v>
      </c>
      <c r="N374" s="174">
        <f>SUM(N364:N373)</f>
        <v>0</v>
      </c>
      <c r="O374" s="175">
        <f>SUM(O364:O373)</f>
        <v>0</v>
      </c>
      <c r="P374" s="119"/>
      <c r="R374" s="119"/>
      <c r="S374" s="119"/>
      <c r="T374" s="653"/>
      <c r="U374" s="654"/>
    </row>
    <row r="375" spans="1:21" ht="15" thickBot="1" x14ac:dyDescent="0.4">
      <c r="A375" s="655"/>
      <c r="B375" s="656"/>
      <c r="C375" s="464"/>
      <c r="D375" s="464"/>
      <c r="E375" s="464"/>
      <c r="F375" s="656"/>
      <c r="G375" s="464"/>
      <c r="H375" s="464"/>
      <c r="I375" s="656"/>
      <c r="J375" s="656"/>
      <c r="K375" s="464"/>
      <c r="L375" s="464"/>
      <c r="M375" s="464"/>
      <c r="N375" s="464"/>
      <c r="O375" s="464"/>
      <c r="P375" s="464"/>
      <c r="Q375" s="464"/>
      <c r="R375" s="464"/>
      <c r="S375" s="657"/>
      <c r="T375" s="464"/>
      <c r="U375" s="658"/>
    </row>
    <row r="376" spans="1:21" ht="15" thickBot="1" x14ac:dyDescent="0.4">
      <c r="A376" s="632"/>
      <c r="B376" s="633"/>
      <c r="C376" s="634"/>
      <c r="D376" s="634"/>
      <c r="E376" s="634"/>
      <c r="F376" s="633"/>
      <c r="G376" s="634"/>
      <c r="H376" s="634"/>
      <c r="I376" s="633"/>
      <c r="J376" s="633"/>
      <c r="K376" s="634"/>
      <c r="L376" s="634"/>
      <c r="M376" s="634"/>
      <c r="N376" s="634"/>
      <c r="O376" s="634"/>
      <c r="P376" s="634"/>
      <c r="Q376" s="634"/>
      <c r="R376" s="634"/>
      <c r="S376" s="634"/>
      <c r="T376" s="634"/>
      <c r="U376" s="635"/>
    </row>
    <row r="377" spans="1:21" ht="27.5" thickBot="1" x14ac:dyDescent="0.4">
      <c r="A377" s="191" t="s">
        <v>9</v>
      </c>
      <c r="B377" s="1053" t="s">
        <v>105</v>
      </c>
      <c r="C377" s="1054"/>
      <c r="E377" s="1037" t="s">
        <v>386</v>
      </c>
      <c r="F377" s="1038"/>
      <c r="G377" s="1035">
        <f>VLOOKUP(B377,'EXTRAUrbano.Piano inv. forn '!$D$40:$AB$68,3,FALSE)</f>
        <v>0</v>
      </c>
      <c r="H377" s="1036"/>
      <c r="I377" s="108"/>
      <c r="J377" s="1037" t="s">
        <v>387</v>
      </c>
      <c r="K377" s="1038"/>
      <c r="L377" s="1035">
        <f>VLOOKUP(B377,'EXTRAUrbano.Piano inv. forn '!$D$40:$AB$68,4,FALSE)</f>
        <v>0</v>
      </c>
      <c r="M377" s="1036"/>
      <c r="O377" s="197" t="s">
        <v>388</v>
      </c>
      <c r="P377" s="636"/>
      <c r="R377" s="198" t="s">
        <v>389</v>
      </c>
      <c r="S377" s="1039"/>
      <c r="T377" s="1040"/>
      <c r="U377" s="637"/>
    </row>
    <row r="378" spans="1:21" ht="15" thickBot="1" x14ac:dyDescent="0.4">
      <c r="A378" s="163"/>
      <c r="B378" s="120"/>
      <c r="C378" s="120"/>
      <c r="E378" s="121"/>
      <c r="F378" s="121"/>
      <c r="G378" s="122"/>
      <c r="H378" s="122"/>
      <c r="I378" s="108"/>
      <c r="J378" s="121"/>
      <c r="K378" s="121"/>
      <c r="L378" s="122"/>
      <c r="M378" s="122"/>
      <c r="O378" s="123"/>
      <c r="R378" s="119"/>
      <c r="S378" s="608"/>
      <c r="U378" s="164"/>
    </row>
    <row r="379" spans="1:21" ht="15" thickBot="1" x14ac:dyDescent="0.4">
      <c r="A379" s="1050" t="s">
        <v>390</v>
      </c>
      <c r="B379" s="1051"/>
      <c r="C379" s="1051"/>
      <c r="D379" s="1052"/>
      <c r="E379" s="1041">
        <f>VLOOKUP(B377,'EXTRAUrbano.Piano inv. forn '!$D$40:$AB$68,17,FALSE)</f>
        <v>0</v>
      </c>
      <c r="F379" s="1042"/>
      <c r="G379" s="1042"/>
      <c r="H379" s="1043"/>
      <c r="I379" s="108"/>
      <c r="J379" s="1044" t="s">
        <v>391</v>
      </c>
      <c r="K379" s="1045"/>
      <c r="L379" s="1041">
        <f>VLOOKUP(B377,'EXTRAUrbano.Piano inv. forn '!$D$40:$AB$68,19,FALSE)</f>
        <v>0</v>
      </c>
      <c r="M379" s="1043"/>
      <c r="N379" s="147"/>
      <c r="O379" s="196" t="s">
        <v>392</v>
      </c>
      <c r="P379" s="169">
        <f>L379+E379</f>
        <v>0</v>
      </c>
      <c r="R379" s="198" t="s">
        <v>393</v>
      </c>
      <c r="S379" s="1039"/>
      <c r="T379" s="1040"/>
      <c r="U379" s="164"/>
    </row>
    <row r="380" spans="1:21" ht="15" thickBot="1" x14ac:dyDescent="0.4">
      <c r="A380" s="163"/>
      <c r="U380" s="637"/>
    </row>
    <row r="381" spans="1:21" ht="58" x14ac:dyDescent="0.35">
      <c r="A381" s="1048" t="s">
        <v>394</v>
      </c>
      <c r="B381" s="1046" t="s">
        <v>395</v>
      </c>
      <c r="C381" s="1046" t="s">
        <v>396</v>
      </c>
      <c r="D381" s="192" t="s">
        <v>397</v>
      </c>
      <c r="E381" s="628" t="s">
        <v>398</v>
      </c>
      <c r="F381" s="192" t="s">
        <v>399</v>
      </c>
      <c r="G381" s="192" t="s">
        <v>400</v>
      </c>
      <c r="H381" s="193" t="s">
        <v>346</v>
      </c>
      <c r="I381" s="193" t="s">
        <v>401</v>
      </c>
      <c r="J381" s="193" t="s">
        <v>402</v>
      </c>
      <c r="K381" s="193" t="s">
        <v>403</v>
      </c>
      <c r="L381" s="193" t="s">
        <v>404</v>
      </c>
      <c r="M381" s="193" t="s">
        <v>405</v>
      </c>
      <c r="N381" s="193" t="s">
        <v>406</v>
      </c>
      <c r="O381" s="193" t="s">
        <v>407</v>
      </c>
      <c r="P381" s="193" t="s">
        <v>408</v>
      </c>
      <c r="Q381" s="193" t="s">
        <v>409</v>
      </c>
      <c r="R381" s="193" t="s">
        <v>410</v>
      </c>
      <c r="S381" s="193" t="s">
        <v>411</v>
      </c>
      <c r="T381" s="194" t="s">
        <v>412</v>
      </c>
      <c r="U381" s="638"/>
    </row>
    <row r="382" spans="1:21" ht="24.5" thickBot="1" x14ac:dyDescent="0.4">
      <c r="A382" s="1049"/>
      <c r="B382" s="1047"/>
      <c r="C382" s="1047"/>
      <c r="D382" s="195" t="s">
        <v>413</v>
      </c>
      <c r="E382" s="195" t="s">
        <v>429</v>
      </c>
      <c r="F382" s="195" t="s">
        <v>415</v>
      </c>
      <c r="G382" s="195" t="s">
        <v>415</v>
      </c>
      <c r="H382" s="195" t="s">
        <v>32</v>
      </c>
      <c r="I382" s="195" t="s">
        <v>430</v>
      </c>
      <c r="J382" s="195" t="s">
        <v>417</v>
      </c>
      <c r="K382" s="195" t="s">
        <v>418</v>
      </c>
      <c r="L382" s="195" t="s">
        <v>419</v>
      </c>
      <c r="M382" s="195" t="s">
        <v>418</v>
      </c>
      <c r="N382" s="195" t="s">
        <v>420</v>
      </c>
      <c r="O382" s="195" t="s">
        <v>384</v>
      </c>
      <c r="P382" s="195" t="s">
        <v>421</v>
      </c>
      <c r="Q382" s="195" t="s">
        <v>422</v>
      </c>
      <c r="R382" s="195" t="s">
        <v>423</v>
      </c>
      <c r="S382" s="195" t="s">
        <v>423</v>
      </c>
      <c r="T382" s="639"/>
      <c r="U382" s="638"/>
    </row>
    <row r="383" spans="1:21" x14ac:dyDescent="0.35">
      <c r="A383" s="1055" t="str">
        <f>B377</f>
        <v>Extra-urb.m.1</v>
      </c>
      <c r="B383" s="181">
        <v>1</v>
      </c>
      <c r="C383" s="218"/>
      <c r="D383" s="131"/>
      <c r="E383" s="131" t="s">
        <v>429</v>
      </c>
      <c r="F383" s="218"/>
      <c r="G383" s="640"/>
      <c r="H383" s="133" t="s">
        <v>431</v>
      </c>
      <c r="I383" s="497"/>
      <c r="J383" s="641"/>
      <c r="K383" s="642"/>
      <c r="L383" s="497"/>
      <c r="M383" s="642"/>
      <c r="N383" s="185"/>
      <c r="O383" s="185"/>
      <c r="P383" s="497"/>
      <c r="Q383" s="497"/>
      <c r="R383" s="497"/>
      <c r="S383" s="497"/>
      <c r="T383" s="643"/>
      <c r="U383" s="637"/>
    </row>
    <row r="384" spans="1:21" x14ac:dyDescent="0.35">
      <c r="A384" s="1055"/>
      <c r="B384" s="182">
        <v>2</v>
      </c>
      <c r="C384" s="128"/>
      <c r="D384" s="118"/>
      <c r="E384" s="118"/>
      <c r="F384" s="128"/>
      <c r="G384" s="644"/>
      <c r="H384" s="128"/>
      <c r="I384" s="498"/>
      <c r="J384" s="645"/>
      <c r="K384" s="646"/>
      <c r="L384" s="498"/>
      <c r="M384" s="646"/>
      <c r="N384" s="176"/>
      <c r="O384" s="176"/>
      <c r="P384" s="498"/>
      <c r="Q384" s="498" t="s">
        <v>424</v>
      </c>
      <c r="R384" s="498"/>
      <c r="S384" s="498"/>
      <c r="T384" s="647"/>
      <c r="U384" s="637"/>
    </row>
    <row r="385" spans="1:21" x14ac:dyDescent="0.35">
      <c r="A385" s="1055"/>
      <c r="B385" s="182">
        <v>3</v>
      </c>
      <c r="C385" s="128"/>
      <c r="D385" s="118"/>
      <c r="E385" s="118" t="s">
        <v>429</v>
      </c>
      <c r="F385" s="128"/>
      <c r="G385" s="644"/>
      <c r="H385" s="128" t="s">
        <v>432</v>
      </c>
      <c r="I385" s="498"/>
      <c r="J385" s="645"/>
      <c r="K385" s="646"/>
      <c r="L385" s="498"/>
      <c r="M385" s="646"/>
      <c r="N385" s="176"/>
      <c r="O385" s="176"/>
      <c r="P385" s="498"/>
      <c r="Q385" s="498"/>
      <c r="R385" s="498"/>
      <c r="S385" s="498"/>
      <c r="T385" s="647"/>
      <c r="U385" s="637"/>
    </row>
    <row r="386" spans="1:21" x14ac:dyDescent="0.35">
      <c r="A386" s="1055"/>
      <c r="B386" s="182">
        <v>4</v>
      </c>
      <c r="C386" s="128"/>
      <c r="D386" s="118"/>
      <c r="E386" s="118"/>
      <c r="F386" s="128"/>
      <c r="G386" s="644"/>
      <c r="H386" s="128"/>
      <c r="I386" s="498"/>
      <c r="J386" s="645"/>
      <c r="K386" s="646"/>
      <c r="L386" s="498"/>
      <c r="M386" s="646"/>
      <c r="N386" s="176"/>
      <c r="O386" s="176"/>
      <c r="P386" s="498"/>
      <c r="Q386" s="498"/>
      <c r="R386" s="498"/>
      <c r="S386" s="498"/>
      <c r="T386" s="647"/>
      <c r="U386" s="637"/>
    </row>
    <row r="387" spans="1:21" x14ac:dyDescent="0.35">
      <c r="A387" s="1055"/>
      <c r="B387" s="182">
        <v>5</v>
      </c>
      <c r="C387" s="128"/>
      <c r="D387" s="118"/>
      <c r="E387" s="118"/>
      <c r="F387" s="128"/>
      <c r="G387" s="644"/>
      <c r="H387" s="128" t="s">
        <v>431</v>
      </c>
      <c r="I387" s="498"/>
      <c r="J387" s="645"/>
      <c r="K387" s="646"/>
      <c r="L387" s="498"/>
      <c r="M387" s="646"/>
      <c r="N387" s="176"/>
      <c r="O387" s="176"/>
      <c r="P387" s="498"/>
      <c r="Q387" s="498"/>
      <c r="R387" s="498"/>
      <c r="S387" s="498"/>
      <c r="T387" s="647"/>
      <c r="U387" s="637"/>
    </row>
    <row r="388" spans="1:21" x14ac:dyDescent="0.35">
      <c r="A388" s="1055"/>
      <c r="B388" s="182">
        <v>6</v>
      </c>
      <c r="C388" s="128"/>
      <c r="D388" s="118"/>
      <c r="E388" s="118"/>
      <c r="F388" s="128"/>
      <c r="G388" s="644"/>
      <c r="H388" s="128"/>
      <c r="I388" s="498"/>
      <c r="J388" s="645"/>
      <c r="K388" s="646"/>
      <c r="L388" s="498"/>
      <c r="M388" s="646"/>
      <c r="N388" s="176"/>
      <c r="O388" s="176"/>
      <c r="P388" s="498"/>
      <c r="Q388" s="498"/>
      <c r="R388" s="498"/>
      <c r="S388" s="498"/>
      <c r="T388" s="647"/>
      <c r="U388" s="637"/>
    </row>
    <row r="389" spans="1:21" x14ac:dyDescent="0.35">
      <c r="A389" s="1055"/>
      <c r="B389" s="182">
        <v>7</v>
      </c>
      <c r="C389" s="128"/>
      <c r="D389" s="118"/>
      <c r="E389" s="118"/>
      <c r="F389" s="128"/>
      <c r="G389" s="644"/>
      <c r="H389" s="128"/>
      <c r="I389" s="498"/>
      <c r="J389" s="645"/>
      <c r="K389" s="646"/>
      <c r="L389" s="498"/>
      <c r="M389" s="646"/>
      <c r="N389" s="176"/>
      <c r="O389" s="176"/>
      <c r="P389" s="498"/>
      <c r="Q389" s="498"/>
      <c r="R389" s="498"/>
      <c r="S389" s="498"/>
      <c r="T389" s="647"/>
      <c r="U389" s="637"/>
    </row>
    <row r="390" spans="1:21" x14ac:dyDescent="0.35">
      <c r="A390" s="1055"/>
      <c r="B390" s="182">
        <v>8</v>
      </c>
      <c r="C390" s="128"/>
      <c r="D390" s="118"/>
      <c r="E390" s="118"/>
      <c r="F390" s="128"/>
      <c r="G390" s="644"/>
      <c r="H390" s="128"/>
      <c r="I390" s="498"/>
      <c r="J390" s="645"/>
      <c r="K390" s="646"/>
      <c r="L390" s="498"/>
      <c r="M390" s="646"/>
      <c r="N390" s="176"/>
      <c r="O390" s="176"/>
      <c r="P390" s="498"/>
      <c r="Q390" s="498"/>
      <c r="R390" s="498"/>
      <c r="S390" s="498"/>
      <c r="T390" s="647"/>
      <c r="U390" s="637"/>
    </row>
    <row r="391" spans="1:21" x14ac:dyDescent="0.35">
      <c r="A391" s="1055"/>
      <c r="B391" s="182">
        <v>9</v>
      </c>
      <c r="C391" s="128"/>
      <c r="D391" s="118"/>
      <c r="E391" s="118"/>
      <c r="F391" s="128"/>
      <c r="G391" s="644"/>
      <c r="H391" s="128"/>
      <c r="I391" s="498"/>
      <c r="J391" s="645"/>
      <c r="K391" s="646"/>
      <c r="L391" s="498"/>
      <c r="M391" s="646"/>
      <c r="N391" s="176"/>
      <c r="O391" s="176"/>
      <c r="P391" s="498"/>
      <c r="Q391" s="498"/>
      <c r="R391" s="498"/>
      <c r="S391" s="498"/>
      <c r="T391" s="647"/>
      <c r="U391" s="637"/>
    </row>
    <row r="392" spans="1:21" ht="15" thickBot="1" x14ac:dyDescent="0.4">
      <c r="A392" s="1056"/>
      <c r="B392" s="183">
        <v>10</v>
      </c>
      <c r="C392" s="157"/>
      <c r="D392" s="155"/>
      <c r="E392" s="155"/>
      <c r="F392" s="157"/>
      <c r="G392" s="648"/>
      <c r="H392" s="157"/>
      <c r="I392" s="499"/>
      <c r="J392" s="649"/>
      <c r="K392" s="650"/>
      <c r="L392" s="499"/>
      <c r="M392" s="650"/>
      <c r="N392" s="177"/>
      <c r="O392" s="177"/>
      <c r="P392" s="499"/>
      <c r="Q392" s="499"/>
      <c r="R392" s="499"/>
      <c r="S392" s="499"/>
      <c r="T392" s="651"/>
      <c r="U392" s="637"/>
    </row>
    <row r="393" spans="1:21" ht="29.5" thickBot="1" x14ac:dyDescent="0.4">
      <c r="A393" s="163"/>
      <c r="B393" s="119"/>
      <c r="C393" s="119"/>
      <c r="D393" s="119"/>
      <c r="E393" s="555" t="s">
        <v>385</v>
      </c>
      <c r="F393" s="556">
        <f>COUNTA(F383:F392)</f>
        <v>0</v>
      </c>
      <c r="G393" s="557">
        <f>COUNTA(G383:G392)</f>
        <v>0</v>
      </c>
      <c r="H393" s="652"/>
      <c r="I393" s="652"/>
      <c r="J393" s="600" t="s">
        <v>623</v>
      </c>
      <c r="K393" s="602">
        <f>COUNTIF(K383:K392,"&lt;=31/12/2024")</f>
        <v>0</v>
      </c>
      <c r="L393" s="652"/>
      <c r="M393" s="161" t="s">
        <v>425</v>
      </c>
      <c r="N393" s="174">
        <f>SUM(N383:N392)</f>
        <v>0</v>
      </c>
      <c r="O393" s="175">
        <f>SUM(O383:O392)</f>
        <v>0</v>
      </c>
      <c r="P393" s="119"/>
      <c r="R393" s="119"/>
      <c r="S393" s="119"/>
      <c r="T393" s="653"/>
      <c r="U393" s="654"/>
    </row>
    <row r="394" spans="1:21" ht="15" thickBot="1" x14ac:dyDescent="0.4">
      <c r="A394" s="655"/>
      <c r="B394" s="656"/>
      <c r="C394" s="464"/>
      <c r="D394" s="464"/>
      <c r="E394" s="464"/>
      <c r="F394" s="656"/>
      <c r="G394" s="464"/>
      <c r="H394" s="464"/>
      <c r="I394" s="656"/>
      <c r="J394" s="656"/>
      <c r="K394" s="464"/>
      <c r="L394" s="464"/>
      <c r="M394" s="464"/>
      <c r="N394" s="464"/>
      <c r="O394" s="464"/>
      <c r="P394" s="464"/>
      <c r="Q394" s="464"/>
      <c r="R394" s="464"/>
      <c r="S394" s="657"/>
      <c r="T394" s="464"/>
      <c r="U394" s="658"/>
    </row>
    <row r="395" spans="1:21" ht="15" thickBot="1" x14ac:dyDescent="0.4">
      <c r="A395" s="632"/>
      <c r="B395" s="633"/>
      <c r="C395" s="634"/>
      <c r="D395" s="634"/>
      <c r="E395" s="634"/>
      <c r="F395" s="633"/>
      <c r="G395" s="634"/>
      <c r="H395" s="634"/>
      <c r="I395" s="633"/>
      <c r="J395" s="633"/>
      <c r="K395" s="634"/>
      <c r="L395" s="634"/>
      <c r="M395" s="634"/>
      <c r="N395" s="634"/>
      <c r="O395" s="634"/>
      <c r="P395" s="634"/>
      <c r="Q395" s="634"/>
      <c r="R395" s="634"/>
      <c r="S395" s="634"/>
      <c r="T395" s="634"/>
      <c r="U395" s="635"/>
    </row>
    <row r="396" spans="1:21" ht="27.5" thickBot="1" x14ac:dyDescent="0.4">
      <c r="A396" s="191" t="s">
        <v>9</v>
      </c>
      <c r="B396" s="1053" t="s">
        <v>105</v>
      </c>
      <c r="C396" s="1054"/>
      <c r="E396" s="1037" t="s">
        <v>386</v>
      </c>
      <c r="F396" s="1038"/>
      <c r="G396" s="1035">
        <f>VLOOKUP(B396,'EXTRAUrbano.Piano inv. forn '!$D$40:$AB$68,3,FALSE)</f>
        <v>0</v>
      </c>
      <c r="H396" s="1036"/>
      <c r="I396" s="108"/>
      <c r="J396" s="1037" t="s">
        <v>387</v>
      </c>
      <c r="K396" s="1038"/>
      <c r="L396" s="1035">
        <f>VLOOKUP(B396,'EXTRAUrbano.Piano inv. forn '!$D$40:$AB$68,4,FALSE)</f>
        <v>0</v>
      </c>
      <c r="M396" s="1036"/>
      <c r="O396" s="197" t="s">
        <v>388</v>
      </c>
      <c r="P396" s="636"/>
      <c r="R396" s="198" t="s">
        <v>389</v>
      </c>
      <c r="S396" s="1039"/>
      <c r="T396" s="1040"/>
      <c r="U396" s="637"/>
    </row>
    <row r="397" spans="1:21" ht="15" thickBot="1" x14ac:dyDescent="0.4">
      <c r="A397" s="163"/>
      <c r="B397" s="120"/>
      <c r="C397" s="120"/>
      <c r="E397" s="121"/>
      <c r="F397" s="121"/>
      <c r="G397" s="122"/>
      <c r="H397" s="122"/>
      <c r="I397" s="108"/>
      <c r="J397" s="121"/>
      <c r="K397" s="121"/>
      <c r="L397" s="122"/>
      <c r="M397" s="122"/>
      <c r="O397" s="123"/>
      <c r="R397" s="119"/>
      <c r="S397" s="608"/>
      <c r="U397" s="164"/>
    </row>
    <row r="398" spans="1:21" ht="15" thickBot="1" x14ac:dyDescent="0.4">
      <c r="A398" s="1050" t="s">
        <v>390</v>
      </c>
      <c r="B398" s="1051"/>
      <c r="C398" s="1051"/>
      <c r="D398" s="1052"/>
      <c r="E398" s="1041">
        <f>VLOOKUP(B396,'EXTRAUrbano.Piano inv. forn '!$D$40:$AB$68,17,FALSE)</f>
        <v>0</v>
      </c>
      <c r="F398" s="1042"/>
      <c r="G398" s="1042"/>
      <c r="H398" s="1043"/>
      <c r="I398" s="108"/>
      <c r="J398" s="1044" t="s">
        <v>391</v>
      </c>
      <c r="K398" s="1045"/>
      <c r="L398" s="1041">
        <f>VLOOKUP(B396,'EXTRAUrbano.Piano inv. forn '!$D$40:$AB$68,19,FALSE)</f>
        <v>0</v>
      </c>
      <c r="M398" s="1043"/>
      <c r="N398" s="147"/>
      <c r="O398" s="196" t="s">
        <v>392</v>
      </c>
      <c r="P398" s="169">
        <f>L398+E398</f>
        <v>0</v>
      </c>
      <c r="R398" s="198" t="s">
        <v>393</v>
      </c>
      <c r="S398" s="1039"/>
      <c r="T398" s="1040"/>
      <c r="U398" s="164"/>
    </row>
    <row r="399" spans="1:21" ht="15" thickBot="1" x14ac:dyDescent="0.4">
      <c r="A399" s="163"/>
      <c r="U399" s="637"/>
    </row>
    <row r="400" spans="1:21" ht="58" x14ac:dyDescent="0.35">
      <c r="A400" s="1048" t="s">
        <v>394</v>
      </c>
      <c r="B400" s="1046" t="s">
        <v>395</v>
      </c>
      <c r="C400" s="1046" t="s">
        <v>396</v>
      </c>
      <c r="D400" s="192" t="s">
        <v>397</v>
      </c>
      <c r="E400" s="628" t="s">
        <v>398</v>
      </c>
      <c r="F400" s="192" t="s">
        <v>399</v>
      </c>
      <c r="G400" s="192" t="s">
        <v>400</v>
      </c>
      <c r="H400" s="193" t="s">
        <v>346</v>
      </c>
      <c r="I400" s="193" t="s">
        <v>401</v>
      </c>
      <c r="J400" s="193" t="s">
        <v>402</v>
      </c>
      <c r="K400" s="193" t="s">
        <v>403</v>
      </c>
      <c r="L400" s="193" t="s">
        <v>404</v>
      </c>
      <c r="M400" s="193" t="s">
        <v>405</v>
      </c>
      <c r="N400" s="193" t="s">
        <v>406</v>
      </c>
      <c r="O400" s="193" t="s">
        <v>407</v>
      </c>
      <c r="P400" s="193" t="s">
        <v>408</v>
      </c>
      <c r="Q400" s="193" t="s">
        <v>409</v>
      </c>
      <c r="R400" s="193" t="s">
        <v>410</v>
      </c>
      <c r="S400" s="193" t="s">
        <v>411</v>
      </c>
      <c r="T400" s="194" t="s">
        <v>412</v>
      </c>
      <c r="U400" s="638"/>
    </row>
    <row r="401" spans="1:21" ht="24.5" thickBot="1" x14ac:dyDescent="0.4">
      <c r="A401" s="1049"/>
      <c r="B401" s="1047"/>
      <c r="C401" s="1047"/>
      <c r="D401" s="195" t="s">
        <v>413</v>
      </c>
      <c r="E401" s="195" t="s">
        <v>429</v>
      </c>
      <c r="F401" s="195" t="s">
        <v>415</v>
      </c>
      <c r="G401" s="195" t="s">
        <v>415</v>
      </c>
      <c r="H401" s="195" t="s">
        <v>32</v>
      </c>
      <c r="I401" s="195" t="s">
        <v>430</v>
      </c>
      <c r="J401" s="195" t="s">
        <v>417</v>
      </c>
      <c r="K401" s="195" t="s">
        <v>418</v>
      </c>
      <c r="L401" s="195" t="s">
        <v>419</v>
      </c>
      <c r="M401" s="195" t="s">
        <v>418</v>
      </c>
      <c r="N401" s="195" t="s">
        <v>420</v>
      </c>
      <c r="O401" s="195" t="s">
        <v>384</v>
      </c>
      <c r="P401" s="195" t="s">
        <v>421</v>
      </c>
      <c r="Q401" s="195" t="s">
        <v>422</v>
      </c>
      <c r="R401" s="195" t="s">
        <v>423</v>
      </c>
      <c r="S401" s="195" t="s">
        <v>423</v>
      </c>
      <c r="T401" s="639"/>
      <c r="U401" s="638"/>
    </row>
    <row r="402" spans="1:21" x14ac:dyDescent="0.35">
      <c r="A402" s="1055" t="str">
        <f>B396</f>
        <v>Extra-urb.m.1</v>
      </c>
      <c r="B402" s="181">
        <v>1</v>
      </c>
      <c r="C402" s="218"/>
      <c r="D402" s="131"/>
      <c r="E402" s="131" t="s">
        <v>429</v>
      </c>
      <c r="F402" s="218"/>
      <c r="G402" s="640"/>
      <c r="H402" s="133" t="s">
        <v>431</v>
      </c>
      <c r="I402" s="497"/>
      <c r="J402" s="641"/>
      <c r="K402" s="642"/>
      <c r="L402" s="497"/>
      <c r="M402" s="642"/>
      <c r="N402" s="185"/>
      <c r="O402" s="185"/>
      <c r="P402" s="497"/>
      <c r="Q402" s="497"/>
      <c r="R402" s="497"/>
      <c r="S402" s="497"/>
      <c r="T402" s="643"/>
      <c r="U402" s="637"/>
    </row>
    <row r="403" spans="1:21" x14ac:dyDescent="0.35">
      <c r="A403" s="1055"/>
      <c r="B403" s="182">
        <v>2</v>
      </c>
      <c r="C403" s="128"/>
      <c r="D403" s="118"/>
      <c r="E403" s="118"/>
      <c r="F403" s="128"/>
      <c r="G403" s="644"/>
      <c r="H403" s="128"/>
      <c r="I403" s="498"/>
      <c r="J403" s="645"/>
      <c r="K403" s="646"/>
      <c r="L403" s="498"/>
      <c r="M403" s="646"/>
      <c r="N403" s="176"/>
      <c r="O403" s="176"/>
      <c r="P403" s="498"/>
      <c r="Q403" s="498" t="s">
        <v>424</v>
      </c>
      <c r="R403" s="498"/>
      <c r="S403" s="498"/>
      <c r="T403" s="647"/>
      <c r="U403" s="637"/>
    </row>
    <row r="404" spans="1:21" x14ac:dyDescent="0.35">
      <c r="A404" s="1055"/>
      <c r="B404" s="182">
        <v>3</v>
      </c>
      <c r="C404" s="128"/>
      <c r="D404" s="118"/>
      <c r="E404" s="118" t="s">
        <v>429</v>
      </c>
      <c r="F404" s="128"/>
      <c r="G404" s="644"/>
      <c r="H404" s="128" t="s">
        <v>432</v>
      </c>
      <c r="I404" s="498"/>
      <c r="J404" s="645"/>
      <c r="K404" s="646"/>
      <c r="L404" s="498"/>
      <c r="M404" s="646"/>
      <c r="N404" s="176"/>
      <c r="O404" s="176"/>
      <c r="P404" s="498"/>
      <c r="Q404" s="498"/>
      <c r="R404" s="498"/>
      <c r="S404" s="498"/>
      <c r="T404" s="647"/>
      <c r="U404" s="637"/>
    </row>
    <row r="405" spans="1:21" x14ac:dyDescent="0.35">
      <c r="A405" s="1055"/>
      <c r="B405" s="182">
        <v>4</v>
      </c>
      <c r="C405" s="128"/>
      <c r="D405" s="118"/>
      <c r="E405" s="118"/>
      <c r="F405" s="128"/>
      <c r="G405" s="644"/>
      <c r="H405" s="128"/>
      <c r="I405" s="498"/>
      <c r="J405" s="645"/>
      <c r="K405" s="646"/>
      <c r="L405" s="498"/>
      <c r="M405" s="646"/>
      <c r="N405" s="176"/>
      <c r="O405" s="176"/>
      <c r="P405" s="498"/>
      <c r="Q405" s="498"/>
      <c r="R405" s="498"/>
      <c r="S405" s="498"/>
      <c r="T405" s="647"/>
      <c r="U405" s="637"/>
    </row>
    <row r="406" spans="1:21" x14ac:dyDescent="0.35">
      <c r="A406" s="1055"/>
      <c r="B406" s="182">
        <v>5</v>
      </c>
      <c r="C406" s="128"/>
      <c r="D406" s="118"/>
      <c r="E406" s="118"/>
      <c r="F406" s="128"/>
      <c r="G406" s="644"/>
      <c r="H406" s="128" t="s">
        <v>431</v>
      </c>
      <c r="I406" s="498"/>
      <c r="J406" s="645"/>
      <c r="K406" s="646"/>
      <c r="L406" s="498"/>
      <c r="M406" s="646"/>
      <c r="N406" s="176"/>
      <c r="O406" s="176"/>
      <c r="P406" s="498"/>
      <c r="Q406" s="498"/>
      <c r="R406" s="498"/>
      <c r="S406" s="498"/>
      <c r="T406" s="647"/>
      <c r="U406" s="637"/>
    </row>
    <row r="407" spans="1:21" x14ac:dyDescent="0.35">
      <c r="A407" s="1055"/>
      <c r="B407" s="182">
        <v>6</v>
      </c>
      <c r="C407" s="128"/>
      <c r="D407" s="118"/>
      <c r="E407" s="118"/>
      <c r="F407" s="128"/>
      <c r="G407" s="644"/>
      <c r="H407" s="128"/>
      <c r="I407" s="498"/>
      <c r="J407" s="645"/>
      <c r="K407" s="646"/>
      <c r="L407" s="498"/>
      <c r="M407" s="646"/>
      <c r="N407" s="176"/>
      <c r="O407" s="176"/>
      <c r="P407" s="498"/>
      <c r="Q407" s="498"/>
      <c r="R407" s="498"/>
      <c r="S407" s="498"/>
      <c r="T407" s="647"/>
      <c r="U407" s="637"/>
    </row>
    <row r="408" spans="1:21" x14ac:dyDescent="0.35">
      <c r="A408" s="1055"/>
      <c r="B408" s="182">
        <v>7</v>
      </c>
      <c r="C408" s="128"/>
      <c r="D408" s="118"/>
      <c r="E408" s="118"/>
      <c r="F408" s="128"/>
      <c r="G408" s="644"/>
      <c r="H408" s="128"/>
      <c r="I408" s="498"/>
      <c r="J408" s="645"/>
      <c r="K408" s="646"/>
      <c r="L408" s="498"/>
      <c r="M408" s="646"/>
      <c r="N408" s="176"/>
      <c r="O408" s="176"/>
      <c r="P408" s="498"/>
      <c r="Q408" s="498"/>
      <c r="R408" s="498"/>
      <c r="S408" s="498"/>
      <c r="T408" s="647"/>
      <c r="U408" s="637"/>
    </row>
    <row r="409" spans="1:21" x14ac:dyDescent="0.35">
      <c r="A409" s="1055"/>
      <c r="B409" s="182">
        <v>8</v>
      </c>
      <c r="C409" s="128"/>
      <c r="D409" s="118"/>
      <c r="E409" s="118"/>
      <c r="F409" s="128"/>
      <c r="G409" s="644"/>
      <c r="H409" s="128"/>
      <c r="I409" s="498"/>
      <c r="J409" s="645"/>
      <c r="K409" s="646"/>
      <c r="L409" s="498"/>
      <c r="M409" s="646"/>
      <c r="N409" s="176"/>
      <c r="O409" s="176"/>
      <c r="P409" s="498"/>
      <c r="Q409" s="498"/>
      <c r="R409" s="498"/>
      <c r="S409" s="498"/>
      <c r="T409" s="647"/>
      <c r="U409" s="637"/>
    </row>
    <row r="410" spans="1:21" x14ac:dyDescent="0.35">
      <c r="A410" s="1055"/>
      <c r="B410" s="182">
        <v>9</v>
      </c>
      <c r="C410" s="128"/>
      <c r="D410" s="118"/>
      <c r="E410" s="118"/>
      <c r="F410" s="128"/>
      <c r="G410" s="644"/>
      <c r="H410" s="128"/>
      <c r="I410" s="498"/>
      <c r="J410" s="645"/>
      <c r="K410" s="646"/>
      <c r="L410" s="498"/>
      <c r="M410" s="646"/>
      <c r="N410" s="176"/>
      <c r="O410" s="176"/>
      <c r="P410" s="498"/>
      <c r="Q410" s="498"/>
      <c r="R410" s="498"/>
      <c r="S410" s="498"/>
      <c r="T410" s="647"/>
      <c r="U410" s="637"/>
    </row>
    <row r="411" spans="1:21" ht="15" thickBot="1" x14ac:dyDescent="0.4">
      <c r="A411" s="1056"/>
      <c r="B411" s="183">
        <v>10</v>
      </c>
      <c r="C411" s="157"/>
      <c r="D411" s="155"/>
      <c r="E411" s="155"/>
      <c r="F411" s="157"/>
      <c r="G411" s="648"/>
      <c r="H411" s="157"/>
      <c r="I411" s="499"/>
      <c r="J411" s="649"/>
      <c r="K411" s="650"/>
      <c r="L411" s="499"/>
      <c r="M411" s="650"/>
      <c r="N411" s="177"/>
      <c r="O411" s="177"/>
      <c r="P411" s="499"/>
      <c r="Q411" s="499"/>
      <c r="R411" s="499"/>
      <c r="S411" s="499"/>
      <c r="T411" s="651"/>
      <c r="U411" s="637"/>
    </row>
    <row r="412" spans="1:21" ht="29.5" thickBot="1" x14ac:dyDescent="0.4">
      <c r="A412" s="163"/>
      <c r="B412" s="119"/>
      <c r="C412" s="119"/>
      <c r="D412" s="119"/>
      <c r="E412" s="555" t="s">
        <v>385</v>
      </c>
      <c r="F412" s="556">
        <f>COUNTA(F402:F411)</f>
        <v>0</v>
      </c>
      <c r="G412" s="557">
        <f>COUNTA(G402:G411)</f>
        <v>0</v>
      </c>
      <c r="H412" s="652"/>
      <c r="I412" s="652"/>
      <c r="J412" s="600" t="s">
        <v>623</v>
      </c>
      <c r="K412" s="602">
        <f>COUNTIF(K402:K411,"&lt;=31/12/2024")</f>
        <v>0</v>
      </c>
      <c r="L412" s="652"/>
      <c r="M412" s="161" t="s">
        <v>425</v>
      </c>
      <c r="N412" s="174">
        <f>SUM(N402:N411)</f>
        <v>0</v>
      </c>
      <c r="O412" s="175">
        <f>SUM(O402:O411)</f>
        <v>0</v>
      </c>
      <c r="P412" s="119"/>
      <c r="R412" s="119"/>
      <c r="S412" s="119"/>
      <c r="T412" s="653"/>
      <c r="U412" s="654"/>
    </row>
    <row r="413" spans="1:21" ht="15" thickBot="1" x14ac:dyDescent="0.4">
      <c r="A413" s="655"/>
      <c r="B413" s="656"/>
      <c r="C413" s="464"/>
      <c r="D413" s="464"/>
      <c r="E413" s="464"/>
      <c r="F413" s="656"/>
      <c r="G413" s="464"/>
      <c r="H413" s="464"/>
      <c r="I413" s="656"/>
      <c r="J413" s="656"/>
      <c r="K413" s="464"/>
      <c r="L413" s="464"/>
      <c r="M413" s="464"/>
      <c r="N413" s="464"/>
      <c r="O413" s="464"/>
      <c r="P413" s="464"/>
      <c r="Q413" s="464"/>
      <c r="R413" s="464"/>
      <c r="S413" s="657"/>
      <c r="T413" s="464"/>
      <c r="U413" s="658"/>
    </row>
    <row r="414" spans="1:21" ht="15" thickBot="1" x14ac:dyDescent="0.4">
      <c r="A414" s="632"/>
      <c r="B414" s="633"/>
      <c r="C414" s="634"/>
      <c r="D414" s="634"/>
      <c r="E414" s="634"/>
      <c r="F414" s="633"/>
      <c r="G414" s="634"/>
      <c r="H414" s="634"/>
      <c r="I414" s="633"/>
      <c r="J414" s="633"/>
      <c r="K414" s="634"/>
      <c r="L414" s="634"/>
      <c r="M414" s="634"/>
      <c r="N414" s="634"/>
      <c r="O414" s="634"/>
      <c r="P414" s="634"/>
      <c r="Q414" s="634"/>
      <c r="R414" s="634"/>
      <c r="S414" s="634"/>
      <c r="T414" s="634"/>
      <c r="U414" s="635"/>
    </row>
    <row r="415" spans="1:21" ht="27.5" thickBot="1" x14ac:dyDescent="0.4">
      <c r="A415" s="191" t="s">
        <v>9</v>
      </c>
      <c r="B415" s="1053" t="s">
        <v>105</v>
      </c>
      <c r="C415" s="1054"/>
      <c r="E415" s="1037" t="s">
        <v>386</v>
      </c>
      <c r="F415" s="1038"/>
      <c r="G415" s="1035">
        <f>VLOOKUP(B415,'EXTRAUrbano.Piano inv. forn '!$D$40:$AB$68,3,FALSE)</f>
        <v>0</v>
      </c>
      <c r="H415" s="1036"/>
      <c r="I415" s="108"/>
      <c r="J415" s="1037" t="s">
        <v>387</v>
      </c>
      <c r="K415" s="1038"/>
      <c r="L415" s="1035">
        <f>VLOOKUP(B415,'EXTRAUrbano.Piano inv. forn '!$D$40:$AB$68,4,FALSE)</f>
        <v>0</v>
      </c>
      <c r="M415" s="1036"/>
      <c r="O415" s="197" t="s">
        <v>388</v>
      </c>
      <c r="P415" s="636"/>
      <c r="R415" s="198" t="s">
        <v>389</v>
      </c>
      <c r="S415" s="1039"/>
      <c r="T415" s="1040"/>
      <c r="U415" s="637"/>
    </row>
    <row r="416" spans="1:21" ht="15" thickBot="1" x14ac:dyDescent="0.4">
      <c r="A416" s="163"/>
      <c r="B416" s="120"/>
      <c r="C416" s="120"/>
      <c r="E416" s="121"/>
      <c r="F416" s="121"/>
      <c r="G416" s="122"/>
      <c r="H416" s="122"/>
      <c r="I416" s="108"/>
      <c r="J416" s="121"/>
      <c r="K416" s="121"/>
      <c r="L416" s="122"/>
      <c r="M416" s="122"/>
      <c r="O416" s="123"/>
      <c r="R416" s="119"/>
      <c r="S416" s="608"/>
      <c r="U416" s="164"/>
    </row>
    <row r="417" spans="1:21" ht="15" thickBot="1" x14ac:dyDescent="0.4">
      <c r="A417" s="1050" t="s">
        <v>390</v>
      </c>
      <c r="B417" s="1051"/>
      <c r="C417" s="1051"/>
      <c r="D417" s="1052"/>
      <c r="E417" s="1041">
        <f>VLOOKUP(B415,'EXTRAUrbano.Piano inv. forn '!$D$40:$AB$68,17,FALSE)</f>
        <v>0</v>
      </c>
      <c r="F417" s="1042"/>
      <c r="G417" s="1042"/>
      <c r="H417" s="1043"/>
      <c r="I417" s="108"/>
      <c r="J417" s="1044" t="s">
        <v>391</v>
      </c>
      <c r="K417" s="1045"/>
      <c r="L417" s="1041">
        <f>VLOOKUP(B415,'EXTRAUrbano.Piano inv. forn '!$D$40:$AB$68,19,FALSE)</f>
        <v>0</v>
      </c>
      <c r="M417" s="1043"/>
      <c r="N417" s="147"/>
      <c r="O417" s="196" t="s">
        <v>392</v>
      </c>
      <c r="P417" s="169">
        <f>L417+E417</f>
        <v>0</v>
      </c>
      <c r="R417" s="198" t="s">
        <v>393</v>
      </c>
      <c r="S417" s="1039"/>
      <c r="T417" s="1040"/>
      <c r="U417" s="164"/>
    </row>
    <row r="418" spans="1:21" ht="15" thickBot="1" x14ac:dyDescent="0.4">
      <c r="A418" s="163"/>
      <c r="U418" s="637"/>
    </row>
    <row r="419" spans="1:21" ht="58" x14ac:dyDescent="0.35">
      <c r="A419" s="1048" t="s">
        <v>394</v>
      </c>
      <c r="B419" s="1046" t="s">
        <v>395</v>
      </c>
      <c r="C419" s="1046" t="s">
        <v>396</v>
      </c>
      <c r="D419" s="192" t="s">
        <v>397</v>
      </c>
      <c r="E419" s="628" t="s">
        <v>398</v>
      </c>
      <c r="F419" s="192" t="s">
        <v>399</v>
      </c>
      <c r="G419" s="192" t="s">
        <v>400</v>
      </c>
      <c r="H419" s="193" t="s">
        <v>346</v>
      </c>
      <c r="I419" s="193" t="s">
        <v>401</v>
      </c>
      <c r="J419" s="193" t="s">
        <v>402</v>
      </c>
      <c r="K419" s="193" t="s">
        <v>403</v>
      </c>
      <c r="L419" s="193" t="s">
        <v>404</v>
      </c>
      <c r="M419" s="193" t="s">
        <v>405</v>
      </c>
      <c r="N419" s="193" t="s">
        <v>406</v>
      </c>
      <c r="O419" s="193" t="s">
        <v>407</v>
      </c>
      <c r="P419" s="193" t="s">
        <v>408</v>
      </c>
      <c r="Q419" s="193" t="s">
        <v>409</v>
      </c>
      <c r="R419" s="193" t="s">
        <v>410</v>
      </c>
      <c r="S419" s="193" t="s">
        <v>411</v>
      </c>
      <c r="T419" s="194" t="s">
        <v>412</v>
      </c>
      <c r="U419" s="638"/>
    </row>
    <row r="420" spans="1:21" ht="24.5" thickBot="1" x14ac:dyDescent="0.4">
      <c r="A420" s="1049"/>
      <c r="B420" s="1047"/>
      <c r="C420" s="1047"/>
      <c r="D420" s="195" t="s">
        <v>413</v>
      </c>
      <c r="E420" s="195" t="s">
        <v>429</v>
      </c>
      <c r="F420" s="195" t="s">
        <v>415</v>
      </c>
      <c r="G420" s="195" t="s">
        <v>415</v>
      </c>
      <c r="H420" s="195" t="s">
        <v>32</v>
      </c>
      <c r="I420" s="195" t="s">
        <v>430</v>
      </c>
      <c r="J420" s="195" t="s">
        <v>417</v>
      </c>
      <c r="K420" s="195" t="s">
        <v>418</v>
      </c>
      <c r="L420" s="195" t="s">
        <v>419</v>
      </c>
      <c r="M420" s="195" t="s">
        <v>418</v>
      </c>
      <c r="N420" s="195" t="s">
        <v>420</v>
      </c>
      <c r="O420" s="195" t="s">
        <v>384</v>
      </c>
      <c r="P420" s="195" t="s">
        <v>421</v>
      </c>
      <c r="Q420" s="195" t="s">
        <v>422</v>
      </c>
      <c r="R420" s="195" t="s">
        <v>423</v>
      </c>
      <c r="S420" s="195" t="s">
        <v>423</v>
      </c>
      <c r="T420" s="639"/>
      <c r="U420" s="638"/>
    </row>
    <row r="421" spans="1:21" x14ac:dyDescent="0.35">
      <c r="A421" s="1055" t="str">
        <f>B415</f>
        <v>Extra-urb.m.1</v>
      </c>
      <c r="B421" s="181">
        <v>1</v>
      </c>
      <c r="C421" s="218"/>
      <c r="D421" s="131"/>
      <c r="E421" s="131" t="s">
        <v>429</v>
      </c>
      <c r="F421" s="218"/>
      <c r="G421" s="640"/>
      <c r="H421" s="133" t="s">
        <v>431</v>
      </c>
      <c r="I421" s="497"/>
      <c r="J421" s="641"/>
      <c r="K421" s="642"/>
      <c r="L421" s="497"/>
      <c r="M421" s="642"/>
      <c r="N421" s="185"/>
      <c r="O421" s="185"/>
      <c r="P421" s="497"/>
      <c r="Q421" s="497"/>
      <c r="R421" s="497"/>
      <c r="S421" s="497"/>
      <c r="T421" s="643"/>
      <c r="U421" s="637"/>
    </row>
    <row r="422" spans="1:21" x14ac:dyDescent="0.35">
      <c r="A422" s="1055"/>
      <c r="B422" s="182">
        <v>2</v>
      </c>
      <c r="C422" s="128"/>
      <c r="D422" s="118"/>
      <c r="E422" s="118"/>
      <c r="F422" s="128"/>
      <c r="G422" s="644"/>
      <c r="H422" s="128"/>
      <c r="I422" s="498"/>
      <c r="J422" s="645"/>
      <c r="K422" s="646"/>
      <c r="L422" s="498"/>
      <c r="M422" s="646"/>
      <c r="N422" s="176"/>
      <c r="O422" s="176"/>
      <c r="P422" s="498"/>
      <c r="Q422" s="498" t="s">
        <v>424</v>
      </c>
      <c r="R422" s="498"/>
      <c r="S422" s="498"/>
      <c r="T422" s="647"/>
      <c r="U422" s="637"/>
    </row>
    <row r="423" spans="1:21" x14ac:dyDescent="0.35">
      <c r="A423" s="1055"/>
      <c r="B423" s="182">
        <v>3</v>
      </c>
      <c r="C423" s="128"/>
      <c r="D423" s="118"/>
      <c r="E423" s="118" t="s">
        <v>429</v>
      </c>
      <c r="F423" s="128"/>
      <c r="G423" s="644"/>
      <c r="H423" s="128" t="s">
        <v>432</v>
      </c>
      <c r="I423" s="498"/>
      <c r="J423" s="645"/>
      <c r="K423" s="646"/>
      <c r="L423" s="498"/>
      <c r="M423" s="646"/>
      <c r="N423" s="176"/>
      <c r="O423" s="176"/>
      <c r="P423" s="498"/>
      <c r="Q423" s="498"/>
      <c r="R423" s="498"/>
      <c r="S423" s="498"/>
      <c r="T423" s="647"/>
      <c r="U423" s="637"/>
    </row>
    <row r="424" spans="1:21" x14ac:dyDescent="0.35">
      <c r="A424" s="1055"/>
      <c r="B424" s="182">
        <v>4</v>
      </c>
      <c r="C424" s="128"/>
      <c r="D424" s="118"/>
      <c r="E424" s="118"/>
      <c r="F424" s="128"/>
      <c r="G424" s="644"/>
      <c r="H424" s="128"/>
      <c r="I424" s="498"/>
      <c r="J424" s="645"/>
      <c r="K424" s="646"/>
      <c r="L424" s="498"/>
      <c r="M424" s="646"/>
      <c r="N424" s="176"/>
      <c r="O424" s="176"/>
      <c r="P424" s="498"/>
      <c r="Q424" s="498"/>
      <c r="R424" s="498"/>
      <c r="S424" s="498"/>
      <c r="T424" s="647"/>
      <c r="U424" s="637"/>
    </row>
    <row r="425" spans="1:21" x14ac:dyDescent="0.35">
      <c r="A425" s="1055"/>
      <c r="B425" s="182">
        <v>5</v>
      </c>
      <c r="C425" s="128"/>
      <c r="D425" s="118"/>
      <c r="E425" s="118"/>
      <c r="F425" s="128"/>
      <c r="G425" s="644"/>
      <c r="H425" s="128" t="s">
        <v>431</v>
      </c>
      <c r="I425" s="498"/>
      <c r="J425" s="645"/>
      <c r="K425" s="646"/>
      <c r="L425" s="498"/>
      <c r="M425" s="646"/>
      <c r="N425" s="176"/>
      <c r="O425" s="176"/>
      <c r="P425" s="498"/>
      <c r="Q425" s="498"/>
      <c r="R425" s="498"/>
      <c r="S425" s="498"/>
      <c r="T425" s="647"/>
      <c r="U425" s="637"/>
    </row>
    <row r="426" spans="1:21" x14ac:dyDescent="0.35">
      <c r="A426" s="1055"/>
      <c r="B426" s="182">
        <v>6</v>
      </c>
      <c r="C426" s="128"/>
      <c r="D426" s="118"/>
      <c r="E426" s="118"/>
      <c r="F426" s="128"/>
      <c r="G426" s="644"/>
      <c r="H426" s="128"/>
      <c r="I426" s="498"/>
      <c r="J426" s="645"/>
      <c r="K426" s="646"/>
      <c r="L426" s="498"/>
      <c r="M426" s="646"/>
      <c r="N426" s="176"/>
      <c r="O426" s="176"/>
      <c r="P426" s="498"/>
      <c r="Q426" s="498"/>
      <c r="R426" s="498"/>
      <c r="S426" s="498"/>
      <c r="T426" s="647"/>
      <c r="U426" s="637"/>
    </row>
    <row r="427" spans="1:21" x14ac:dyDescent="0.35">
      <c r="A427" s="1055"/>
      <c r="B427" s="182">
        <v>7</v>
      </c>
      <c r="C427" s="128"/>
      <c r="D427" s="118"/>
      <c r="E427" s="118"/>
      <c r="F427" s="128"/>
      <c r="G427" s="644"/>
      <c r="H427" s="128"/>
      <c r="I427" s="498"/>
      <c r="J427" s="645"/>
      <c r="K427" s="646"/>
      <c r="L427" s="498"/>
      <c r="M427" s="646"/>
      <c r="N427" s="176"/>
      <c r="O427" s="176"/>
      <c r="P427" s="498"/>
      <c r="Q427" s="498"/>
      <c r="R427" s="498"/>
      <c r="S427" s="498"/>
      <c r="T427" s="647"/>
      <c r="U427" s="637"/>
    </row>
    <row r="428" spans="1:21" x14ac:dyDescent="0.35">
      <c r="A428" s="1055"/>
      <c r="B428" s="182">
        <v>8</v>
      </c>
      <c r="C428" s="128"/>
      <c r="D428" s="118"/>
      <c r="E428" s="118"/>
      <c r="F428" s="128"/>
      <c r="G428" s="644"/>
      <c r="H428" s="128"/>
      <c r="I428" s="498"/>
      <c r="J428" s="645"/>
      <c r="K428" s="646"/>
      <c r="L428" s="498"/>
      <c r="M428" s="646"/>
      <c r="N428" s="176"/>
      <c r="O428" s="176"/>
      <c r="P428" s="498"/>
      <c r="Q428" s="498"/>
      <c r="R428" s="498"/>
      <c r="S428" s="498"/>
      <c r="T428" s="647"/>
      <c r="U428" s="637"/>
    </row>
    <row r="429" spans="1:21" x14ac:dyDescent="0.35">
      <c r="A429" s="1055"/>
      <c r="B429" s="182">
        <v>9</v>
      </c>
      <c r="C429" s="128"/>
      <c r="D429" s="118"/>
      <c r="E429" s="118"/>
      <c r="F429" s="128"/>
      <c r="G429" s="644"/>
      <c r="H429" s="128"/>
      <c r="I429" s="498"/>
      <c r="J429" s="645"/>
      <c r="K429" s="646"/>
      <c r="L429" s="498"/>
      <c r="M429" s="646"/>
      <c r="N429" s="176"/>
      <c r="O429" s="176"/>
      <c r="P429" s="498"/>
      <c r="Q429" s="498"/>
      <c r="R429" s="498"/>
      <c r="S429" s="498"/>
      <c r="T429" s="647"/>
      <c r="U429" s="637"/>
    </row>
    <row r="430" spans="1:21" ht="15" thickBot="1" x14ac:dyDescent="0.4">
      <c r="A430" s="1056"/>
      <c r="B430" s="183">
        <v>10</v>
      </c>
      <c r="C430" s="157"/>
      <c r="D430" s="155"/>
      <c r="E430" s="155"/>
      <c r="F430" s="157"/>
      <c r="G430" s="648"/>
      <c r="H430" s="157"/>
      <c r="I430" s="499"/>
      <c r="J430" s="649"/>
      <c r="K430" s="650"/>
      <c r="L430" s="499"/>
      <c r="M430" s="650"/>
      <c r="N430" s="177"/>
      <c r="O430" s="177"/>
      <c r="P430" s="499"/>
      <c r="Q430" s="499"/>
      <c r="R430" s="499"/>
      <c r="S430" s="499"/>
      <c r="T430" s="651"/>
      <c r="U430" s="637"/>
    </row>
    <row r="431" spans="1:21" ht="29.5" thickBot="1" x14ac:dyDescent="0.4">
      <c r="A431" s="163"/>
      <c r="B431" s="119"/>
      <c r="C431" s="119"/>
      <c r="D431" s="119"/>
      <c r="E431" s="555" t="s">
        <v>385</v>
      </c>
      <c r="F431" s="556">
        <f>COUNTA(F421:F430)</f>
        <v>0</v>
      </c>
      <c r="G431" s="557">
        <f>COUNTA(G421:G430)</f>
        <v>0</v>
      </c>
      <c r="H431" s="652"/>
      <c r="I431" s="652"/>
      <c r="J431" s="600" t="s">
        <v>623</v>
      </c>
      <c r="K431" s="602">
        <f>COUNTIF(K421:K430,"&lt;=31/12/2024")</f>
        <v>0</v>
      </c>
      <c r="L431" s="652"/>
      <c r="M431" s="161" t="s">
        <v>425</v>
      </c>
      <c r="N431" s="174">
        <f>SUM(N421:N430)</f>
        <v>0</v>
      </c>
      <c r="O431" s="175">
        <f>SUM(O421:O430)</f>
        <v>0</v>
      </c>
      <c r="P431" s="119"/>
      <c r="R431" s="119"/>
      <c r="S431" s="119"/>
      <c r="T431" s="653"/>
      <c r="U431" s="654"/>
    </row>
    <row r="432" spans="1:21" ht="15" thickBot="1" x14ac:dyDescent="0.4">
      <c r="A432" s="655"/>
      <c r="B432" s="656"/>
      <c r="C432" s="464"/>
      <c r="D432" s="464"/>
      <c r="E432" s="464"/>
      <c r="F432" s="656"/>
      <c r="G432" s="464"/>
      <c r="H432" s="464"/>
      <c r="I432" s="656"/>
      <c r="J432" s="656"/>
      <c r="K432" s="464"/>
      <c r="L432" s="464"/>
      <c r="M432" s="464"/>
      <c r="N432" s="464"/>
      <c r="O432" s="464"/>
      <c r="P432" s="464"/>
      <c r="Q432" s="464"/>
      <c r="R432" s="464"/>
      <c r="S432" s="657"/>
      <c r="T432" s="464"/>
      <c r="U432" s="658"/>
    </row>
    <row r="433" spans="1:21" ht="15" thickBot="1" x14ac:dyDescent="0.4">
      <c r="A433" s="632"/>
      <c r="B433" s="633"/>
      <c r="C433" s="634"/>
      <c r="D433" s="634"/>
      <c r="E433" s="634"/>
      <c r="F433" s="633"/>
      <c r="G433" s="634"/>
      <c r="H433" s="634"/>
      <c r="I433" s="633"/>
      <c r="J433" s="633"/>
      <c r="K433" s="634"/>
      <c r="L433" s="634"/>
      <c r="M433" s="634"/>
      <c r="N433" s="634"/>
      <c r="O433" s="634"/>
      <c r="P433" s="634"/>
      <c r="Q433" s="634"/>
      <c r="R433" s="634"/>
      <c r="S433" s="634"/>
      <c r="T433" s="634"/>
      <c r="U433" s="635"/>
    </row>
    <row r="434" spans="1:21" ht="27.5" thickBot="1" x14ac:dyDescent="0.4">
      <c r="A434" s="191" t="s">
        <v>9</v>
      </c>
      <c r="B434" s="1053" t="s">
        <v>105</v>
      </c>
      <c r="C434" s="1054"/>
      <c r="E434" s="1037" t="s">
        <v>386</v>
      </c>
      <c r="F434" s="1038"/>
      <c r="G434" s="1035">
        <f>VLOOKUP(B434,'EXTRAUrbano.Piano inv. forn '!$D$40:$AB$68,3,FALSE)</f>
        <v>0</v>
      </c>
      <c r="H434" s="1036"/>
      <c r="I434" s="108"/>
      <c r="J434" s="1037" t="s">
        <v>387</v>
      </c>
      <c r="K434" s="1038"/>
      <c r="L434" s="1035">
        <f>VLOOKUP(B434,'EXTRAUrbano.Piano inv. forn '!$D$40:$AB$68,4,FALSE)</f>
        <v>0</v>
      </c>
      <c r="M434" s="1036"/>
      <c r="O434" s="197" t="s">
        <v>388</v>
      </c>
      <c r="P434" s="636"/>
      <c r="R434" s="198" t="s">
        <v>389</v>
      </c>
      <c r="S434" s="1039"/>
      <c r="T434" s="1040"/>
      <c r="U434" s="637"/>
    </row>
    <row r="435" spans="1:21" ht="15" thickBot="1" x14ac:dyDescent="0.4">
      <c r="A435" s="163"/>
      <c r="B435" s="120"/>
      <c r="C435" s="120"/>
      <c r="E435" s="121"/>
      <c r="F435" s="121"/>
      <c r="G435" s="122"/>
      <c r="H435" s="122"/>
      <c r="I435" s="108"/>
      <c r="J435" s="121"/>
      <c r="K435" s="121"/>
      <c r="L435" s="122"/>
      <c r="M435" s="122"/>
      <c r="O435" s="123"/>
      <c r="R435" s="119"/>
      <c r="S435" s="608"/>
      <c r="U435" s="164"/>
    </row>
    <row r="436" spans="1:21" ht="15" thickBot="1" x14ac:dyDescent="0.4">
      <c r="A436" s="1050" t="s">
        <v>390</v>
      </c>
      <c r="B436" s="1051"/>
      <c r="C436" s="1051"/>
      <c r="D436" s="1052"/>
      <c r="E436" s="1041">
        <f>VLOOKUP(B434,'EXTRAUrbano.Piano inv. forn '!$D$40:$AB$68,17,FALSE)</f>
        <v>0</v>
      </c>
      <c r="F436" s="1042"/>
      <c r="G436" s="1042"/>
      <c r="H436" s="1043"/>
      <c r="I436" s="108"/>
      <c r="J436" s="1044" t="s">
        <v>391</v>
      </c>
      <c r="K436" s="1045"/>
      <c r="L436" s="1041">
        <f>VLOOKUP(B434,'EXTRAUrbano.Piano inv. forn '!$D$40:$AB$68,19,FALSE)</f>
        <v>0</v>
      </c>
      <c r="M436" s="1043"/>
      <c r="N436" s="147"/>
      <c r="O436" s="196" t="s">
        <v>392</v>
      </c>
      <c r="P436" s="169">
        <f>L436+E436</f>
        <v>0</v>
      </c>
      <c r="R436" s="198" t="s">
        <v>393</v>
      </c>
      <c r="S436" s="1039"/>
      <c r="T436" s="1040"/>
      <c r="U436" s="164"/>
    </row>
    <row r="437" spans="1:21" ht="15" thickBot="1" x14ac:dyDescent="0.4">
      <c r="A437" s="163"/>
      <c r="U437" s="637"/>
    </row>
    <row r="438" spans="1:21" ht="58" x14ac:dyDescent="0.35">
      <c r="A438" s="1048" t="s">
        <v>394</v>
      </c>
      <c r="B438" s="1046" t="s">
        <v>395</v>
      </c>
      <c r="C438" s="1046" t="s">
        <v>396</v>
      </c>
      <c r="D438" s="192" t="s">
        <v>397</v>
      </c>
      <c r="E438" s="628" t="s">
        <v>398</v>
      </c>
      <c r="F438" s="192" t="s">
        <v>399</v>
      </c>
      <c r="G438" s="192" t="s">
        <v>400</v>
      </c>
      <c r="H438" s="193" t="s">
        <v>346</v>
      </c>
      <c r="I438" s="193" t="s">
        <v>401</v>
      </c>
      <c r="J438" s="193" t="s">
        <v>402</v>
      </c>
      <c r="K438" s="193" t="s">
        <v>403</v>
      </c>
      <c r="L438" s="193" t="s">
        <v>404</v>
      </c>
      <c r="M438" s="193" t="s">
        <v>405</v>
      </c>
      <c r="N438" s="193" t="s">
        <v>406</v>
      </c>
      <c r="O438" s="193" t="s">
        <v>407</v>
      </c>
      <c r="P438" s="193" t="s">
        <v>408</v>
      </c>
      <c r="Q438" s="193" t="s">
        <v>409</v>
      </c>
      <c r="R438" s="193" t="s">
        <v>410</v>
      </c>
      <c r="S438" s="193" t="s">
        <v>411</v>
      </c>
      <c r="T438" s="194" t="s">
        <v>412</v>
      </c>
      <c r="U438" s="638"/>
    </row>
    <row r="439" spans="1:21" ht="24.5" thickBot="1" x14ac:dyDescent="0.4">
      <c r="A439" s="1049"/>
      <c r="B439" s="1047"/>
      <c r="C439" s="1047"/>
      <c r="D439" s="195" t="s">
        <v>413</v>
      </c>
      <c r="E439" s="195" t="s">
        <v>429</v>
      </c>
      <c r="F439" s="195" t="s">
        <v>415</v>
      </c>
      <c r="G439" s="195" t="s">
        <v>415</v>
      </c>
      <c r="H439" s="195" t="s">
        <v>32</v>
      </c>
      <c r="I439" s="195" t="s">
        <v>430</v>
      </c>
      <c r="J439" s="195" t="s">
        <v>417</v>
      </c>
      <c r="K439" s="195" t="s">
        <v>418</v>
      </c>
      <c r="L439" s="195" t="s">
        <v>419</v>
      </c>
      <c r="M439" s="195" t="s">
        <v>418</v>
      </c>
      <c r="N439" s="195" t="s">
        <v>420</v>
      </c>
      <c r="O439" s="195" t="s">
        <v>384</v>
      </c>
      <c r="P439" s="195" t="s">
        <v>421</v>
      </c>
      <c r="Q439" s="195" t="s">
        <v>422</v>
      </c>
      <c r="R439" s="195" t="s">
        <v>423</v>
      </c>
      <c r="S439" s="195" t="s">
        <v>423</v>
      </c>
      <c r="T439" s="639"/>
      <c r="U439" s="638"/>
    </row>
    <row r="440" spans="1:21" x14ac:dyDescent="0.35">
      <c r="A440" s="1055" t="str">
        <f>B434</f>
        <v>Extra-urb.m.1</v>
      </c>
      <c r="B440" s="181">
        <v>1</v>
      </c>
      <c r="C440" s="218"/>
      <c r="D440" s="131"/>
      <c r="E440" s="131" t="s">
        <v>429</v>
      </c>
      <c r="F440" s="218"/>
      <c r="G440" s="640"/>
      <c r="H440" s="133" t="s">
        <v>431</v>
      </c>
      <c r="I440" s="497"/>
      <c r="J440" s="641"/>
      <c r="K440" s="642"/>
      <c r="L440" s="497"/>
      <c r="M440" s="642"/>
      <c r="N440" s="185"/>
      <c r="O440" s="185"/>
      <c r="P440" s="497"/>
      <c r="Q440" s="497"/>
      <c r="R440" s="497"/>
      <c r="S440" s="497"/>
      <c r="T440" s="643"/>
      <c r="U440" s="637"/>
    </row>
    <row r="441" spans="1:21" x14ac:dyDescent="0.35">
      <c r="A441" s="1055"/>
      <c r="B441" s="182">
        <v>2</v>
      </c>
      <c r="C441" s="128"/>
      <c r="D441" s="118"/>
      <c r="E441" s="118"/>
      <c r="F441" s="128"/>
      <c r="G441" s="644"/>
      <c r="H441" s="128"/>
      <c r="I441" s="498"/>
      <c r="J441" s="645"/>
      <c r="K441" s="646"/>
      <c r="L441" s="498"/>
      <c r="M441" s="646"/>
      <c r="N441" s="176"/>
      <c r="O441" s="176"/>
      <c r="P441" s="498"/>
      <c r="Q441" s="498" t="s">
        <v>424</v>
      </c>
      <c r="R441" s="498"/>
      <c r="S441" s="498"/>
      <c r="T441" s="647"/>
      <c r="U441" s="637"/>
    </row>
    <row r="442" spans="1:21" x14ac:dyDescent="0.35">
      <c r="A442" s="1055"/>
      <c r="B442" s="182">
        <v>3</v>
      </c>
      <c r="C442" s="128"/>
      <c r="D442" s="118"/>
      <c r="E442" s="118" t="s">
        <v>429</v>
      </c>
      <c r="F442" s="128"/>
      <c r="G442" s="644"/>
      <c r="H442" s="128" t="s">
        <v>432</v>
      </c>
      <c r="I442" s="498"/>
      <c r="J442" s="645"/>
      <c r="K442" s="646"/>
      <c r="L442" s="498"/>
      <c r="M442" s="646"/>
      <c r="N442" s="176"/>
      <c r="O442" s="176"/>
      <c r="P442" s="498"/>
      <c r="Q442" s="498"/>
      <c r="R442" s="498"/>
      <c r="S442" s="498"/>
      <c r="T442" s="647"/>
      <c r="U442" s="637"/>
    </row>
    <row r="443" spans="1:21" x14ac:dyDescent="0.35">
      <c r="A443" s="1055"/>
      <c r="B443" s="182">
        <v>4</v>
      </c>
      <c r="C443" s="128"/>
      <c r="D443" s="118"/>
      <c r="E443" s="118"/>
      <c r="F443" s="128"/>
      <c r="G443" s="644"/>
      <c r="H443" s="128"/>
      <c r="I443" s="498"/>
      <c r="J443" s="645"/>
      <c r="K443" s="646"/>
      <c r="L443" s="498"/>
      <c r="M443" s="646"/>
      <c r="N443" s="176"/>
      <c r="O443" s="176"/>
      <c r="P443" s="498"/>
      <c r="Q443" s="498"/>
      <c r="R443" s="498"/>
      <c r="S443" s="498"/>
      <c r="T443" s="647"/>
      <c r="U443" s="637"/>
    </row>
    <row r="444" spans="1:21" x14ac:dyDescent="0.35">
      <c r="A444" s="1055"/>
      <c r="B444" s="182">
        <v>5</v>
      </c>
      <c r="C444" s="128"/>
      <c r="D444" s="118"/>
      <c r="E444" s="118"/>
      <c r="F444" s="128"/>
      <c r="G444" s="644"/>
      <c r="H444" s="128" t="s">
        <v>431</v>
      </c>
      <c r="I444" s="498"/>
      <c r="J444" s="645"/>
      <c r="K444" s="646"/>
      <c r="L444" s="498"/>
      <c r="M444" s="646"/>
      <c r="N444" s="176"/>
      <c r="O444" s="176"/>
      <c r="P444" s="498"/>
      <c r="Q444" s="498"/>
      <c r="R444" s="498"/>
      <c r="S444" s="498"/>
      <c r="T444" s="647"/>
      <c r="U444" s="637"/>
    </row>
    <row r="445" spans="1:21" x14ac:dyDescent="0.35">
      <c r="A445" s="1055"/>
      <c r="B445" s="182">
        <v>6</v>
      </c>
      <c r="C445" s="128"/>
      <c r="D445" s="118"/>
      <c r="E445" s="118"/>
      <c r="F445" s="128"/>
      <c r="G445" s="644"/>
      <c r="H445" s="128"/>
      <c r="I445" s="498"/>
      <c r="J445" s="645"/>
      <c r="K445" s="646"/>
      <c r="L445" s="498"/>
      <c r="M445" s="646"/>
      <c r="N445" s="176"/>
      <c r="O445" s="176"/>
      <c r="P445" s="498"/>
      <c r="Q445" s="498"/>
      <c r="R445" s="498"/>
      <c r="S445" s="498"/>
      <c r="T445" s="647"/>
      <c r="U445" s="637"/>
    </row>
    <row r="446" spans="1:21" x14ac:dyDescent="0.35">
      <c r="A446" s="1055"/>
      <c r="B446" s="182">
        <v>7</v>
      </c>
      <c r="C446" s="128"/>
      <c r="D446" s="118"/>
      <c r="E446" s="118"/>
      <c r="F446" s="128"/>
      <c r="G446" s="644"/>
      <c r="H446" s="128"/>
      <c r="I446" s="498"/>
      <c r="J446" s="645"/>
      <c r="K446" s="646"/>
      <c r="L446" s="498"/>
      <c r="M446" s="646"/>
      <c r="N446" s="176"/>
      <c r="O446" s="176"/>
      <c r="P446" s="498"/>
      <c r="Q446" s="498"/>
      <c r="R446" s="498"/>
      <c r="S446" s="498"/>
      <c r="T446" s="647"/>
      <c r="U446" s="637"/>
    </row>
    <row r="447" spans="1:21" x14ac:dyDescent="0.35">
      <c r="A447" s="1055"/>
      <c r="B447" s="182">
        <v>8</v>
      </c>
      <c r="C447" s="128"/>
      <c r="D447" s="118"/>
      <c r="E447" s="118"/>
      <c r="F447" s="128"/>
      <c r="G447" s="644"/>
      <c r="H447" s="128"/>
      <c r="I447" s="498"/>
      <c r="J447" s="645"/>
      <c r="K447" s="646"/>
      <c r="L447" s="498"/>
      <c r="M447" s="646"/>
      <c r="N447" s="176"/>
      <c r="O447" s="176"/>
      <c r="P447" s="498"/>
      <c r="Q447" s="498"/>
      <c r="R447" s="498"/>
      <c r="S447" s="498"/>
      <c r="T447" s="647"/>
      <c r="U447" s="637"/>
    </row>
    <row r="448" spans="1:21" x14ac:dyDescent="0.35">
      <c r="A448" s="1055"/>
      <c r="B448" s="182">
        <v>9</v>
      </c>
      <c r="C448" s="128"/>
      <c r="D448" s="118"/>
      <c r="E448" s="118"/>
      <c r="F448" s="128"/>
      <c r="G448" s="644"/>
      <c r="H448" s="128"/>
      <c r="I448" s="498"/>
      <c r="J448" s="645"/>
      <c r="K448" s="646"/>
      <c r="L448" s="498"/>
      <c r="M448" s="646"/>
      <c r="N448" s="176"/>
      <c r="O448" s="176"/>
      <c r="P448" s="498"/>
      <c r="Q448" s="498"/>
      <c r="R448" s="498"/>
      <c r="S448" s="498"/>
      <c r="T448" s="647"/>
      <c r="U448" s="637"/>
    </row>
    <row r="449" spans="1:21" ht="15" thickBot="1" x14ac:dyDescent="0.4">
      <c r="A449" s="1056"/>
      <c r="B449" s="183">
        <v>10</v>
      </c>
      <c r="C449" s="157"/>
      <c r="D449" s="155"/>
      <c r="E449" s="155"/>
      <c r="F449" s="157"/>
      <c r="G449" s="648"/>
      <c r="H449" s="157"/>
      <c r="I449" s="499"/>
      <c r="J449" s="649"/>
      <c r="K449" s="650"/>
      <c r="L449" s="499"/>
      <c r="M449" s="650"/>
      <c r="N449" s="177"/>
      <c r="O449" s="177"/>
      <c r="P449" s="499"/>
      <c r="Q449" s="499"/>
      <c r="R449" s="499"/>
      <c r="S449" s="499"/>
      <c r="T449" s="651"/>
      <c r="U449" s="637"/>
    </row>
    <row r="450" spans="1:21" ht="29.5" thickBot="1" x14ac:dyDescent="0.4">
      <c r="A450" s="163"/>
      <c r="B450" s="119"/>
      <c r="C450" s="119"/>
      <c r="D450" s="119"/>
      <c r="E450" s="555" t="s">
        <v>385</v>
      </c>
      <c r="F450" s="556">
        <f>COUNTA(F440:F449)</f>
        <v>0</v>
      </c>
      <c r="G450" s="557">
        <f>COUNTA(G440:G449)</f>
        <v>0</v>
      </c>
      <c r="H450" s="652"/>
      <c r="I450" s="652"/>
      <c r="J450" s="600" t="s">
        <v>623</v>
      </c>
      <c r="K450" s="602">
        <f>COUNTIF(K440:K449,"&lt;=31/12/2024")</f>
        <v>0</v>
      </c>
      <c r="L450" s="652"/>
      <c r="M450" s="161" t="s">
        <v>425</v>
      </c>
      <c r="N450" s="174">
        <f>SUM(N440:N449)</f>
        <v>0</v>
      </c>
      <c r="O450" s="175">
        <f>SUM(O440:O449)</f>
        <v>0</v>
      </c>
      <c r="P450" s="119"/>
      <c r="R450" s="119"/>
      <c r="S450" s="119"/>
      <c r="T450" s="653"/>
      <c r="U450" s="654"/>
    </row>
    <row r="451" spans="1:21" ht="15" thickBot="1" x14ac:dyDescent="0.4">
      <c r="A451" s="655"/>
      <c r="B451" s="656"/>
      <c r="C451" s="464"/>
      <c r="D451" s="464"/>
      <c r="E451" s="464"/>
      <c r="F451" s="656"/>
      <c r="G451" s="464"/>
      <c r="H451" s="464"/>
      <c r="I451" s="656"/>
      <c r="J451" s="656"/>
      <c r="K451" s="464"/>
      <c r="L451" s="464"/>
      <c r="M451" s="464"/>
      <c r="N451" s="464"/>
      <c r="O451" s="464"/>
      <c r="P451" s="464"/>
      <c r="Q451" s="464"/>
      <c r="R451" s="464"/>
      <c r="S451" s="657"/>
      <c r="T451" s="464"/>
      <c r="U451" s="658"/>
    </row>
    <row r="452" spans="1:21" ht="15" thickBot="1" x14ac:dyDescent="0.4">
      <c r="A452" s="632"/>
      <c r="B452" s="633"/>
      <c r="C452" s="634"/>
      <c r="D452" s="634"/>
      <c r="E452" s="634"/>
      <c r="F452" s="633"/>
      <c r="G452" s="634"/>
      <c r="H452" s="634"/>
      <c r="I452" s="633"/>
      <c r="J452" s="633"/>
      <c r="K452" s="634"/>
      <c r="L452" s="634"/>
      <c r="M452" s="634"/>
      <c r="N452" s="634"/>
      <c r="O452" s="634"/>
      <c r="P452" s="634"/>
      <c r="Q452" s="634"/>
      <c r="R452" s="634"/>
      <c r="S452" s="634"/>
      <c r="T452" s="634"/>
      <c r="U452" s="635"/>
    </row>
    <row r="453" spans="1:21" ht="27.5" thickBot="1" x14ac:dyDescent="0.4">
      <c r="A453" s="191" t="s">
        <v>9</v>
      </c>
      <c r="B453" s="1053" t="s">
        <v>105</v>
      </c>
      <c r="C453" s="1054"/>
      <c r="E453" s="1037" t="s">
        <v>386</v>
      </c>
      <c r="F453" s="1038"/>
      <c r="G453" s="1035">
        <f>VLOOKUP(B453,'EXTRAUrbano.Piano inv. forn '!$D$40:$AB$68,3,FALSE)</f>
        <v>0</v>
      </c>
      <c r="H453" s="1036"/>
      <c r="I453" s="108"/>
      <c r="J453" s="1037" t="s">
        <v>387</v>
      </c>
      <c r="K453" s="1038"/>
      <c r="L453" s="1035">
        <f>VLOOKUP(B453,'EXTRAUrbano.Piano inv. forn '!$D$40:$AB$68,4,FALSE)</f>
        <v>0</v>
      </c>
      <c r="M453" s="1036"/>
      <c r="O453" s="197" t="s">
        <v>388</v>
      </c>
      <c r="P453" s="636"/>
      <c r="R453" s="198" t="s">
        <v>389</v>
      </c>
      <c r="S453" s="1039"/>
      <c r="T453" s="1040"/>
      <c r="U453" s="637"/>
    </row>
    <row r="454" spans="1:21" ht="15" thickBot="1" x14ac:dyDescent="0.4">
      <c r="A454" s="163"/>
      <c r="B454" s="120"/>
      <c r="C454" s="120"/>
      <c r="E454" s="121"/>
      <c r="F454" s="121"/>
      <c r="G454" s="122"/>
      <c r="H454" s="122"/>
      <c r="I454" s="108"/>
      <c r="J454" s="121"/>
      <c r="K454" s="121"/>
      <c r="L454" s="122"/>
      <c r="M454" s="122"/>
      <c r="O454" s="123"/>
      <c r="R454" s="119"/>
      <c r="S454" s="608"/>
      <c r="U454" s="164"/>
    </row>
    <row r="455" spans="1:21" ht="15" thickBot="1" x14ac:dyDescent="0.4">
      <c r="A455" s="1050" t="s">
        <v>390</v>
      </c>
      <c r="B455" s="1051"/>
      <c r="C455" s="1051"/>
      <c r="D455" s="1052"/>
      <c r="E455" s="1041">
        <f>VLOOKUP(B453,'EXTRAUrbano.Piano inv. forn '!$D$40:$AB$68,17,FALSE)</f>
        <v>0</v>
      </c>
      <c r="F455" s="1042"/>
      <c r="G455" s="1042"/>
      <c r="H455" s="1043"/>
      <c r="I455" s="108"/>
      <c r="J455" s="1044" t="s">
        <v>391</v>
      </c>
      <c r="K455" s="1045"/>
      <c r="L455" s="1041">
        <f>VLOOKUP(B453,'EXTRAUrbano.Piano inv. forn '!$D$40:$AB$68,19,FALSE)</f>
        <v>0</v>
      </c>
      <c r="M455" s="1043"/>
      <c r="N455" s="147"/>
      <c r="O455" s="196" t="s">
        <v>392</v>
      </c>
      <c r="P455" s="169">
        <f>L455+E455</f>
        <v>0</v>
      </c>
      <c r="R455" s="198" t="s">
        <v>393</v>
      </c>
      <c r="S455" s="1039"/>
      <c r="T455" s="1040"/>
      <c r="U455" s="164"/>
    </row>
    <row r="456" spans="1:21" ht="15" thickBot="1" x14ac:dyDescent="0.4">
      <c r="A456" s="163"/>
      <c r="U456" s="637"/>
    </row>
    <row r="457" spans="1:21" ht="58" x14ac:dyDescent="0.35">
      <c r="A457" s="1048" t="s">
        <v>394</v>
      </c>
      <c r="B457" s="1046" t="s">
        <v>395</v>
      </c>
      <c r="C457" s="1046" t="s">
        <v>396</v>
      </c>
      <c r="D457" s="192" t="s">
        <v>397</v>
      </c>
      <c r="E457" s="628" t="s">
        <v>398</v>
      </c>
      <c r="F457" s="192" t="s">
        <v>399</v>
      </c>
      <c r="G457" s="192" t="s">
        <v>400</v>
      </c>
      <c r="H457" s="193" t="s">
        <v>346</v>
      </c>
      <c r="I457" s="193" t="s">
        <v>401</v>
      </c>
      <c r="J457" s="193" t="s">
        <v>402</v>
      </c>
      <c r="K457" s="193" t="s">
        <v>403</v>
      </c>
      <c r="L457" s="193" t="s">
        <v>404</v>
      </c>
      <c r="M457" s="193" t="s">
        <v>405</v>
      </c>
      <c r="N457" s="193" t="s">
        <v>406</v>
      </c>
      <c r="O457" s="193" t="s">
        <v>407</v>
      </c>
      <c r="P457" s="193" t="s">
        <v>408</v>
      </c>
      <c r="Q457" s="193" t="s">
        <v>409</v>
      </c>
      <c r="R457" s="193" t="s">
        <v>410</v>
      </c>
      <c r="S457" s="193" t="s">
        <v>411</v>
      </c>
      <c r="T457" s="194" t="s">
        <v>412</v>
      </c>
      <c r="U457" s="638"/>
    </row>
    <row r="458" spans="1:21" ht="24.5" thickBot="1" x14ac:dyDescent="0.4">
      <c r="A458" s="1049"/>
      <c r="B458" s="1047"/>
      <c r="C458" s="1047"/>
      <c r="D458" s="195" t="s">
        <v>413</v>
      </c>
      <c r="E458" s="195" t="s">
        <v>429</v>
      </c>
      <c r="F458" s="195" t="s">
        <v>415</v>
      </c>
      <c r="G458" s="195" t="s">
        <v>415</v>
      </c>
      <c r="H458" s="195" t="s">
        <v>32</v>
      </c>
      <c r="I458" s="195" t="s">
        <v>430</v>
      </c>
      <c r="J458" s="195" t="s">
        <v>417</v>
      </c>
      <c r="K458" s="195" t="s">
        <v>418</v>
      </c>
      <c r="L458" s="195" t="s">
        <v>419</v>
      </c>
      <c r="M458" s="195" t="s">
        <v>418</v>
      </c>
      <c r="N458" s="195" t="s">
        <v>420</v>
      </c>
      <c r="O458" s="195" t="s">
        <v>384</v>
      </c>
      <c r="P458" s="195" t="s">
        <v>421</v>
      </c>
      <c r="Q458" s="195" t="s">
        <v>422</v>
      </c>
      <c r="R458" s="195" t="s">
        <v>423</v>
      </c>
      <c r="S458" s="195" t="s">
        <v>423</v>
      </c>
      <c r="T458" s="639"/>
      <c r="U458" s="638"/>
    </row>
    <row r="459" spans="1:21" x14ac:dyDescent="0.35">
      <c r="A459" s="1055" t="str">
        <f>B453</f>
        <v>Extra-urb.m.1</v>
      </c>
      <c r="B459" s="181">
        <v>1</v>
      </c>
      <c r="C459" s="218"/>
      <c r="D459" s="131"/>
      <c r="E459" s="131" t="s">
        <v>429</v>
      </c>
      <c r="F459" s="218"/>
      <c r="G459" s="640"/>
      <c r="H459" s="133" t="s">
        <v>431</v>
      </c>
      <c r="I459" s="497"/>
      <c r="J459" s="641"/>
      <c r="K459" s="642"/>
      <c r="L459" s="497"/>
      <c r="M459" s="642"/>
      <c r="N459" s="185"/>
      <c r="O459" s="185"/>
      <c r="P459" s="497"/>
      <c r="Q459" s="497"/>
      <c r="R459" s="497"/>
      <c r="S459" s="497"/>
      <c r="T459" s="643"/>
      <c r="U459" s="637"/>
    </row>
    <row r="460" spans="1:21" x14ac:dyDescent="0.35">
      <c r="A460" s="1055"/>
      <c r="B460" s="182">
        <v>2</v>
      </c>
      <c r="C460" s="128"/>
      <c r="D460" s="118"/>
      <c r="E460" s="118"/>
      <c r="F460" s="128"/>
      <c r="G460" s="644"/>
      <c r="H460" s="128"/>
      <c r="I460" s="498"/>
      <c r="J460" s="645"/>
      <c r="K460" s="646"/>
      <c r="L460" s="498"/>
      <c r="M460" s="646"/>
      <c r="N460" s="176"/>
      <c r="O460" s="176"/>
      <c r="P460" s="498"/>
      <c r="Q460" s="498" t="s">
        <v>424</v>
      </c>
      <c r="R460" s="498"/>
      <c r="S460" s="498"/>
      <c r="T460" s="647"/>
      <c r="U460" s="637"/>
    </row>
    <row r="461" spans="1:21" x14ac:dyDescent="0.35">
      <c r="A461" s="1055"/>
      <c r="B461" s="182">
        <v>3</v>
      </c>
      <c r="C461" s="128"/>
      <c r="D461" s="118"/>
      <c r="E461" s="118" t="s">
        <v>429</v>
      </c>
      <c r="F461" s="128"/>
      <c r="G461" s="644"/>
      <c r="H461" s="128" t="s">
        <v>432</v>
      </c>
      <c r="I461" s="498"/>
      <c r="J461" s="645"/>
      <c r="K461" s="646"/>
      <c r="L461" s="498"/>
      <c r="M461" s="646"/>
      <c r="N461" s="176"/>
      <c r="O461" s="176"/>
      <c r="P461" s="498"/>
      <c r="Q461" s="498"/>
      <c r="R461" s="498"/>
      <c r="S461" s="498"/>
      <c r="T461" s="647"/>
      <c r="U461" s="637"/>
    </row>
    <row r="462" spans="1:21" x14ac:dyDescent="0.35">
      <c r="A462" s="1055"/>
      <c r="B462" s="182">
        <v>4</v>
      </c>
      <c r="C462" s="128"/>
      <c r="D462" s="118"/>
      <c r="E462" s="118"/>
      <c r="F462" s="128"/>
      <c r="G462" s="644"/>
      <c r="H462" s="128"/>
      <c r="I462" s="498"/>
      <c r="J462" s="645"/>
      <c r="K462" s="646"/>
      <c r="L462" s="498"/>
      <c r="M462" s="646"/>
      <c r="N462" s="176"/>
      <c r="O462" s="176"/>
      <c r="P462" s="498"/>
      <c r="Q462" s="498"/>
      <c r="R462" s="498"/>
      <c r="S462" s="498"/>
      <c r="T462" s="647"/>
      <c r="U462" s="637"/>
    </row>
    <row r="463" spans="1:21" x14ac:dyDescent="0.35">
      <c r="A463" s="1055"/>
      <c r="B463" s="182">
        <v>5</v>
      </c>
      <c r="C463" s="128"/>
      <c r="D463" s="118"/>
      <c r="E463" s="118"/>
      <c r="F463" s="128"/>
      <c r="G463" s="644"/>
      <c r="H463" s="128" t="s">
        <v>431</v>
      </c>
      <c r="I463" s="498"/>
      <c r="J463" s="645"/>
      <c r="K463" s="646"/>
      <c r="L463" s="498"/>
      <c r="M463" s="646"/>
      <c r="N463" s="176"/>
      <c r="O463" s="176"/>
      <c r="P463" s="498"/>
      <c r="Q463" s="498"/>
      <c r="R463" s="498"/>
      <c r="S463" s="498"/>
      <c r="T463" s="647"/>
      <c r="U463" s="637"/>
    </row>
    <row r="464" spans="1:21" x14ac:dyDescent="0.35">
      <c r="A464" s="1055"/>
      <c r="B464" s="182">
        <v>6</v>
      </c>
      <c r="C464" s="128"/>
      <c r="D464" s="118"/>
      <c r="E464" s="118"/>
      <c r="F464" s="128"/>
      <c r="G464" s="644"/>
      <c r="H464" s="128"/>
      <c r="I464" s="498"/>
      <c r="J464" s="645"/>
      <c r="K464" s="646"/>
      <c r="L464" s="498"/>
      <c r="M464" s="646"/>
      <c r="N464" s="176"/>
      <c r="O464" s="176"/>
      <c r="P464" s="498"/>
      <c r="Q464" s="498"/>
      <c r="R464" s="498"/>
      <c r="S464" s="498"/>
      <c r="T464" s="647"/>
      <c r="U464" s="637"/>
    </row>
    <row r="465" spans="1:21" x14ac:dyDescent="0.35">
      <c r="A465" s="1055"/>
      <c r="B465" s="182">
        <v>7</v>
      </c>
      <c r="C465" s="128"/>
      <c r="D465" s="118"/>
      <c r="E465" s="118"/>
      <c r="F465" s="128"/>
      <c r="G465" s="644"/>
      <c r="H465" s="128"/>
      <c r="I465" s="498"/>
      <c r="J465" s="645"/>
      <c r="K465" s="646"/>
      <c r="L465" s="498"/>
      <c r="M465" s="646"/>
      <c r="N465" s="176"/>
      <c r="O465" s="176"/>
      <c r="P465" s="498"/>
      <c r="Q465" s="498"/>
      <c r="R465" s="498"/>
      <c r="S465" s="498"/>
      <c r="T465" s="647"/>
      <c r="U465" s="637"/>
    </row>
    <row r="466" spans="1:21" x14ac:dyDescent="0.35">
      <c r="A466" s="1055"/>
      <c r="B466" s="182">
        <v>8</v>
      </c>
      <c r="C466" s="128"/>
      <c r="D466" s="118"/>
      <c r="E466" s="118"/>
      <c r="F466" s="128"/>
      <c r="G466" s="644"/>
      <c r="H466" s="128"/>
      <c r="I466" s="498"/>
      <c r="J466" s="645"/>
      <c r="K466" s="646"/>
      <c r="L466" s="498"/>
      <c r="M466" s="646"/>
      <c r="N466" s="176"/>
      <c r="O466" s="176"/>
      <c r="P466" s="498"/>
      <c r="Q466" s="498"/>
      <c r="R466" s="498"/>
      <c r="S466" s="498"/>
      <c r="T466" s="647"/>
      <c r="U466" s="637"/>
    </row>
    <row r="467" spans="1:21" x14ac:dyDescent="0.35">
      <c r="A467" s="1055"/>
      <c r="B467" s="182">
        <v>9</v>
      </c>
      <c r="C467" s="128"/>
      <c r="D467" s="118"/>
      <c r="E467" s="118"/>
      <c r="F467" s="128"/>
      <c r="G467" s="644"/>
      <c r="H467" s="128"/>
      <c r="I467" s="498"/>
      <c r="J467" s="645"/>
      <c r="K467" s="646"/>
      <c r="L467" s="498"/>
      <c r="M467" s="646"/>
      <c r="N467" s="176"/>
      <c r="O467" s="176"/>
      <c r="P467" s="498"/>
      <c r="Q467" s="498"/>
      <c r="R467" s="498"/>
      <c r="S467" s="498"/>
      <c r="T467" s="647"/>
      <c r="U467" s="637"/>
    </row>
    <row r="468" spans="1:21" ht="15" thickBot="1" x14ac:dyDescent="0.4">
      <c r="A468" s="1056"/>
      <c r="B468" s="183">
        <v>10</v>
      </c>
      <c r="C468" s="157"/>
      <c r="D468" s="155"/>
      <c r="E468" s="155"/>
      <c r="F468" s="157"/>
      <c r="G468" s="648"/>
      <c r="H468" s="157"/>
      <c r="I468" s="499"/>
      <c r="J468" s="649"/>
      <c r="K468" s="650"/>
      <c r="L468" s="499"/>
      <c r="M468" s="650"/>
      <c r="N468" s="177"/>
      <c r="O468" s="177"/>
      <c r="P468" s="499"/>
      <c r="Q468" s="499"/>
      <c r="R468" s="499"/>
      <c r="S468" s="499"/>
      <c r="T468" s="651"/>
      <c r="U468" s="637"/>
    </row>
    <row r="469" spans="1:21" ht="29.5" thickBot="1" x14ac:dyDescent="0.4">
      <c r="A469" s="163"/>
      <c r="B469" s="119"/>
      <c r="C469" s="119"/>
      <c r="D469" s="119"/>
      <c r="E469" s="555" t="s">
        <v>385</v>
      </c>
      <c r="F469" s="556">
        <f>COUNTA(F459:F468)</f>
        <v>0</v>
      </c>
      <c r="G469" s="557">
        <f>COUNTA(G459:G468)</f>
        <v>0</v>
      </c>
      <c r="H469" s="652"/>
      <c r="I469" s="652"/>
      <c r="J469" s="600" t="s">
        <v>623</v>
      </c>
      <c r="K469" s="602">
        <f>COUNTIF(K459:K468,"&lt;=31/12/2024")</f>
        <v>0</v>
      </c>
      <c r="L469" s="652"/>
      <c r="M469" s="161" t="s">
        <v>425</v>
      </c>
      <c r="N469" s="174">
        <f>SUM(N459:N468)</f>
        <v>0</v>
      </c>
      <c r="O469" s="175">
        <f>SUM(O459:O468)</f>
        <v>0</v>
      </c>
      <c r="P469" s="119"/>
      <c r="R469" s="119"/>
      <c r="S469" s="119"/>
      <c r="T469" s="653"/>
      <c r="U469" s="654"/>
    </row>
    <row r="470" spans="1:21" ht="15" thickBot="1" x14ac:dyDescent="0.4">
      <c r="A470" s="655"/>
      <c r="B470" s="656"/>
      <c r="C470" s="464"/>
      <c r="D470" s="464"/>
      <c r="E470" s="464"/>
      <c r="F470" s="656"/>
      <c r="G470" s="464"/>
      <c r="H470" s="464"/>
      <c r="I470" s="656"/>
      <c r="J470" s="656"/>
      <c r="K470" s="464"/>
      <c r="L470" s="464"/>
      <c r="M470" s="464"/>
      <c r="N470" s="464"/>
      <c r="O470" s="464"/>
      <c r="P470" s="464"/>
      <c r="Q470" s="464"/>
      <c r="R470" s="464"/>
      <c r="S470" s="657"/>
      <c r="T470" s="464"/>
      <c r="U470" s="658"/>
    </row>
    <row r="471" spans="1:21" ht="15" thickBot="1" x14ac:dyDescent="0.4">
      <c r="A471" s="632"/>
      <c r="B471" s="633"/>
      <c r="C471" s="634"/>
      <c r="D471" s="634"/>
      <c r="E471" s="634"/>
      <c r="F471" s="633"/>
      <c r="G471" s="634"/>
      <c r="H471" s="634"/>
      <c r="I471" s="633"/>
      <c r="J471" s="633"/>
      <c r="K471" s="634"/>
      <c r="L471" s="634"/>
      <c r="M471" s="634"/>
      <c r="N471" s="634"/>
      <c r="O471" s="634"/>
      <c r="P471" s="634"/>
      <c r="Q471" s="634"/>
      <c r="R471" s="634"/>
      <c r="S471" s="634"/>
      <c r="T471" s="634"/>
      <c r="U471" s="635"/>
    </row>
    <row r="472" spans="1:21" ht="27.5" thickBot="1" x14ac:dyDescent="0.4">
      <c r="A472" s="191" t="s">
        <v>9</v>
      </c>
      <c r="B472" s="1053" t="s">
        <v>105</v>
      </c>
      <c r="C472" s="1054"/>
      <c r="E472" s="1037" t="s">
        <v>386</v>
      </c>
      <c r="F472" s="1038"/>
      <c r="G472" s="1035">
        <f>VLOOKUP(B472,'EXTRAUrbano.Piano inv. forn '!$D$40:$AB$68,3,FALSE)</f>
        <v>0</v>
      </c>
      <c r="H472" s="1036"/>
      <c r="I472" s="108"/>
      <c r="J472" s="1037" t="s">
        <v>387</v>
      </c>
      <c r="K472" s="1038"/>
      <c r="L472" s="1035">
        <f>VLOOKUP(B472,'EXTRAUrbano.Piano inv. forn '!$D$40:$AB$68,4,FALSE)</f>
        <v>0</v>
      </c>
      <c r="M472" s="1036"/>
      <c r="O472" s="197" t="s">
        <v>388</v>
      </c>
      <c r="P472" s="636"/>
      <c r="R472" s="198" t="s">
        <v>389</v>
      </c>
      <c r="S472" s="1039"/>
      <c r="T472" s="1040"/>
      <c r="U472" s="637"/>
    </row>
    <row r="473" spans="1:21" ht="15" thickBot="1" x14ac:dyDescent="0.4">
      <c r="A473" s="163"/>
      <c r="B473" s="120"/>
      <c r="C473" s="120"/>
      <c r="E473" s="121"/>
      <c r="F473" s="121"/>
      <c r="G473" s="122"/>
      <c r="H473" s="122"/>
      <c r="I473" s="108"/>
      <c r="J473" s="121"/>
      <c r="K473" s="121"/>
      <c r="L473" s="122"/>
      <c r="M473" s="122"/>
      <c r="O473" s="123"/>
      <c r="R473" s="119"/>
      <c r="S473" s="608"/>
      <c r="U473" s="164"/>
    </row>
    <row r="474" spans="1:21" ht="15" thickBot="1" x14ac:dyDescent="0.4">
      <c r="A474" s="1050" t="s">
        <v>390</v>
      </c>
      <c r="B474" s="1051"/>
      <c r="C474" s="1051"/>
      <c r="D474" s="1052"/>
      <c r="E474" s="1041">
        <f>VLOOKUP(B472,'EXTRAUrbano.Piano inv. forn '!$D$40:$AB$68,17,FALSE)</f>
        <v>0</v>
      </c>
      <c r="F474" s="1042"/>
      <c r="G474" s="1042"/>
      <c r="H474" s="1043"/>
      <c r="I474" s="108"/>
      <c r="J474" s="1044" t="s">
        <v>391</v>
      </c>
      <c r="K474" s="1045"/>
      <c r="L474" s="1041">
        <f>VLOOKUP(B472,'EXTRAUrbano.Piano inv. forn '!$D$40:$AB$68,19,FALSE)</f>
        <v>0</v>
      </c>
      <c r="M474" s="1043"/>
      <c r="N474" s="147"/>
      <c r="O474" s="196" t="s">
        <v>392</v>
      </c>
      <c r="P474" s="169">
        <f>L474+E474</f>
        <v>0</v>
      </c>
      <c r="R474" s="198" t="s">
        <v>393</v>
      </c>
      <c r="S474" s="1039"/>
      <c r="T474" s="1040"/>
      <c r="U474" s="164"/>
    </row>
    <row r="475" spans="1:21" ht="15" thickBot="1" x14ac:dyDescent="0.4">
      <c r="A475" s="163"/>
      <c r="U475" s="637"/>
    </row>
    <row r="476" spans="1:21" ht="58" x14ac:dyDescent="0.35">
      <c r="A476" s="1048" t="s">
        <v>394</v>
      </c>
      <c r="B476" s="1046" t="s">
        <v>395</v>
      </c>
      <c r="C476" s="1046" t="s">
        <v>396</v>
      </c>
      <c r="D476" s="192" t="s">
        <v>397</v>
      </c>
      <c r="E476" s="628" t="s">
        <v>398</v>
      </c>
      <c r="F476" s="192" t="s">
        <v>399</v>
      </c>
      <c r="G476" s="192" t="s">
        <v>400</v>
      </c>
      <c r="H476" s="193" t="s">
        <v>346</v>
      </c>
      <c r="I476" s="193" t="s">
        <v>401</v>
      </c>
      <c r="J476" s="193" t="s">
        <v>402</v>
      </c>
      <c r="K476" s="193" t="s">
        <v>403</v>
      </c>
      <c r="L476" s="193" t="s">
        <v>404</v>
      </c>
      <c r="M476" s="193" t="s">
        <v>405</v>
      </c>
      <c r="N476" s="193" t="s">
        <v>406</v>
      </c>
      <c r="O476" s="193" t="s">
        <v>407</v>
      </c>
      <c r="P476" s="193" t="s">
        <v>408</v>
      </c>
      <c r="Q476" s="193" t="s">
        <v>409</v>
      </c>
      <c r="R476" s="193" t="s">
        <v>410</v>
      </c>
      <c r="S476" s="193" t="s">
        <v>411</v>
      </c>
      <c r="T476" s="194" t="s">
        <v>412</v>
      </c>
      <c r="U476" s="638"/>
    </row>
    <row r="477" spans="1:21" ht="24.5" thickBot="1" x14ac:dyDescent="0.4">
      <c r="A477" s="1049"/>
      <c r="B477" s="1047"/>
      <c r="C477" s="1047"/>
      <c r="D477" s="195" t="s">
        <v>413</v>
      </c>
      <c r="E477" s="195" t="s">
        <v>429</v>
      </c>
      <c r="F477" s="195" t="s">
        <v>415</v>
      </c>
      <c r="G477" s="195" t="s">
        <v>415</v>
      </c>
      <c r="H477" s="195" t="s">
        <v>32</v>
      </c>
      <c r="I477" s="195" t="s">
        <v>430</v>
      </c>
      <c r="J477" s="195" t="s">
        <v>417</v>
      </c>
      <c r="K477" s="195" t="s">
        <v>418</v>
      </c>
      <c r="L477" s="195" t="s">
        <v>419</v>
      </c>
      <c r="M477" s="195" t="s">
        <v>418</v>
      </c>
      <c r="N477" s="195" t="s">
        <v>420</v>
      </c>
      <c r="O477" s="195" t="s">
        <v>384</v>
      </c>
      <c r="P477" s="195" t="s">
        <v>421</v>
      </c>
      <c r="Q477" s="195" t="s">
        <v>422</v>
      </c>
      <c r="R477" s="195" t="s">
        <v>423</v>
      </c>
      <c r="S477" s="195" t="s">
        <v>423</v>
      </c>
      <c r="T477" s="639"/>
      <c r="U477" s="638"/>
    </row>
    <row r="478" spans="1:21" x14ac:dyDescent="0.35">
      <c r="A478" s="1055" t="str">
        <f>B472</f>
        <v>Extra-urb.m.1</v>
      </c>
      <c r="B478" s="181">
        <v>1</v>
      </c>
      <c r="C478" s="218"/>
      <c r="D478" s="131"/>
      <c r="E478" s="131" t="s">
        <v>429</v>
      </c>
      <c r="F478" s="218"/>
      <c r="G478" s="640"/>
      <c r="H478" s="133" t="s">
        <v>431</v>
      </c>
      <c r="I478" s="497"/>
      <c r="J478" s="641"/>
      <c r="K478" s="642"/>
      <c r="L478" s="497"/>
      <c r="M478" s="642"/>
      <c r="N478" s="185"/>
      <c r="O478" s="185"/>
      <c r="P478" s="497"/>
      <c r="Q478" s="497"/>
      <c r="R478" s="497"/>
      <c r="S478" s="497"/>
      <c r="T478" s="643"/>
      <c r="U478" s="637"/>
    </row>
    <row r="479" spans="1:21" x14ac:dyDescent="0.35">
      <c r="A479" s="1055"/>
      <c r="B479" s="182">
        <v>2</v>
      </c>
      <c r="C479" s="128"/>
      <c r="D479" s="118"/>
      <c r="E479" s="118"/>
      <c r="F479" s="128"/>
      <c r="G479" s="644"/>
      <c r="H479" s="128"/>
      <c r="I479" s="498"/>
      <c r="J479" s="645"/>
      <c r="K479" s="646"/>
      <c r="L479" s="498"/>
      <c r="M479" s="646"/>
      <c r="N479" s="176"/>
      <c r="O479" s="176"/>
      <c r="P479" s="498"/>
      <c r="Q479" s="498" t="s">
        <v>424</v>
      </c>
      <c r="R479" s="498"/>
      <c r="S479" s="498"/>
      <c r="T479" s="647"/>
      <c r="U479" s="637"/>
    </row>
    <row r="480" spans="1:21" x14ac:dyDescent="0.35">
      <c r="A480" s="1055"/>
      <c r="B480" s="182">
        <v>3</v>
      </c>
      <c r="C480" s="128"/>
      <c r="D480" s="118"/>
      <c r="E480" s="118" t="s">
        <v>429</v>
      </c>
      <c r="F480" s="128"/>
      <c r="G480" s="644"/>
      <c r="H480" s="128" t="s">
        <v>432</v>
      </c>
      <c r="I480" s="498"/>
      <c r="J480" s="645"/>
      <c r="K480" s="646"/>
      <c r="L480" s="498"/>
      <c r="M480" s="646"/>
      <c r="N480" s="176"/>
      <c r="O480" s="176"/>
      <c r="P480" s="498"/>
      <c r="Q480" s="498"/>
      <c r="R480" s="498"/>
      <c r="S480" s="498"/>
      <c r="T480" s="647"/>
      <c r="U480" s="637"/>
    </row>
    <row r="481" spans="1:21" x14ac:dyDescent="0.35">
      <c r="A481" s="1055"/>
      <c r="B481" s="182">
        <v>4</v>
      </c>
      <c r="C481" s="128"/>
      <c r="D481" s="118"/>
      <c r="E481" s="118"/>
      <c r="F481" s="128"/>
      <c r="G481" s="644"/>
      <c r="H481" s="128"/>
      <c r="I481" s="498"/>
      <c r="J481" s="645"/>
      <c r="K481" s="646"/>
      <c r="L481" s="498"/>
      <c r="M481" s="646"/>
      <c r="N481" s="176"/>
      <c r="O481" s="176"/>
      <c r="P481" s="498"/>
      <c r="Q481" s="498"/>
      <c r="R481" s="498"/>
      <c r="S481" s="498"/>
      <c r="T481" s="647"/>
      <c r="U481" s="637"/>
    </row>
    <row r="482" spans="1:21" x14ac:dyDescent="0.35">
      <c r="A482" s="1055"/>
      <c r="B482" s="182">
        <v>5</v>
      </c>
      <c r="C482" s="128"/>
      <c r="D482" s="118"/>
      <c r="E482" s="118"/>
      <c r="F482" s="128"/>
      <c r="G482" s="644"/>
      <c r="H482" s="128" t="s">
        <v>431</v>
      </c>
      <c r="I482" s="498"/>
      <c r="J482" s="645"/>
      <c r="K482" s="646"/>
      <c r="L482" s="498"/>
      <c r="M482" s="646"/>
      <c r="N482" s="176"/>
      <c r="O482" s="176"/>
      <c r="P482" s="498"/>
      <c r="Q482" s="498"/>
      <c r="R482" s="498"/>
      <c r="S482" s="498"/>
      <c r="T482" s="647"/>
      <c r="U482" s="637"/>
    </row>
    <row r="483" spans="1:21" x14ac:dyDescent="0.35">
      <c r="A483" s="1055"/>
      <c r="B483" s="182">
        <v>6</v>
      </c>
      <c r="C483" s="128"/>
      <c r="D483" s="118"/>
      <c r="E483" s="118"/>
      <c r="F483" s="128"/>
      <c r="G483" s="644"/>
      <c r="H483" s="128"/>
      <c r="I483" s="498"/>
      <c r="J483" s="645"/>
      <c r="K483" s="646"/>
      <c r="L483" s="498"/>
      <c r="M483" s="646"/>
      <c r="N483" s="176"/>
      <c r="O483" s="176"/>
      <c r="P483" s="498"/>
      <c r="Q483" s="498"/>
      <c r="R483" s="498"/>
      <c r="S483" s="498"/>
      <c r="T483" s="647"/>
      <c r="U483" s="637"/>
    </row>
    <row r="484" spans="1:21" x14ac:dyDescent="0.35">
      <c r="A484" s="1055"/>
      <c r="B484" s="182">
        <v>7</v>
      </c>
      <c r="C484" s="128"/>
      <c r="D484" s="118"/>
      <c r="E484" s="118"/>
      <c r="F484" s="128"/>
      <c r="G484" s="644"/>
      <c r="H484" s="128"/>
      <c r="I484" s="498"/>
      <c r="J484" s="645"/>
      <c r="K484" s="646"/>
      <c r="L484" s="498"/>
      <c r="M484" s="646"/>
      <c r="N484" s="176"/>
      <c r="O484" s="176"/>
      <c r="P484" s="498"/>
      <c r="Q484" s="498"/>
      <c r="R484" s="498"/>
      <c r="S484" s="498"/>
      <c r="T484" s="647"/>
      <c r="U484" s="637"/>
    </row>
    <row r="485" spans="1:21" x14ac:dyDescent="0.35">
      <c r="A485" s="1055"/>
      <c r="B485" s="182">
        <v>8</v>
      </c>
      <c r="C485" s="128"/>
      <c r="D485" s="118"/>
      <c r="E485" s="118"/>
      <c r="F485" s="128"/>
      <c r="G485" s="644"/>
      <c r="H485" s="128"/>
      <c r="I485" s="498"/>
      <c r="J485" s="645"/>
      <c r="K485" s="646"/>
      <c r="L485" s="498"/>
      <c r="M485" s="646"/>
      <c r="N485" s="176"/>
      <c r="O485" s="176"/>
      <c r="P485" s="498"/>
      <c r="Q485" s="498"/>
      <c r="R485" s="498"/>
      <c r="S485" s="498"/>
      <c r="T485" s="647"/>
      <c r="U485" s="637"/>
    </row>
    <row r="486" spans="1:21" x14ac:dyDescent="0.35">
      <c r="A486" s="1055"/>
      <c r="B486" s="182">
        <v>9</v>
      </c>
      <c r="C486" s="128"/>
      <c r="D486" s="118"/>
      <c r="E486" s="118"/>
      <c r="F486" s="128"/>
      <c r="G486" s="644"/>
      <c r="H486" s="128"/>
      <c r="I486" s="498"/>
      <c r="J486" s="645"/>
      <c r="K486" s="646"/>
      <c r="L486" s="498"/>
      <c r="M486" s="646"/>
      <c r="N486" s="176"/>
      <c r="O486" s="176"/>
      <c r="P486" s="498"/>
      <c r="Q486" s="498"/>
      <c r="R486" s="498"/>
      <c r="S486" s="498"/>
      <c r="T486" s="647"/>
      <c r="U486" s="637"/>
    </row>
    <row r="487" spans="1:21" ht="15" thickBot="1" x14ac:dyDescent="0.4">
      <c r="A487" s="1056"/>
      <c r="B487" s="183">
        <v>10</v>
      </c>
      <c r="C487" s="157"/>
      <c r="D487" s="155"/>
      <c r="E487" s="155"/>
      <c r="F487" s="157"/>
      <c r="G487" s="648"/>
      <c r="H487" s="157"/>
      <c r="I487" s="499"/>
      <c r="J487" s="649"/>
      <c r="K487" s="650"/>
      <c r="L487" s="499"/>
      <c r="M487" s="650"/>
      <c r="N487" s="177"/>
      <c r="O487" s="177"/>
      <c r="P487" s="499"/>
      <c r="Q487" s="499"/>
      <c r="R487" s="499"/>
      <c r="S487" s="499"/>
      <c r="T487" s="651"/>
      <c r="U487" s="637"/>
    </row>
    <row r="488" spans="1:21" ht="29.5" thickBot="1" x14ac:dyDescent="0.4">
      <c r="A488" s="163"/>
      <c r="B488" s="119"/>
      <c r="C488" s="119"/>
      <c r="D488" s="119"/>
      <c r="E488" s="555" t="s">
        <v>385</v>
      </c>
      <c r="F488" s="556">
        <f>COUNTA(F478:F487)</f>
        <v>0</v>
      </c>
      <c r="G488" s="557">
        <f>COUNTA(G478:G487)</f>
        <v>0</v>
      </c>
      <c r="H488" s="652"/>
      <c r="I488" s="652"/>
      <c r="J488" s="600" t="s">
        <v>623</v>
      </c>
      <c r="K488" s="602">
        <f>COUNTIF(K478:K487,"&lt;=31/12/2024")</f>
        <v>0</v>
      </c>
      <c r="L488" s="652"/>
      <c r="M488" s="161" t="s">
        <v>425</v>
      </c>
      <c r="N488" s="174">
        <f>SUM(N478:N487)</f>
        <v>0</v>
      </c>
      <c r="O488" s="175">
        <f>SUM(O478:O487)</f>
        <v>0</v>
      </c>
      <c r="P488" s="119"/>
      <c r="R488" s="119"/>
      <c r="S488" s="119"/>
      <c r="T488" s="653"/>
      <c r="U488" s="654"/>
    </row>
    <row r="489" spans="1:21" ht="15" thickBot="1" x14ac:dyDescent="0.4">
      <c r="A489" s="655"/>
      <c r="B489" s="656"/>
      <c r="C489" s="464"/>
      <c r="D489" s="464"/>
      <c r="E489" s="464"/>
      <c r="F489" s="656"/>
      <c r="G489" s="464"/>
      <c r="H489" s="464"/>
      <c r="I489" s="656"/>
      <c r="J489" s="656"/>
      <c r="K489" s="464"/>
      <c r="L489" s="464"/>
      <c r="M489" s="464"/>
      <c r="N489" s="464"/>
      <c r="O489" s="464"/>
      <c r="P489" s="464"/>
      <c r="Q489" s="464"/>
      <c r="R489" s="464"/>
      <c r="S489" s="657"/>
      <c r="T489" s="464"/>
      <c r="U489" s="658"/>
    </row>
  </sheetData>
  <sheetProtection algorithmName="SHA-512" hashValue="0HbSi2hRW4a5XkhUtkHnY68sWRktFcG+CbQyF5NLZXRQpws0eeaRnumLLhnVhwVQFbk21eYkH7L6EQZ0sHtQKA==" saltValue="IqJ8hCkbFRO6fsxdbiUHpw==" spinCount="100000" sheet="1" objects="1" scenarios="1"/>
  <mergeCells count="390">
    <mergeCell ref="A478:A487"/>
    <mergeCell ref="S472:T472"/>
    <mergeCell ref="A474:D474"/>
    <mergeCell ref="E474:H474"/>
    <mergeCell ref="J474:K474"/>
    <mergeCell ref="L474:M474"/>
    <mergeCell ref="S474:T474"/>
    <mergeCell ref="A476:A477"/>
    <mergeCell ref="B476:B477"/>
    <mergeCell ref="C476:C477"/>
    <mergeCell ref="A457:A458"/>
    <mergeCell ref="B457:B458"/>
    <mergeCell ref="C457:C458"/>
    <mergeCell ref="A459:A468"/>
    <mergeCell ref="B472:C472"/>
    <mergeCell ref="E472:F472"/>
    <mergeCell ref="G472:H472"/>
    <mergeCell ref="J472:K472"/>
    <mergeCell ref="L472:M472"/>
    <mergeCell ref="A440:A449"/>
    <mergeCell ref="B453:C453"/>
    <mergeCell ref="E453:F453"/>
    <mergeCell ref="G453:H453"/>
    <mergeCell ref="J453:K453"/>
    <mergeCell ref="L453:M453"/>
    <mergeCell ref="S453:T453"/>
    <mergeCell ref="A455:D455"/>
    <mergeCell ref="E455:H455"/>
    <mergeCell ref="J455:K455"/>
    <mergeCell ref="L455:M455"/>
    <mergeCell ref="S455:T455"/>
    <mergeCell ref="S434:T434"/>
    <mergeCell ref="A436:D436"/>
    <mergeCell ref="E436:H436"/>
    <mergeCell ref="J436:K436"/>
    <mergeCell ref="L436:M436"/>
    <mergeCell ref="S436:T436"/>
    <mergeCell ref="A438:A439"/>
    <mergeCell ref="B438:B439"/>
    <mergeCell ref="C438:C439"/>
    <mergeCell ref="A419:A420"/>
    <mergeCell ref="B419:B420"/>
    <mergeCell ref="C419:C420"/>
    <mergeCell ref="A421:A430"/>
    <mergeCell ref="B434:C434"/>
    <mergeCell ref="E434:F434"/>
    <mergeCell ref="G434:H434"/>
    <mergeCell ref="J434:K434"/>
    <mergeCell ref="L434:M434"/>
    <mergeCell ref="A402:A411"/>
    <mergeCell ref="B415:C415"/>
    <mergeCell ref="E415:F415"/>
    <mergeCell ref="G415:H415"/>
    <mergeCell ref="J415:K415"/>
    <mergeCell ref="L415:M415"/>
    <mergeCell ref="S415:T415"/>
    <mergeCell ref="A417:D417"/>
    <mergeCell ref="E417:H417"/>
    <mergeCell ref="J417:K417"/>
    <mergeCell ref="L417:M417"/>
    <mergeCell ref="S417:T417"/>
    <mergeCell ref="S396:T396"/>
    <mergeCell ref="A398:D398"/>
    <mergeCell ref="E398:H398"/>
    <mergeCell ref="J398:K398"/>
    <mergeCell ref="L398:M398"/>
    <mergeCell ref="S398:T398"/>
    <mergeCell ref="A400:A401"/>
    <mergeCell ref="B400:B401"/>
    <mergeCell ref="C400:C401"/>
    <mergeCell ref="A381:A382"/>
    <mergeCell ref="B381:B382"/>
    <mergeCell ref="C381:C382"/>
    <mergeCell ref="A383:A392"/>
    <mergeCell ref="B396:C396"/>
    <mergeCell ref="E396:F396"/>
    <mergeCell ref="G396:H396"/>
    <mergeCell ref="J396:K396"/>
    <mergeCell ref="L396:M396"/>
    <mergeCell ref="B377:C377"/>
    <mergeCell ref="E377:F377"/>
    <mergeCell ref="G377:H377"/>
    <mergeCell ref="J377:K377"/>
    <mergeCell ref="L377:M377"/>
    <mergeCell ref="S377:T377"/>
    <mergeCell ref="A379:D379"/>
    <mergeCell ref="E379:H379"/>
    <mergeCell ref="J379:K379"/>
    <mergeCell ref="L379:M379"/>
    <mergeCell ref="S379:T379"/>
    <mergeCell ref="A364:A373"/>
    <mergeCell ref="S358:T358"/>
    <mergeCell ref="A360:D360"/>
    <mergeCell ref="E360:H360"/>
    <mergeCell ref="J360:K360"/>
    <mergeCell ref="L360:M360"/>
    <mergeCell ref="S360:T360"/>
    <mergeCell ref="A362:A363"/>
    <mergeCell ref="B362:B363"/>
    <mergeCell ref="C362:C363"/>
    <mergeCell ref="A343:A344"/>
    <mergeCell ref="B343:B344"/>
    <mergeCell ref="C343:C344"/>
    <mergeCell ref="A345:A354"/>
    <mergeCell ref="B358:C358"/>
    <mergeCell ref="E358:F358"/>
    <mergeCell ref="G358:H358"/>
    <mergeCell ref="J358:K358"/>
    <mergeCell ref="L358:M358"/>
    <mergeCell ref="A326:A335"/>
    <mergeCell ref="B339:C339"/>
    <mergeCell ref="E339:F339"/>
    <mergeCell ref="G339:H339"/>
    <mergeCell ref="J339:K339"/>
    <mergeCell ref="L339:M339"/>
    <mergeCell ref="S339:T339"/>
    <mergeCell ref="A341:D341"/>
    <mergeCell ref="E341:H341"/>
    <mergeCell ref="J341:K341"/>
    <mergeCell ref="L341:M341"/>
    <mergeCell ref="S341:T341"/>
    <mergeCell ref="S320:T320"/>
    <mergeCell ref="A322:D322"/>
    <mergeCell ref="E322:H322"/>
    <mergeCell ref="J322:K322"/>
    <mergeCell ref="L322:M322"/>
    <mergeCell ref="S322:T322"/>
    <mergeCell ref="A324:A325"/>
    <mergeCell ref="B324:B325"/>
    <mergeCell ref="C324:C325"/>
    <mergeCell ref="A305:A306"/>
    <mergeCell ref="B305:B306"/>
    <mergeCell ref="C305:C306"/>
    <mergeCell ref="A307:A316"/>
    <mergeCell ref="B320:C320"/>
    <mergeCell ref="E320:F320"/>
    <mergeCell ref="G320:H320"/>
    <mergeCell ref="J320:K320"/>
    <mergeCell ref="L320:M320"/>
    <mergeCell ref="A288:A297"/>
    <mergeCell ref="B301:C301"/>
    <mergeCell ref="E301:F301"/>
    <mergeCell ref="G301:H301"/>
    <mergeCell ref="J301:K301"/>
    <mergeCell ref="L301:M301"/>
    <mergeCell ref="S301:T301"/>
    <mergeCell ref="A303:D303"/>
    <mergeCell ref="E303:H303"/>
    <mergeCell ref="J303:K303"/>
    <mergeCell ref="L303:M303"/>
    <mergeCell ref="S303:T303"/>
    <mergeCell ref="S282:T282"/>
    <mergeCell ref="A284:D284"/>
    <mergeCell ref="E284:H284"/>
    <mergeCell ref="J284:K284"/>
    <mergeCell ref="L284:M284"/>
    <mergeCell ref="S284:T284"/>
    <mergeCell ref="A286:A287"/>
    <mergeCell ref="B286:B287"/>
    <mergeCell ref="C286:C287"/>
    <mergeCell ref="A267:A268"/>
    <mergeCell ref="B267:B268"/>
    <mergeCell ref="C267:C268"/>
    <mergeCell ref="A269:A278"/>
    <mergeCell ref="B282:C282"/>
    <mergeCell ref="E282:F282"/>
    <mergeCell ref="G282:H282"/>
    <mergeCell ref="J282:K282"/>
    <mergeCell ref="L282:M282"/>
    <mergeCell ref="A250:A259"/>
    <mergeCell ref="B263:C263"/>
    <mergeCell ref="E263:F263"/>
    <mergeCell ref="G263:H263"/>
    <mergeCell ref="J263:K263"/>
    <mergeCell ref="L263:M263"/>
    <mergeCell ref="S263:T263"/>
    <mergeCell ref="A265:D265"/>
    <mergeCell ref="E265:H265"/>
    <mergeCell ref="J265:K265"/>
    <mergeCell ref="L265:M265"/>
    <mergeCell ref="S265:T265"/>
    <mergeCell ref="S244:T244"/>
    <mergeCell ref="A246:D246"/>
    <mergeCell ref="E246:H246"/>
    <mergeCell ref="J246:K246"/>
    <mergeCell ref="L246:M246"/>
    <mergeCell ref="S246:T246"/>
    <mergeCell ref="A248:A249"/>
    <mergeCell ref="B248:B249"/>
    <mergeCell ref="C248:C249"/>
    <mergeCell ref="A229:A230"/>
    <mergeCell ref="B229:B230"/>
    <mergeCell ref="C229:C230"/>
    <mergeCell ref="A231:A240"/>
    <mergeCell ref="B244:C244"/>
    <mergeCell ref="E244:F244"/>
    <mergeCell ref="G244:H244"/>
    <mergeCell ref="J244:K244"/>
    <mergeCell ref="L244:M244"/>
    <mergeCell ref="B225:C225"/>
    <mergeCell ref="E225:F225"/>
    <mergeCell ref="G225:H225"/>
    <mergeCell ref="J225:K225"/>
    <mergeCell ref="L225:M225"/>
    <mergeCell ref="S225:T225"/>
    <mergeCell ref="A227:D227"/>
    <mergeCell ref="E227:H227"/>
    <mergeCell ref="J227:K227"/>
    <mergeCell ref="L227:M227"/>
    <mergeCell ref="S227:T227"/>
    <mergeCell ref="A1:X1"/>
    <mergeCell ref="A8:T8"/>
    <mergeCell ref="A10:D11"/>
    <mergeCell ref="E10:H11"/>
    <mergeCell ref="J10:N10"/>
    <mergeCell ref="O10:P11"/>
    <mergeCell ref="J11:N11"/>
    <mergeCell ref="A3:T3"/>
    <mergeCell ref="A6:D6"/>
    <mergeCell ref="E6:J6"/>
    <mergeCell ref="L6:N6"/>
    <mergeCell ref="O6:T6"/>
    <mergeCell ref="A18:D18"/>
    <mergeCell ref="E18:H18"/>
    <mergeCell ref="J18:K18"/>
    <mergeCell ref="L18:M18"/>
    <mergeCell ref="S18:T18"/>
    <mergeCell ref="A20:A21"/>
    <mergeCell ref="B20:B21"/>
    <mergeCell ref="C20:C21"/>
    <mergeCell ref="B16:C16"/>
    <mergeCell ref="E16:F16"/>
    <mergeCell ref="G16:H16"/>
    <mergeCell ref="J16:K16"/>
    <mergeCell ref="L16:M16"/>
    <mergeCell ref="S16:T16"/>
    <mergeCell ref="S35:T35"/>
    <mergeCell ref="A37:D37"/>
    <mergeCell ref="E37:H37"/>
    <mergeCell ref="J37:K37"/>
    <mergeCell ref="L37:M37"/>
    <mergeCell ref="S37:T37"/>
    <mergeCell ref="A22:A31"/>
    <mergeCell ref="B35:C35"/>
    <mergeCell ref="E35:F35"/>
    <mergeCell ref="G35:H35"/>
    <mergeCell ref="J35:K35"/>
    <mergeCell ref="L35:M35"/>
    <mergeCell ref="S54:T54"/>
    <mergeCell ref="A56:D56"/>
    <mergeCell ref="E56:H56"/>
    <mergeCell ref="J56:K56"/>
    <mergeCell ref="L56:M56"/>
    <mergeCell ref="S56:T56"/>
    <mergeCell ref="A39:A40"/>
    <mergeCell ref="B39:B40"/>
    <mergeCell ref="C39:C40"/>
    <mergeCell ref="A41:A50"/>
    <mergeCell ref="B54:C54"/>
    <mergeCell ref="E54:F54"/>
    <mergeCell ref="G54:H54"/>
    <mergeCell ref="J54:K54"/>
    <mergeCell ref="L54:M54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G73:H73"/>
    <mergeCell ref="J73:K73"/>
    <mergeCell ref="L73:M73"/>
    <mergeCell ref="S92:T92"/>
    <mergeCell ref="A94:D94"/>
    <mergeCell ref="E94:H94"/>
    <mergeCell ref="J94:K94"/>
    <mergeCell ref="L94:M94"/>
    <mergeCell ref="S94:T94"/>
    <mergeCell ref="A77:A78"/>
    <mergeCell ref="B77:B78"/>
    <mergeCell ref="C77:C78"/>
    <mergeCell ref="A79:A88"/>
    <mergeCell ref="B92:C92"/>
    <mergeCell ref="E92:F92"/>
    <mergeCell ref="G92:H92"/>
    <mergeCell ref="J92:K92"/>
    <mergeCell ref="L92:M92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G111:H111"/>
    <mergeCell ref="J111:K111"/>
    <mergeCell ref="L111:M111"/>
    <mergeCell ref="S130:T130"/>
    <mergeCell ref="A132:D132"/>
    <mergeCell ref="E132:H132"/>
    <mergeCell ref="J132:K132"/>
    <mergeCell ref="L132:M132"/>
    <mergeCell ref="S132:T132"/>
    <mergeCell ref="A115:A116"/>
    <mergeCell ref="B115:B116"/>
    <mergeCell ref="C115:C116"/>
    <mergeCell ref="A117:A126"/>
    <mergeCell ref="B130:C130"/>
    <mergeCell ref="E130:F130"/>
    <mergeCell ref="G130:H130"/>
    <mergeCell ref="J130:K130"/>
    <mergeCell ref="L130:M130"/>
    <mergeCell ref="S149:T149"/>
    <mergeCell ref="A151:D151"/>
    <mergeCell ref="E151:H151"/>
    <mergeCell ref="J151:K151"/>
    <mergeCell ref="L151:M151"/>
    <mergeCell ref="S151:T151"/>
    <mergeCell ref="A134:A135"/>
    <mergeCell ref="B134:B135"/>
    <mergeCell ref="C134:C135"/>
    <mergeCell ref="A136:A145"/>
    <mergeCell ref="B149:C149"/>
    <mergeCell ref="E149:F149"/>
    <mergeCell ref="G149:H149"/>
    <mergeCell ref="J149:K149"/>
    <mergeCell ref="L149:M149"/>
    <mergeCell ref="S168:T168"/>
    <mergeCell ref="A170:D170"/>
    <mergeCell ref="E170:H170"/>
    <mergeCell ref="J170:K170"/>
    <mergeCell ref="L170:M170"/>
    <mergeCell ref="S170:T170"/>
    <mergeCell ref="A153:A154"/>
    <mergeCell ref="B153:B154"/>
    <mergeCell ref="C153:C154"/>
    <mergeCell ref="A155:A164"/>
    <mergeCell ref="B168:C168"/>
    <mergeCell ref="E168:F168"/>
    <mergeCell ref="G168:H168"/>
    <mergeCell ref="J168:K168"/>
    <mergeCell ref="L168:M168"/>
    <mergeCell ref="E189:H189"/>
    <mergeCell ref="J189:K189"/>
    <mergeCell ref="L189:M189"/>
    <mergeCell ref="S189:T189"/>
    <mergeCell ref="A172:A173"/>
    <mergeCell ref="B172:B173"/>
    <mergeCell ref="C172:C173"/>
    <mergeCell ref="A174:A183"/>
    <mergeCell ref="B187:C187"/>
    <mergeCell ref="E187:F187"/>
    <mergeCell ref="G187:H187"/>
    <mergeCell ref="J187:K187"/>
    <mergeCell ref="L187:M187"/>
    <mergeCell ref="J13:M13"/>
    <mergeCell ref="A13:D13"/>
    <mergeCell ref="E13:H13"/>
    <mergeCell ref="A210:A211"/>
    <mergeCell ref="B210:B211"/>
    <mergeCell ref="C210:C211"/>
    <mergeCell ref="A212:A221"/>
    <mergeCell ref="S206:T206"/>
    <mergeCell ref="A208:D208"/>
    <mergeCell ref="E208:H208"/>
    <mergeCell ref="J208:K208"/>
    <mergeCell ref="L208:M208"/>
    <mergeCell ref="S208:T208"/>
    <mergeCell ref="A191:A192"/>
    <mergeCell ref="B191:B192"/>
    <mergeCell ref="C191:C192"/>
    <mergeCell ref="A193:A202"/>
    <mergeCell ref="B206:C206"/>
    <mergeCell ref="E206:F206"/>
    <mergeCell ref="G206:H206"/>
    <mergeCell ref="J206:K206"/>
    <mergeCell ref="L206:M206"/>
    <mergeCell ref="S187:T187"/>
    <mergeCell ref="A189:D189"/>
  </mergeCells>
  <dataValidations count="6">
    <dataValidation type="list" allowBlank="1" showInputMessage="1" showErrorMessage="1" sqref="R41:S50 R60:S69 R79:S88 R98:S107 R117:S126 R136:S145 R155:S164 R174:S183 R193:S202 R212:S221 R22:S31 R231:S240 R250:S259 R269:S278 R288:S297 R307:S316 R326:S335 R345:S354 R364:S373 R383:S392 R402:S411 R421:S430 R440:S449 R459:S468 R478:S487" xr:uid="{00000000-0002-0000-0700-000000000000}">
      <formula1>"si,"</formula1>
    </dataValidation>
    <dataValidation type="list" allowBlank="1" showInputMessage="1" showErrorMessage="1" sqref="B17:C17 B188:C188 B36:C36 B55:C55 B74:C74 B93:C93 B112:C112 B131:C131 B150:C150 B169:C169 B207:C207 B226:C226 B245:C245 B264:C264 B283:C283 B302:C302 B321:C321 B340:C340 B359:C359 B378:C378 B397:C397 B416:C416 B435:C435 B454:C454 B473:C473" xr:uid="{00000000-0002-0000-0700-000001000000}">
      <formula1>$D$20:$D$39</formula1>
    </dataValidation>
    <dataValidation type="list" allowBlank="1" showInputMessage="1" showErrorMessage="1" sqref="H212:H221 H193:H202 H41:H50 H60:H69 H79:H88 H98:H107 H117:H126 H136:H145 H155:H164 H174:H183 H22:H31 H231:H240 H250:H259 H269:H278 H288:H297 H307:H316 H326:H335 H345:H354 H364:H373 H383:H392 H402:H411 H421:H430 H440:H449 H459:H468 H478:H487" xr:uid="{00000000-0002-0000-0700-000002000000}">
      <formula1>"GNC,GNL,ibrido metano"</formula1>
    </dataValidation>
    <dataValidation allowBlank="1" showInputMessage="1" showErrorMessage="1" prompt="Inserire il riferimento corretto da piano di investimento (es.m1,e.1. ecc.)_x000a_" sqref="A20:A21 A39:A40 A58:A59 A77:A78 A96:A97 A115:A116 A134:A135 A153:A154 A172:A173 A191:A192 A210:A211 A229:A230 A248:A249 A267:A268 A286:A287 A305:A306 A324:A325 A343:A344 A362:A363 A381:A382 A400:A401 A419:A420 A438:A439 A457:A458 A476:A477" xr:uid="{00000000-0002-0000-0700-000003000000}"/>
    <dataValidation type="list" allowBlank="1" showInputMessage="1" showErrorMessage="1" sqref="E22:E31 E41:E50 E60:E69 E79:E88 E98:E107 E117:E126 E136:E145 E155:E164 E174:E183 E193:E202 E212:E221 E231:E240 E250:E259 E269:E278 E288:E297 E307:E316 E326:E335 E345:E354 E364:E373 E383:E392 E402:E411 E421:E430 E440:E449 E459:E468 E478:E487" xr:uid="{00000000-0002-0000-0700-000004000000}">
      <formula1>"extraurbano,"</formula1>
    </dataValidation>
    <dataValidation type="list" allowBlank="1" showInputMessage="1" showErrorMessage="1" sqref="I22:I31 I41:I50 I60:I69 I79:I88 I98:I107 I117:I126 I136:I145 I155:I164 I174:I183 I193:I202 I212:I221 I231:I240 I250:I259 I269:I278 I288:I297 I307:I316 I326:I335 I345:I354 I364:I373 I383:I392 I402:I411 I421:I430 I440:I449 I459:I468 I478:I487" xr:uid="{00000000-0002-0000-0700-000005000000}">
      <formula1>"classe II,classe III,classe a, classe B"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700-000006000000}">
          <x14:formula1>
            <xm:f>'EXTRAUrbano.Piano inv. forn '!$D$40:$D$68</xm:f>
          </x14:formula1>
          <xm:sqref>B187:C187 B358:C358 B339:C339 B320:C320 B301:C301 B282:C282 B263:C263 B244:C244 B225:C225 B16:C16 B206:C206 B168:C168 B149:C149 B130:C130 B111:C111 B92:C92 B73:C73 B54:C54 B35:C35 B377:C377 B396:C396 B415:C415 B434:C434 B453:C453 B472:C472</xm:sqref>
        </x14:dataValidation>
        <x14:dataValidation type="list" allowBlank="1" showInputMessage="1" showErrorMessage="1" prompt="Scegliere la regione/P.A. beneficiaria dal menù a tendina_x000a_" xr:uid="{00000000-0002-0000-0700-000007000000}">
          <x14:formula1>
            <xm:f>'DATI EROGAZIONI'!$A$2:$A$22</xm:f>
          </x14:formula1>
          <xm:sqref>E6:J6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9FFCC"/>
  </sheetPr>
  <dimension ref="A1:X223"/>
  <sheetViews>
    <sheetView topLeftCell="A4" workbookViewId="0">
      <selection activeCell="H4" sqref="H1:H1048576"/>
    </sheetView>
  </sheetViews>
  <sheetFormatPr defaultColWidth="8.7265625" defaultRowHeight="14.5" x14ac:dyDescent="0.35"/>
  <cols>
    <col min="1" max="1" width="10" style="119" customWidth="1"/>
    <col min="2" max="2" width="7.1796875" style="631" customWidth="1"/>
    <col min="3" max="3" width="10.26953125" style="108" customWidth="1"/>
    <col min="4" max="4" width="11.453125" style="108" customWidth="1"/>
    <col min="5" max="5" width="17.54296875" style="108" customWidth="1"/>
    <col min="6" max="6" width="9" style="631" bestFit="1" customWidth="1"/>
    <col min="7" max="7" width="19.453125" style="108" customWidth="1"/>
    <col min="8" max="8" width="11.81640625" style="108" customWidth="1"/>
    <col min="9" max="9" width="11.7265625" style="631" bestFit="1" customWidth="1"/>
    <col min="10" max="10" width="24" style="631" customWidth="1"/>
    <col min="11" max="11" width="12.26953125" style="108" customWidth="1"/>
    <col min="12" max="12" width="15.81640625" style="108" customWidth="1"/>
    <col min="13" max="13" width="16.26953125" style="108" customWidth="1"/>
    <col min="14" max="14" width="15.81640625" style="108" customWidth="1"/>
    <col min="15" max="15" width="24.54296875" style="108" customWidth="1"/>
    <col min="16" max="16" width="23.1796875" style="108" customWidth="1"/>
    <col min="17" max="17" width="21.1796875" style="108" bestFit="1" customWidth="1"/>
    <col min="18" max="18" width="15.54296875" style="108" customWidth="1"/>
    <col min="19" max="19" width="13.453125" style="108" customWidth="1"/>
    <col min="20" max="20" width="18.7265625" style="108" customWidth="1"/>
    <col min="21" max="21" width="6.1796875" style="108" customWidth="1"/>
    <col min="22" max="22" width="18.7265625" style="108" customWidth="1"/>
    <col min="23" max="23" width="12.81640625" style="108" bestFit="1" customWidth="1"/>
    <col min="24" max="24" width="15.1796875" style="108" bestFit="1" customWidth="1"/>
    <col min="25" max="25" width="15.1796875" style="108" customWidth="1"/>
    <col min="26" max="26" width="15.7265625" style="108" customWidth="1"/>
    <col min="27" max="16384" width="8.7265625" style="108"/>
  </cols>
  <sheetData>
    <row r="1" spans="1:24" ht="27.75" customHeight="1" thickBot="1" x14ac:dyDescent="0.4">
      <c r="A1" s="993" t="s">
        <v>0</v>
      </c>
      <c r="B1" s="994"/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994"/>
      <c r="S1" s="994"/>
      <c r="T1" s="994"/>
      <c r="U1" s="994"/>
      <c r="V1" s="994"/>
      <c r="W1" s="994"/>
      <c r="X1" s="995"/>
    </row>
    <row r="2" spans="1:24" ht="23" thickBot="1" x14ac:dyDescent="0.4">
      <c r="A2" s="630"/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</row>
    <row r="3" spans="1:24" ht="25.5" customHeight="1" thickBot="1" x14ac:dyDescent="0.4">
      <c r="A3" s="860" t="s">
        <v>433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98"/>
      <c r="U3" s="386"/>
      <c r="V3" s="110"/>
      <c r="W3" s="110"/>
      <c r="X3" s="110"/>
    </row>
    <row r="4" spans="1:24" ht="17.5" x14ac:dyDescent="0.35">
      <c r="A4" s="108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</row>
    <row r="5" spans="1:24" ht="28" thickBot="1" x14ac:dyDescent="0.4">
      <c r="A5" s="10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</row>
    <row r="6" spans="1:24" ht="26.25" customHeight="1" thickBot="1" x14ac:dyDescent="0.4">
      <c r="A6" s="1064" t="s">
        <v>233</v>
      </c>
      <c r="B6" s="1065"/>
      <c r="C6" s="1065"/>
      <c r="D6" s="1066"/>
      <c r="E6" s="1067" t="s">
        <v>380</v>
      </c>
      <c r="F6" s="1068"/>
      <c r="G6" s="1068"/>
      <c r="H6" s="1068"/>
      <c r="I6" s="1068"/>
      <c r="J6" s="1069"/>
      <c r="L6" s="853" t="s">
        <v>4</v>
      </c>
      <c r="M6" s="854"/>
      <c r="N6" s="854"/>
      <c r="O6" s="1082"/>
      <c r="P6" s="1083"/>
      <c r="Q6" s="1083"/>
      <c r="R6" s="1083"/>
      <c r="S6" s="1083"/>
      <c r="T6" s="1084"/>
      <c r="U6" s="385"/>
      <c r="V6" s="384"/>
      <c r="W6" s="384"/>
      <c r="X6" s="384"/>
    </row>
    <row r="7" spans="1:24" ht="15" thickBot="1" x14ac:dyDescent="0.4"/>
    <row r="8" spans="1:24" ht="26.25" customHeight="1" thickBot="1" x14ac:dyDescent="0.4">
      <c r="A8" s="848" t="s">
        <v>434</v>
      </c>
      <c r="B8" s="1123"/>
      <c r="C8" s="1123"/>
      <c r="D8" s="1123"/>
      <c r="E8" s="1123"/>
      <c r="F8" s="1123"/>
      <c r="G8" s="1123"/>
      <c r="H8" s="1123"/>
      <c r="I8" s="1123"/>
      <c r="J8" s="1123"/>
      <c r="K8" s="1123"/>
      <c r="L8" s="1123"/>
      <c r="M8" s="1123"/>
      <c r="N8" s="1123"/>
      <c r="O8" s="1123"/>
      <c r="P8" s="1123"/>
      <c r="Q8" s="1123"/>
      <c r="R8" s="1123"/>
      <c r="S8" s="1123"/>
      <c r="T8" s="849"/>
    </row>
    <row r="9" spans="1:24" ht="12.75" customHeight="1" thickBot="1" x14ac:dyDescent="0.4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</row>
    <row r="10" spans="1:24" ht="17.5" x14ac:dyDescent="0.35">
      <c r="A10" s="1111" t="s">
        <v>435</v>
      </c>
      <c r="B10" s="1112"/>
      <c r="C10" s="1112"/>
      <c r="D10" s="1113"/>
      <c r="E10" s="1117">
        <f>N32+N51+N70+N89+N108+N127+N146+N165+N184+N203+N222</f>
        <v>0</v>
      </c>
      <c r="F10" s="1118"/>
      <c r="G10" s="1118"/>
      <c r="H10" s="1119"/>
      <c r="I10" s="108"/>
      <c r="J10" s="1096" t="s">
        <v>436</v>
      </c>
      <c r="K10" s="1098"/>
      <c r="L10" s="1098"/>
      <c r="M10" s="1098"/>
      <c r="N10" s="1098"/>
      <c r="O10" s="1060">
        <f>O32+O51+O70+O89+O108+O127+O146+O165+O184+O203+O222</f>
        <v>0</v>
      </c>
      <c r="P10" s="1061"/>
      <c r="Q10" s="199"/>
      <c r="R10" s="199"/>
      <c r="S10" s="199"/>
      <c r="T10" s="199"/>
    </row>
    <row r="11" spans="1:24" ht="15" thickBot="1" x14ac:dyDescent="0.4">
      <c r="A11" s="1114"/>
      <c r="B11" s="1115"/>
      <c r="C11" s="1115"/>
      <c r="D11" s="1116"/>
      <c r="E11" s="1120"/>
      <c r="F11" s="1121"/>
      <c r="G11" s="1121"/>
      <c r="H11" s="1122"/>
      <c r="I11" s="108"/>
      <c r="J11" s="1102" t="s">
        <v>384</v>
      </c>
      <c r="K11" s="1103"/>
      <c r="L11" s="1103"/>
      <c r="M11" s="1103"/>
      <c r="N11" s="1103"/>
      <c r="O11" s="1062"/>
      <c r="P11" s="1063"/>
    </row>
    <row r="12" spans="1:24" ht="15" thickBot="1" x14ac:dyDescent="0.4">
      <c r="A12" s="200"/>
      <c r="B12" s="201"/>
      <c r="C12" s="201"/>
      <c r="D12" s="201"/>
      <c r="E12" s="202"/>
      <c r="F12" s="202"/>
      <c r="G12" s="202"/>
      <c r="H12" s="202"/>
      <c r="I12" s="108"/>
      <c r="J12" s="203"/>
      <c r="K12" s="203"/>
      <c r="L12" s="203"/>
      <c r="M12" s="203"/>
      <c r="N12" s="203"/>
      <c r="O12" s="172"/>
      <c r="P12" s="172"/>
    </row>
    <row r="13" spans="1:24" ht="15" thickBot="1" x14ac:dyDescent="0.4">
      <c r="A13" s="1124" t="s">
        <v>428</v>
      </c>
      <c r="B13" s="1125"/>
      <c r="C13" s="1125"/>
      <c r="D13" s="1126"/>
      <c r="E13" s="1091">
        <f>F32+F51+F70+F89+F108+F127+F146+F165+F184+F203+F222</f>
        <v>0</v>
      </c>
      <c r="F13" s="1092"/>
      <c r="G13" s="1092"/>
      <c r="H13" s="1093"/>
      <c r="I13" s="108"/>
      <c r="J13" s="1124" t="s">
        <v>622</v>
      </c>
      <c r="K13" s="1125"/>
      <c r="L13" s="1125"/>
      <c r="M13" s="1126"/>
      <c r="N13" s="659">
        <f>K51+K70+K89+K108+K127+K146+K165+K184+K203+K222+K32</f>
        <v>0</v>
      </c>
      <c r="O13" s="172"/>
      <c r="P13" s="172"/>
    </row>
    <row r="14" spans="1:24" ht="15" thickBot="1" x14ac:dyDescent="0.4">
      <c r="A14" s="200"/>
      <c r="B14" s="201"/>
      <c r="C14" s="201"/>
      <c r="D14" s="201"/>
      <c r="E14" s="202"/>
      <c r="F14" s="202"/>
      <c r="G14" s="202"/>
      <c r="H14" s="202"/>
      <c r="I14" s="108"/>
      <c r="J14" s="203"/>
      <c r="K14" s="203"/>
      <c r="L14" s="203"/>
      <c r="M14" s="203"/>
      <c r="N14" s="203"/>
      <c r="O14" s="172"/>
      <c r="P14" s="172"/>
    </row>
    <row r="15" spans="1:24" ht="31.5" customHeight="1" thickBot="1" x14ac:dyDescent="0.4">
      <c r="A15" s="632"/>
      <c r="B15" s="633"/>
      <c r="C15" s="634"/>
      <c r="D15" s="634"/>
      <c r="E15" s="634"/>
      <c r="F15" s="633"/>
      <c r="G15" s="634"/>
      <c r="H15" s="634"/>
      <c r="I15" s="633"/>
      <c r="J15" s="633"/>
      <c r="K15" s="634"/>
      <c r="L15" s="634"/>
      <c r="M15" s="634"/>
      <c r="N15" s="634"/>
      <c r="O15" s="634"/>
      <c r="P15" s="634"/>
      <c r="Q15" s="634"/>
      <c r="R15" s="634"/>
      <c r="S15" s="634"/>
      <c r="T15" s="634"/>
      <c r="U15" s="635"/>
    </row>
    <row r="16" spans="1:24" ht="32.25" customHeight="1" thickBot="1" x14ac:dyDescent="0.4">
      <c r="A16" s="184" t="s">
        <v>9</v>
      </c>
      <c r="B16" s="1053" t="s">
        <v>59</v>
      </c>
      <c r="C16" s="1054"/>
      <c r="E16" s="1104" t="s">
        <v>386</v>
      </c>
      <c r="F16" s="1105"/>
      <c r="G16" s="1035">
        <f>VLOOKUP(B16,'sub_Urbano.Piano inv. forn'!$D$85:$H$104,3,FALSE)</f>
        <v>0</v>
      </c>
      <c r="H16" s="1036"/>
      <c r="I16" s="108"/>
      <c r="J16" s="1104" t="s">
        <v>387</v>
      </c>
      <c r="K16" s="1105"/>
      <c r="L16" s="1035">
        <f>VLOOKUP(B16,'sub_Urbano.Piano inv. forn'!$D$85:$H$104,4,FALSE)</f>
        <v>0</v>
      </c>
      <c r="M16" s="1036"/>
      <c r="O16" s="189" t="s">
        <v>388</v>
      </c>
      <c r="P16" s="636"/>
      <c r="R16" s="190" t="s">
        <v>389</v>
      </c>
      <c r="S16" s="1039"/>
      <c r="T16" s="1040"/>
      <c r="U16" s="637"/>
    </row>
    <row r="17" spans="1:22" ht="13.5" customHeight="1" thickBot="1" x14ac:dyDescent="0.4">
      <c r="A17" s="163"/>
      <c r="B17" s="120"/>
      <c r="C17" s="120"/>
      <c r="E17" s="121"/>
      <c r="F17" s="121"/>
      <c r="G17" s="122"/>
      <c r="H17" s="122"/>
      <c r="I17" s="108"/>
      <c r="J17" s="121"/>
      <c r="K17" s="121"/>
      <c r="L17" s="122"/>
      <c r="M17" s="122"/>
      <c r="O17" s="123"/>
      <c r="R17" s="119"/>
      <c r="S17" s="608"/>
      <c r="U17" s="164"/>
      <c r="V17" s="608"/>
    </row>
    <row r="18" spans="1:22" ht="33.75" customHeight="1" thickBot="1" x14ac:dyDescent="0.4">
      <c r="A18" s="1106" t="s">
        <v>390</v>
      </c>
      <c r="B18" s="1107"/>
      <c r="C18" s="1107"/>
      <c r="D18" s="1108"/>
      <c r="E18" s="1041">
        <f>VLOOKUP(B16,'sub_Urbano.Piano inv. forn'!$D$85:$V$104,17,FALSE)</f>
        <v>0</v>
      </c>
      <c r="F18" s="1042"/>
      <c r="G18" s="1042"/>
      <c r="H18" s="1043"/>
      <c r="I18" s="108"/>
      <c r="J18" s="1109" t="s">
        <v>391</v>
      </c>
      <c r="K18" s="1110"/>
      <c r="L18" s="1041">
        <f>VLOOKUP(B16,'sub_Urbano.Piano inv. forn'!$D$85:$V$104,19,FALSE)</f>
        <v>0</v>
      </c>
      <c r="M18" s="1043"/>
      <c r="N18" s="147"/>
      <c r="O18" s="190" t="s">
        <v>392</v>
      </c>
      <c r="P18" s="169">
        <f>L18+E18</f>
        <v>0</v>
      </c>
      <c r="R18" s="190" t="s">
        <v>393</v>
      </c>
      <c r="S18" s="1039"/>
      <c r="T18" s="1040"/>
      <c r="U18" s="164"/>
      <c r="V18" s="608"/>
    </row>
    <row r="19" spans="1:22" ht="21.75" customHeight="1" thickBot="1" x14ac:dyDescent="0.4">
      <c r="A19" s="170"/>
      <c r="B19" s="171"/>
      <c r="C19" s="171"/>
      <c r="D19" s="171"/>
      <c r="E19" s="172"/>
      <c r="F19" s="172"/>
      <c r="G19" s="172"/>
      <c r="H19" s="172"/>
      <c r="I19" s="108"/>
      <c r="J19" s="121"/>
      <c r="K19" s="121"/>
      <c r="L19" s="172"/>
      <c r="M19" s="172"/>
      <c r="N19" s="147"/>
      <c r="O19" s="119"/>
      <c r="P19" s="147"/>
      <c r="R19" s="119"/>
      <c r="S19" s="120"/>
      <c r="T19" s="120"/>
      <c r="U19" s="164"/>
      <c r="V19" s="608"/>
    </row>
    <row r="20" spans="1:22" s="201" customFormat="1" ht="72" customHeight="1" x14ac:dyDescent="0.35">
      <c r="A20" s="1096" t="s">
        <v>394</v>
      </c>
      <c r="B20" s="1098" t="s">
        <v>395</v>
      </c>
      <c r="C20" s="1098" t="s">
        <v>396</v>
      </c>
      <c r="D20" s="186" t="s">
        <v>397</v>
      </c>
      <c r="E20" s="629" t="s">
        <v>398</v>
      </c>
      <c r="F20" s="186" t="s">
        <v>399</v>
      </c>
      <c r="G20" s="186" t="s">
        <v>400</v>
      </c>
      <c r="H20" s="187" t="s">
        <v>346</v>
      </c>
      <c r="I20" s="187" t="s">
        <v>401</v>
      </c>
      <c r="J20" s="187" t="s">
        <v>402</v>
      </c>
      <c r="K20" s="187" t="s">
        <v>403</v>
      </c>
      <c r="L20" s="187" t="s">
        <v>404</v>
      </c>
      <c r="M20" s="187" t="s">
        <v>405</v>
      </c>
      <c r="N20" s="187" t="s">
        <v>406</v>
      </c>
      <c r="O20" s="187" t="s">
        <v>407</v>
      </c>
      <c r="P20" s="187" t="s">
        <v>408</v>
      </c>
      <c r="Q20" s="187" t="s">
        <v>409</v>
      </c>
      <c r="R20" s="187" t="s">
        <v>410</v>
      </c>
      <c r="S20" s="187" t="s">
        <v>411</v>
      </c>
      <c r="T20" s="1094" t="s">
        <v>412</v>
      </c>
      <c r="U20" s="638"/>
    </row>
    <row r="21" spans="1:22" s="201" customFormat="1" ht="28.5" customHeight="1" thickBot="1" x14ac:dyDescent="0.4">
      <c r="A21" s="1097"/>
      <c r="B21" s="1099"/>
      <c r="C21" s="1099"/>
      <c r="D21" s="188" t="s">
        <v>413</v>
      </c>
      <c r="E21" s="188" t="s">
        <v>414</v>
      </c>
      <c r="F21" s="188" t="s">
        <v>415</v>
      </c>
      <c r="G21" s="188" t="s">
        <v>415</v>
      </c>
      <c r="H21" s="188" t="s">
        <v>58</v>
      </c>
      <c r="I21" s="188" t="s">
        <v>416</v>
      </c>
      <c r="J21" s="188" t="s">
        <v>417</v>
      </c>
      <c r="K21" s="188" t="s">
        <v>418</v>
      </c>
      <c r="L21" s="188" t="s">
        <v>419</v>
      </c>
      <c r="M21" s="188" t="s">
        <v>418</v>
      </c>
      <c r="N21" s="188" t="s">
        <v>420</v>
      </c>
      <c r="O21" s="188" t="s">
        <v>384</v>
      </c>
      <c r="P21" s="188" t="s">
        <v>421</v>
      </c>
      <c r="Q21" s="188" t="s">
        <v>422</v>
      </c>
      <c r="R21" s="188" t="s">
        <v>423</v>
      </c>
      <c r="S21" s="188" t="s">
        <v>423</v>
      </c>
      <c r="T21" s="1095"/>
      <c r="U21" s="638"/>
    </row>
    <row r="22" spans="1:22" ht="15" customHeight="1" x14ac:dyDescent="0.35">
      <c r="A22" s="1100" t="str">
        <f>B16</f>
        <v>suburb.e.1</v>
      </c>
      <c r="B22" s="178">
        <v>1</v>
      </c>
      <c r="C22" s="218"/>
      <c r="D22" s="131"/>
      <c r="E22" s="131"/>
      <c r="F22" s="218"/>
      <c r="G22" s="640"/>
      <c r="H22" s="133"/>
      <c r="I22" s="497"/>
      <c r="J22" s="641"/>
      <c r="K22" s="642"/>
      <c r="L22" s="497"/>
      <c r="M22" s="642"/>
      <c r="N22" s="185"/>
      <c r="O22" s="185"/>
      <c r="P22" s="497"/>
      <c r="Q22" s="497"/>
      <c r="R22" s="497"/>
      <c r="S22" s="497"/>
      <c r="T22" s="643"/>
      <c r="U22" s="637"/>
    </row>
    <row r="23" spans="1:22" x14ac:dyDescent="0.35">
      <c r="A23" s="1100"/>
      <c r="B23" s="179">
        <v>2</v>
      </c>
      <c r="C23" s="128"/>
      <c r="D23" s="118"/>
      <c r="E23" s="118"/>
      <c r="F23" s="128"/>
      <c r="G23" s="644"/>
      <c r="H23" s="128"/>
      <c r="I23" s="498"/>
      <c r="J23" s="645"/>
      <c r="K23" s="646"/>
      <c r="L23" s="498"/>
      <c r="M23" s="646"/>
      <c r="N23" s="176"/>
      <c r="O23" s="176"/>
      <c r="P23" s="498"/>
      <c r="Q23" s="498" t="s">
        <v>424</v>
      </c>
      <c r="R23" s="498"/>
      <c r="S23" s="498"/>
      <c r="T23" s="647"/>
      <c r="U23" s="637"/>
    </row>
    <row r="24" spans="1:22" x14ac:dyDescent="0.35">
      <c r="A24" s="1100"/>
      <c r="B24" s="179">
        <v>3</v>
      </c>
      <c r="C24" s="128"/>
      <c r="D24" s="118"/>
      <c r="E24" s="118"/>
      <c r="F24" s="128"/>
      <c r="G24" s="644"/>
      <c r="H24" s="128"/>
      <c r="I24" s="498"/>
      <c r="J24" s="645"/>
      <c r="K24" s="646"/>
      <c r="L24" s="498"/>
      <c r="M24" s="646"/>
      <c r="N24" s="176"/>
      <c r="O24" s="176"/>
      <c r="P24" s="498"/>
      <c r="Q24" s="498"/>
      <c r="R24" s="498"/>
      <c r="S24" s="498"/>
      <c r="T24" s="647"/>
      <c r="U24" s="637"/>
    </row>
    <row r="25" spans="1:22" x14ac:dyDescent="0.35">
      <c r="A25" s="1100"/>
      <c r="B25" s="179">
        <v>4</v>
      </c>
      <c r="C25" s="128"/>
      <c r="D25" s="118"/>
      <c r="E25" s="118"/>
      <c r="F25" s="128"/>
      <c r="G25" s="644"/>
      <c r="H25" s="128"/>
      <c r="I25" s="498"/>
      <c r="J25" s="645"/>
      <c r="K25" s="646"/>
      <c r="L25" s="498"/>
      <c r="M25" s="646"/>
      <c r="N25" s="176"/>
      <c r="O25" s="176"/>
      <c r="P25" s="498"/>
      <c r="Q25" s="498"/>
      <c r="R25" s="498"/>
      <c r="S25" s="498"/>
      <c r="T25" s="647"/>
      <c r="U25" s="637"/>
    </row>
    <row r="26" spans="1:22" x14ac:dyDescent="0.35">
      <c r="A26" s="1100"/>
      <c r="B26" s="179">
        <v>5</v>
      </c>
      <c r="C26" s="128"/>
      <c r="D26" s="118"/>
      <c r="E26" s="118"/>
      <c r="F26" s="128"/>
      <c r="G26" s="644"/>
      <c r="H26" s="128"/>
      <c r="I26" s="498"/>
      <c r="J26" s="645"/>
      <c r="K26" s="646"/>
      <c r="L26" s="498"/>
      <c r="M26" s="646"/>
      <c r="N26" s="176"/>
      <c r="O26" s="176"/>
      <c r="P26" s="498"/>
      <c r="Q26" s="498"/>
      <c r="R26" s="498"/>
      <c r="S26" s="498"/>
      <c r="T26" s="647"/>
      <c r="U26" s="637"/>
    </row>
    <row r="27" spans="1:22" x14ac:dyDescent="0.35">
      <c r="A27" s="1100"/>
      <c r="B27" s="179">
        <v>6</v>
      </c>
      <c r="C27" s="128"/>
      <c r="D27" s="118"/>
      <c r="E27" s="118"/>
      <c r="F27" s="128"/>
      <c r="G27" s="644"/>
      <c r="H27" s="128"/>
      <c r="I27" s="498"/>
      <c r="J27" s="645"/>
      <c r="K27" s="646"/>
      <c r="L27" s="498"/>
      <c r="M27" s="646"/>
      <c r="N27" s="176"/>
      <c r="O27" s="176"/>
      <c r="P27" s="498"/>
      <c r="Q27" s="498"/>
      <c r="R27" s="498"/>
      <c r="S27" s="498"/>
      <c r="T27" s="647"/>
      <c r="U27" s="637"/>
    </row>
    <row r="28" spans="1:22" x14ac:dyDescent="0.35">
      <c r="A28" s="1100"/>
      <c r="B28" s="179">
        <v>7</v>
      </c>
      <c r="C28" s="128"/>
      <c r="D28" s="118"/>
      <c r="E28" s="118"/>
      <c r="F28" s="128"/>
      <c r="G28" s="644"/>
      <c r="H28" s="128"/>
      <c r="I28" s="498"/>
      <c r="J28" s="645"/>
      <c r="K28" s="646"/>
      <c r="L28" s="498"/>
      <c r="M28" s="646"/>
      <c r="N28" s="176"/>
      <c r="O28" s="176"/>
      <c r="P28" s="498"/>
      <c r="Q28" s="498"/>
      <c r="R28" s="498"/>
      <c r="S28" s="498"/>
      <c r="T28" s="647"/>
      <c r="U28" s="637"/>
    </row>
    <row r="29" spans="1:22" x14ac:dyDescent="0.35">
      <c r="A29" s="1100"/>
      <c r="B29" s="179">
        <v>8</v>
      </c>
      <c r="C29" s="128"/>
      <c r="D29" s="118"/>
      <c r="E29" s="118"/>
      <c r="F29" s="128"/>
      <c r="G29" s="644"/>
      <c r="H29" s="128"/>
      <c r="I29" s="498"/>
      <c r="J29" s="645"/>
      <c r="K29" s="646"/>
      <c r="L29" s="498"/>
      <c r="M29" s="646"/>
      <c r="N29" s="176"/>
      <c r="O29" s="176"/>
      <c r="P29" s="498"/>
      <c r="Q29" s="498"/>
      <c r="R29" s="498"/>
      <c r="S29" s="498"/>
      <c r="T29" s="647"/>
      <c r="U29" s="637"/>
    </row>
    <row r="30" spans="1:22" x14ac:dyDescent="0.35">
      <c r="A30" s="1100"/>
      <c r="B30" s="179">
        <v>9</v>
      </c>
      <c r="C30" s="128"/>
      <c r="D30" s="118"/>
      <c r="E30" s="118"/>
      <c r="F30" s="128"/>
      <c r="G30" s="644"/>
      <c r="H30" s="128"/>
      <c r="I30" s="498"/>
      <c r="J30" s="645"/>
      <c r="K30" s="646"/>
      <c r="L30" s="498"/>
      <c r="M30" s="646"/>
      <c r="N30" s="176"/>
      <c r="O30" s="176"/>
      <c r="P30" s="498"/>
      <c r="Q30" s="498"/>
      <c r="R30" s="498"/>
      <c r="S30" s="498"/>
      <c r="T30" s="647"/>
      <c r="U30" s="637"/>
    </row>
    <row r="31" spans="1:22" ht="15" thickBot="1" x14ac:dyDescent="0.4">
      <c r="A31" s="1101"/>
      <c r="B31" s="180">
        <v>10</v>
      </c>
      <c r="C31" s="157"/>
      <c r="D31" s="155"/>
      <c r="E31" s="155"/>
      <c r="F31" s="157"/>
      <c r="G31" s="648"/>
      <c r="H31" s="157"/>
      <c r="I31" s="499"/>
      <c r="J31" s="649"/>
      <c r="K31" s="650"/>
      <c r="L31" s="499"/>
      <c r="M31" s="650"/>
      <c r="N31" s="177"/>
      <c r="O31" s="177"/>
      <c r="P31" s="499"/>
      <c r="Q31" s="499"/>
      <c r="R31" s="499"/>
      <c r="S31" s="499"/>
      <c r="T31" s="651"/>
      <c r="U31" s="637"/>
    </row>
    <row r="32" spans="1:22" ht="29.5" thickBot="1" x14ac:dyDescent="0.4">
      <c r="A32" s="163"/>
      <c r="B32" s="119"/>
      <c r="C32" s="119"/>
      <c r="D32" s="119"/>
      <c r="E32" s="555" t="s">
        <v>385</v>
      </c>
      <c r="F32" s="556">
        <f>COUNTA(F22:F31)</f>
        <v>0</v>
      </c>
      <c r="G32" s="557">
        <f>COUNTA(G22:G31)</f>
        <v>0</v>
      </c>
      <c r="H32" s="652"/>
      <c r="I32" s="652"/>
      <c r="J32" s="600" t="s">
        <v>623</v>
      </c>
      <c r="K32" s="602">
        <f>COUNTIF(K22:K31,"&lt;=31/12/2024")</f>
        <v>0</v>
      </c>
      <c r="L32" s="652"/>
      <c r="M32" s="161" t="s">
        <v>425</v>
      </c>
      <c r="N32" s="174">
        <f>SUM(N22:N31)</f>
        <v>0</v>
      </c>
      <c r="O32" s="175">
        <f>SUM(O22:O31)</f>
        <v>0</v>
      </c>
      <c r="P32" s="119"/>
      <c r="R32" s="119"/>
      <c r="S32" s="119"/>
      <c r="T32" s="653"/>
      <c r="U32" s="654"/>
      <c r="V32" s="653"/>
    </row>
    <row r="33" spans="1:21" ht="15" thickBot="1" x14ac:dyDescent="0.4">
      <c r="A33" s="655"/>
      <c r="B33" s="656"/>
      <c r="C33" s="464"/>
      <c r="D33" s="464"/>
      <c r="E33" s="464"/>
      <c r="F33" s="656"/>
      <c r="G33" s="464"/>
      <c r="H33" s="464"/>
      <c r="I33" s="656"/>
      <c r="J33" s="656"/>
      <c r="K33" s="464"/>
      <c r="L33" s="464"/>
      <c r="M33" s="464"/>
      <c r="N33" s="464"/>
      <c r="O33" s="464"/>
      <c r="P33" s="464"/>
      <c r="Q33" s="464"/>
      <c r="R33" s="464"/>
      <c r="S33" s="657"/>
      <c r="T33" s="464"/>
      <c r="U33" s="658"/>
    </row>
    <row r="34" spans="1:21" ht="15" thickBot="1" x14ac:dyDescent="0.4">
      <c r="A34" s="632"/>
      <c r="B34" s="633"/>
      <c r="C34" s="634"/>
      <c r="D34" s="634"/>
      <c r="E34" s="634"/>
      <c r="F34" s="633"/>
      <c r="G34" s="634"/>
      <c r="H34" s="634"/>
      <c r="I34" s="633"/>
      <c r="J34" s="633"/>
      <c r="K34" s="634"/>
      <c r="L34" s="634"/>
      <c r="M34" s="634"/>
      <c r="N34" s="634"/>
      <c r="O34" s="634"/>
      <c r="P34" s="634"/>
      <c r="Q34" s="634"/>
      <c r="R34" s="634"/>
      <c r="S34" s="634"/>
      <c r="T34" s="634"/>
      <c r="U34" s="635"/>
    </row>
    <row r="35" spans="1:21" ht="27.5" thickBot="1" x14ac:dyDescent="0.4">
      <c r="A35" s="184" t="s">
        <v>9</v>
      </c>
      <c r="B35" s="1053" t="s">
        <v>59</v>
      </c>
      <c r="C35" s="1054"/>
      <c r="E35" s="1104" t="s">
        <v>386</v>
      </c>
      <c r="F35" s="1105"/>
      <c r="G35" s="1035">
        <f>VLOOKUP(B35,'sub_Urbano.Piano inv. forn'!$D$85:$H$104,3,FALSE)</f>
        <v>0</v>
      </c>
      <c r="H35" s="1036"/>
      <c r="I35" s="108"/>
      <c r="J35" s="1104" t="s">
        <v>387</v>
      </c>
      <c r="K35" s="1105"/>
      <c r="L35" s="1035">
        <f>VLOOKUP(B35,'sub_Urbano.Piano inv. forn'!$D$85:$H$104,4,FALSE)</f>
        <v>0</v>
      </c>
      <c r="M35" s="1036"/>
      <c r="O35" s="189" t="s">
        <v>388</v>
      </c>
      <c r="P35" s="636"/>
      <c r="R35" s="190" t="s">
        <v>389</v>
      </c>
      <c r="S35" s="1039"/>
      <c r="T35" s="1040"/>
      <c r="U35" s="637"/>
    </row>
    <row r="36" spans="1:21" ht="15" thickBot="1" x14ac:dyDescent="0.4">
      <c r="A36" s="163"/>
      <c r="B36" s="120"/>
      <c r="C36" s="120"/>
      <c r="E36" s="121"/>
      <c r="F36" s="121"/>
      <c r="G36" s="122"/>
      <c r="H36" s="122"/>
      <c r="I36" s="108"/>
      <c r="J36" s="121"/>
      <c r="K36" s="121"/>
      <c r="L36" s="122"/>
      <c r="M36" s="122"/>
      <c r="O36" s="123"/>
      <c r="R36" s="119"/>
      <c r="S36" s="608"/>
      <c r="U36" s="164"/>
    </row>
    <row r="37" spans="1:21" ht="31.5" customHeight="1" thickBot="1" x14ac:dyDescent="0.4">
      <c r="A37" s="1106" t="s">
        <v>390</v>
      </c>
      <c r="B37" s="1107"/>
      <c r="C37" s="1107"/>
      <c r="D37" s="1108"/>
      <c r="E37" s="1041">
        <f>VLOOKUP(B35,'sub_Urbano.Piano inv. forn'!$D$85:$V$104,17,FALSE)</f>
        <v>0</v>
      </c>
      <c r="F37" s="1042"/>
      <c r="G37" s="1042"/>
      <c r="H37" s="1043"/>
      <c r="I37" s="108"/>
      <c r="J37" s="1109" t="s">
        <v>391</v>
      </c>
      <c r="K37" s="1110"/>
      <c r="L37" s="1041">
        <f>VLOOKUP(B35,'sub_Urbano.Piano inv. forn'!$D$85:$V$104,19,FALSE)</f>
        <v>0</v>
      </c>
      <c r="M37" s="1043"/>
      <c r="N37" s="147"/>
      <c r="O37" s="190" t="s">
        <v>392</v>
      </c>
      <c r="P37" s="169">
        <f>L37+E37</f>
        <v>0</v>
      </c>
      <c r="R37" s="190" t="s">
        <v>393</v>
      </c>
      <c r="S37" s="1039"/>
      <c r="T37" s="1040"/>
      <c r="U37" s="164"/>
    </row>
    <row r="38" spans="1:21" ht="15" thickBot="1" x14ac:dyDescent="0.4">
      <c r="A38" s="170"/>
      <c r="B38" s="171"/>
      <c r="C38" s="171"/>
      <c r="D38" s="171"/>
      <c r="E38" s="172"/>
      <c r="F38" s="172"/>
      <c r="G38" s="172"/>
      <c r="H38" s="172"/>
      <c r="I38" s="108"/>
      <c r="J38" s="121"/>
      <c r="K38" s="121"/>
      <c r="L38" s="172"/>
      <c r="M38" s="172"/>
      <c r="N38" s="147"/>
      <c r="O38" s="119"/>
      <c r="P38" s="147"/>
      <c r="R38" s="119"/>
      <c r="S38" s="120"/>
      <c r="T38" s="120"/>
      <c r="U38" s="637"/>
    </row>
    <row r="39" spans="1:21" ht="59.25" customHeight="1" x14ac:dyDescent="0.35">
      <c r="A39" s="1096" t="s">
        <v>394</v>
      </c>
      <c r="B39" s="1098" t="s">
        <v>395</v>
      </c>
      <c r="C39" s="1098" t="s">
        <v>396</v>
      </c>
      <c r="D39" s="186" t="s">
        <v>397</v>
      </c>
      <c r="E39" s="629" t="s">
        <v>398</v>
      </c>
      <c r="F39" s="186" t="s">
        <v>399</v>
      </c>
      <c r="G39" s="186" t="s">
        <v>400</v>
      </c>
      <c r="H39" s="187" t="s">
        <v>346</v>
      </c>
      <c r="I39" s="187" t="s">
        <v>401</v>
      </c>
      <c r="J39" s="187" t="s">
        <v>402</v>
      </c>
      <c r="K39" s="187" t="s">
        <v>403</v>
      </c>
      <c r="L39" s="187" t="s">
        <v>404</v>
      </c>
      <c r="M39" s="187" t="s">
        <v>405</v>
      </c>
      <c r="N39" s="187" t="s">
        <v>406</v>
      </c>
      <c r="O39" s="187" t="s">
        <v>407</v>
      </c>
      <c r="P39" s="187" t="s">
        <v>408</v>
      </c>
      <c r="Q39" s="187" t="s">
        <v>409</v>
      </c>
      <c r="R39" s="187" t="s">
        <v>410</v>
      </c>
      <c r="S39" s="187" t="s">
        <v>411</v>
      </c>
      <c r="T39" s="1094" t="s">
        <v>412</v>
      </c>
      <c r="U39" s="638"/>
    </row>
    <row r="40" spans="1:21" ht="29.25" customHeight="1" thickBot="1" x14ac:dyDescent="0.4">
      <c r="A40" s="1097"/>
      <c r="B40" s="1099"/>
      <c r="C40" s="1099"/>
      <c r="D40" s="188" t="s">
        <v>413</v>
      </c>
      <c r="E40" s="188" t="s">
        <v>414</v>
      </c>
      <c r="F40" s="188" t="s">
        <v>415</v>
      </c>
      <c r="G40" s="188" t="s">
        <v>415</v>
      </c>
      <c r="H40" s="188" t="s">
        <v>58</v>
      </c>
      <c r="I40" s="188" t="s">
        <v>416</v>
      </c>
      <c r="J40" s="188" t="s">
        <v>417</v>
      </c>
      <c r="K40" s="188" t="s">
        <v>418</v>
      </c>
      <c r="L40" s="188" t="s">
        <v>419</v>
      </c>
      <c r="M40" s="188" t="s">
        <v>418</v>
      </c>
      <c r="N40" s="188" t="s">
        <v>420</v>
      </c>
      <c r="O40" s="188" t="s">
        <v>384</v>
      </c>
      <c r="P40" s="188" t="s">
        <v>421</v>
      </c>
      <c r="Q40" s="188" t="s">
        <v>422</v>
      </c>
      <c r="R40" s="188" t="s">
        <v>423</v>
      </c>
      <c r="S40" s="188" t="s">
        <v>423</v>
      </c>
      <c r="T40" s="1095"/>
      <c r="U40" s="638"/>
    </row>
    <row r="41" spans="1:21" x14ac:dyDescent="0.35">
      <c r="A41" s="1100" t="str">
        <f>B35</f>
        <v>suburb.e.1</v>
      </c>
      <c r="B41" s="178">
        <v>1</v>
      </c>
      <c r="C41" s="218"/>
      <c r="D41" s="131"/>
      <c r="E41" s="131"/>
      <c r="F41" s="218"/>
      <c r="G41" s="640"/>
      <c r="H41" s="133"/>
      <c r="I41" s="497"/>
      <c r="J41" s="641"/>
      <c r="K41" s="642"/>
      <c r="L41" s="497"/>
      <c r="M41" s="642"/>
      <c r="N41" s="185"/>
      <c r="O41" s="185"/>
      <c r="P41" s="497"/>
      <c r="Q41" s="497"/>
      <c r="R41" s="497"/>
      <c r="S41" s="497"/>
      <c r="T41" s="643"/>
      <c r="U41" s="637"/>
    </row>
    <row r="42" spans="1:21" x14ac:dyDescent="0.35">
      <c r="A42" s="1100"/>
      <c r="B42" s="179">
        <v>2</v>
      </c>
      <c r="C42" s="128"/>
      <c r="D42" s="118"/>
      <c r="E42" s="118"/>
      <c r="F42" s="128"/>
      <c r="G42" s="644"/>
      <c r="H42" s="128"/>
      <c r="I42" s="498"/>
      <c r="J42" s="645"/>
      <c r="K42" s="646"/>
      <c r="L42" s="498"/>
      <c r="M42" s="646"/>
      <c r="N42" s="176"/>
      <c r="O42" s="176"/>
      <c r="P42" s="498"/>
      <c r="Q42" s="498" t="s">
        <v>424</v>
      </c>
      <c r="R42" s="498"/>
      <c r="S42" s="498"/>
      <c r="T42" s="647"/>
      <c r="U42" s="637"/>
    </row>
    <row r="43" spans="1:21" x14ac:dyDescent="0.35">
      <c r="A43" s="1100"/>
      <c r="B43" s="179">
        <v>3</v>
      </c>
      <c r="C43" s="128"/>
      <c r="D43" s="118"/>
      <c r="E43" s="118"/>
      <c r="F43" s="128"/>
      <c r="G43" s="644"/>
      <c r="H43" s="128"/>
      <c r="I43" s="498"/>
      <c r="J43" s="645"/>
      <c r="K43" s="646"/>
      <c r="L43" s="498"/>
      <c r="M43" s="646"/>
      <c r="N43" s="176"/>
      <c r="O43" s="176"/>
      <c r="P43" s="498"/>
      <c r="Q43" s="498"/>
      <c r="R43" s="498"/>
      <c r="S43" s="498"/>
      <c r="T43" s="647"/>
      <c r="U43" s="637"/>
    </row>
    <row r="44" spans="1:21" x14ac:dyDescent="0.35">
      <c r="A44" s="1100"/>
      <c r="B44" s="179">
        <v>4</v>
      </c>
      <c r="C44" s="128"/>
      <c r="D44" s="118"/>
      <c r="E44" s="118"/>
      <c r="F44" s="128"/>
      <c r="G44" s="644"/>
      <c r="H44" s="128"/>
      <c r="I44" s="498"/>
      <c r="J44" s="645"/>
      <c r="K44" s="646"/>
      <c r="L44" s="498"/>
      <c r="M44" s="646"/>
      <c r="N44" s="176"/>
      <c r="O44" s="176"/>
      <c r="P44" s="498"/>
      <c r="Q44" s="498"/>
      <c r="R44" s="498"/>
      <c r="S44" s="498"/>
      <c r="T44" s="647"/>
      <c r="U44" s="637"/>
    </row>
    <row r="45" spans="1:21" x14ac:dyDescent="0.35">
      <c r="A45" s="1100"/>
      <c r="B45" s="179">
        <v>5</v>
      </c>
      <c r="C45" s="128"/>
      <c r="D45" s="118"/>
      <c r="E45" s="118"/>
      <c r="F45" s="128"/>
      <c r="G45" s="644"/>
      <c r="H45" s="128"/>
      <c r="I45" s="498"/>
      <c r="J45" s="645"/>
      <c r="K45" s="646"/>
      <c r="L45" s="498"/>
      <c r="M45" s="646"/>
      <c r="N45" s="176"/>
      <c r="O45" s="176"/>
      <c r="P45" s="498"/>
      <c r="Q45" s="498"/>
      <c r="R45" s="498"/>
      <c r="S45" s="498"/>
      <c r="T45" s="647"/>
      <c r="U45" s="637"/>
    </row>
    <row r="46" spans="1:21" x14ac:dyDescent="0.35">
      <c r="A46" s="1100"/>
      <c r="B46" s="179">
        <v>6</v>
      </c>
      <c r="C46" s="128"/>
      <c r="D46" s="118"/>
      <c r="E46" s="118"/>
      <c r="F46" s="128"/>
      <c r="G46" s="644"/>
      <c r="H46" s="128"/>
      <c r="I46" s="498"/>
      <c r="J46" s="645"/>
      <c r="K46" s="646"/>
      <c r="L46" s="498"/>
      <c r="M46" s="646"/>
      <c r="N46" s="176"/>
      <c r="O46" s="176"/>
      <c r="P46" s="498"/>
      <c r="Q46" s="498"/>
      <c r="R46" s="498"/>
      <c r="S46" s="498"/>
      <c r="T46" s="647"/>
      <c r="U46" s="637"/>
    </row>
    <row r="47" spans="1:21" x14ac:dyDescent="0.35">
      <c r="A47" s="1100"/>
      <c r="B47" s="179">
        <v>7</v>
      </c>
      <c r="C47" s="128"/>
      <c r="D47" s="118"/>
      <c r="E47" s="118"/>
      <c r="F47" s="128"/>
      <c r="G47" s="644"/>
      <c r="H47" s="128"/>
      <c r="I47" s="498"/>
      <c r="J47" s="645"/>
      <c r="K47" s="646"/>
      <c r="L47" s="498"/>
      <c r="M47" s="646"/>
      <c r="N47" s="176"/>
      <c r="O47" s="176"/>
      <c r="P47" s="498"/>
      <c r="Q47" s="498"/>
      <c r="R47" s="498"/>
      <c r="S47" s="498"/>
      <c r="T47" s="647"/>
      <c r="U47" s="637"/>
    </row>
    <row r="48" spans="1:21" x14ac:dyDescent="0.35">
      <c r="A48" s="1100"/>
      <c r="B48" s="179">
        <v>8</v>
      </c>
      <c r="C48" s="128"/>
      <c r="D48" s="118"/>
      <c r="E48" s="118"/>
      <c r="F48" s="128"/>
      <c r="G48" s="644"/>
      <c r="H48" s="128"/>
      <c r="I48" s="498"/>
      <c r="J48" s="645"/>
      <c r="K48" s="646"/>
      <c r="L48" s="498"/>
      <c r="M48" s="646"/>
      <c r="N48" s="176"/>
      <c r="O48" s="176"/>
      <c r="P48" s="498"/>
      <c r="Q48" s="498"/>
      <c r="R48" s="498"/>
      <c r="S48" s="498"/>
      <c r="T48" s="647"/>
      <c r="U48" s="637"/>
    </row>
    <row r="49" spans="1:21" x14ac:dyDescent="0.35">
      <c r="A49" s="1100"/>
      <c r="B49" s="179">
        <v>9</v>
      </c>
      <c r="C49" s="128"/>
      <c r="D49" s="118"/>
      <c r="E49" s="118"/>
      <c r="F49" s="128"/>
      <c r="G49" s="644"/>
      <c r="H49" s="128"/>
      <c r="I49" s="498"/>
      <c r="J49" s="645"/>
      <c r="K49" s="646"/>
      <c r="L49" s="498"/>
      <c r="M49" s="646"/>
      <c r="N49" s="176"/>
      <c r="O49" s="176"/>
      <c r="P49" s="498"/>
      <c r="Q49" s="498"/>
      <c r="R49" s="498"/>
      <c r="S49" s="498"/>
      <c r="T49" s="647"/>
      <c r="U49" s="637"/>
    </row>
    <row r="50" spans="1:21" ht="15" thickBot="1" x14ac:dyDescent="0.4">
      <c r="A50" s="1101"/>
      <c r="B50" s="180">
        <v>10</v>
      </c>
      <c r="C50" s="157"/>
      <c r="D50" s="155"/>
      <c r="E50" s="155"/>
      <c r="F50" s="157"/>
      <c r="G50" s="648"/>
      <c r="H50" s="157"/>
      <c r="I50" s="499"/>
      <c r="J50" s="649"/>
      <c r="K50" s="650"/>
      <c r="L50" s="499"/>
      <c r="M50" s="650"/>
      <c r="N50" s="177" t="s">
        <v>437</v>
      </c>
      <c r="O50" s="177"/>
      <c r="P50" s="499"/>
      <c r="Q50" s="499"/>
      <c r="R50" s="499"/>
      <c r="S50" s="499"/>
      <c r="T50" s="651"/>
      <c r="U50" s="637"/>
    </row>
    <row r="51" spans="1:21" ht="29.5" thickBot="1" x14ac:dyDescent="0.4">
      <c r="A51" s="163"/>
      <c r="B51" s="119"/>
      <c r="C51" s="119"/>
      <c r="D51" s="119"/>
      <c r="E51" s="555" t="s">
        <v>385</v>
      </c>
      <c r="F51" s="556">
        <f>COUNTA(F41:F50)</f>
        <v>0</v>
      </c>
      <c r="G51" s="557">
        <f>COUNTA(G41:G50)</f>
        <v>0</v>
      </c>
      <c r="H51" s="652"/>
      <c r="I51" s="652"/>
      <c r="J51" s="600" t="s">
        <v>623</v>
      </c>
      <c r="K51" s="602">
        <f>COUNTIF(K41:K50,"&lt;=31/12/2024")</f>
        <v>0</v>
      </c>
      <c r="L51" s="652"/>
      <c r="M51" s="161" t="s">
        <v>425</v>
      </c>
      <c r="N51" s="174">
        <f>SUM(N41:N50)</f>
        <v>0</v>
      </c>
      <c r="O51" s="175">
        <f>SUM(O41:O50)</f>
        <v>0</v>
      </c>
      <c r="P51" s="119"/>
      <c r="R51" s="119"/>
      <c r="S51" s="119"/>
      <c r="T51" s="653"/>
      <c r="U51" s="654"/>
    </row>
    <row r="52" spans="1:21" ht="15" thickBot="1" x14ac:dyDescent="0.4">
      <c r="A52" s="655"/>
      <c r="B52" s="656"/>
      <c r="C52" s="464"/>
      <c r="D52" s="464"/>
      <c r="E52" s="464"/>
      <c r="F52" s="656"/>
      <c r="G52" s="464"/>
      <c r="H52" s="464"/>
      <c r="I52" s="656"/>
      <c r="J52" s="656"/>
      <c r="K52" s="464"/>
      <c r="L52" s="464"/>
      <c r="M52" s="464"/>
      <c r="N52" s="464"/>
      <c r="O52" s="464"/>
      <c r="P52" s="464"/>
      <c r="Q52" s="464"/>
      <c r="R52" s="464"/>
      <c r="S52" s="657"/>
      <c r="T52" s="464"/>
      <c r="U52" s="658"/>
    </row>
    <row r="53" spans="1:21" ht="15" thickBot="1" x14ac:dyDescent="0.4">
      <c r="A53" s="632"/>
      <c r="B53" s="633"/>
      <c r="C53" s="634"/>
      <c r="D53" s="634"/>
      <c r="E53" s="634"/>
      <c r="F53" s="633"/>
      <c r="G53" s="634"/>
      <c r="H53" s="634"/>
      <c r="I53" s="633"/>
      <c r="J53" s="633"/>
      <c r="K53" s="634"/>
      <c r="L53" s="634"/>
      <c r="M53" s="634"/>
      <c r="N53" s="634"/>
      <c r="O53" s="634"/>
      <c r="P53" s="634"/>
      <c r="Q53" s="634"/>
      <c r="R53" s="634"/>
      <c r="S53" s="634"/>
      <c r="T53" s="634"/>
      <c r="U53" s="635"/>
    </row>
    <row r="54" spans="1:21" ht="27.5" thickBot="1" x14ac:dyDescent="0.4">
      <c r="A54" s="184" t="s">
        <v>9</v>
      </c>
      <c r="B54" s="1053" t="s">
        <v>63</v>
      </c>
      <c r="C54" s="1054"/>
      <c r="E54" s="1104" t="s">
        <v>386</v>
      </c>
      <c r="F54" s="1105"/>
      <c r="G54" s="1035">
        <f>VLOOKUP(B54,'sub_Urbano.Piano inv. forn'!$D$85:$H$104,3,FALSE)</f>
        <v>0</v>
      </c>
      <c r="H54" s="1036"/>
      <c r="I54" s="108"/>
      <c r="J54" s="1104" t="s">
        <v>387</v>
      </c>
      <c r="K54" s="1105"/>
      <c r="L54" s="1035">
        <f>VLOOKUP(B54,'sub_Urbano.Piano inv. forn'!$D$85:$H$104,4,FALSE)</f>
        <v>0</v>
      </c>
      <c r="M54" s="1036"/>
      <c r="O54" s="189" t="s">
        <v>388</v>
      </c>
      <c r="P54" s="636"/>
      <c r="R54" s="190" t="s">
        <v>389</v>
      </c>
      <c r="S54" s="1039"/>
      <c r="T54" s="1040"/>
      <c r="U54" s="637"/>
    </row>
    <row r="55" spans="1:21" ht="15" thickBot="1" x14ac:dyDescent="0.4">
      <c r="A55" s="163"/>
      <c r="B55" s="120"/>
      <c r="C55" s="120"/>
      <c r="E55" s="121"/>
      <c r="F55" s="121"/>
      <c r="G55" s="122"/>
      <c r="H55" s="122"/>
      <c r="I55" s="108"/>
      <c r="J55" s="121"/>
      <c r="K55" s="121"/>
      <c r="L55" s="122"/>
      <c r="M55" s="122"/>
      <c r="O55" s="123"/>
      <c r="R55" s="119"/>
      <c r="S55" s="608"/>
      <c r="U55" s="164"/>
    </row>
    <row r="56" spans="1:21" ht="30.75" customHeight="1" thickBot="1" x14ac:dyDescent="0.4">
      <c r="A56" s="1106" t="s">
        <v>390</v>
      </c>
      <c r="B56" s="1107"/>
      <c r="C56" s="1107"/>
      <c r="D56" s="1108"/>
      <c r="E56" s="1041">
        <f>VLOOKUP(B54,'sub_Urbano.Piano inv. forn'!$D$85:$V$104,17,FALSE)</f>
        <v>0</v>
      </c>
      <c r="F56" s="1042"/>
      <c r="G56" s="1042"/>
      <c r="H56" s="1043"/>
      <c r="I56" s="108"/>
      <c r="J56" s="1109" t="s">
        <v>391</v>
      </c>
      <c r="K56" s="1110"/>
      <c r="L56" s="1041">
        <f>VLOOKUP(B54,'sub_Urbano.Piano inv. forn'!$D$85:$V$104,19,FALSE)</f>
        <v>0</v>
      </c>
      <c r="M56" s="1043"/>
      <c r="N56" s="147"/>
      <c r="O56" s="190" t="s">
        <v>392</v>
      </c>
      <c r="P56" s="169">
        <f>L56+E56</f>
        <v>0</v>
      </c>
      <c r="R56" s="190" t="s">
        <v>393</v>
      </c>
      <c r="S56" s="1039"/>
      <c r="T56" s="1040"/>
      <c r="U56" s="164"/>
    </row>
    <row r="57" spans="1:21" ht="15" thickBot="1" x14ac:dyDescent="0.4">
      <c r="A57" s="170"/>
      <c r="B57" s="171"/>
      <c r="C57" s="171"/>
      <c r="D57" s="171"/>
      <c r="E57" s="172"/>
      <c r="F57" s="172"/>
      <c r="G57" s="172"/>
      <c r="H57" s="172"/>
      <c r="I57" s="108"/>
      <c r="J57" s="121"/>
      <c r="K57" s="121"/>
      <c r="L57" s="172"/>
      <c r="M57" s="172"/>
      <c r="N57" s="147"/>
      <c r="O57" s="119"/>
      <c r="P57" s="147"/>
      <c r="R57" s="119"/>
      <c r="S57" s="120"/>
      <c r="T57" s="120"/>
      <c r="U57" s="637"/>
    </row>
    <row r="58" spans="1:21" ht="58" x14ac:dyDescent="0.35">
      <c r="A58" s="1096" t="s">
        <v>394</v>
      </c>
      <c r="B58" s="1098" t="s">
        <v>395</v>
      </c>
      <c r="C58" s="1098" t="s">
        <v>396</v>
      </c>
      <c r="D58" s="186" t="s">
        <v>397</v>
      </c>
      <c r="E58" s="629" t="s">
        <v>398</v>
      </c>
      <c r="F58" s="186" t="s">
        <v>399</v>
      </c>
      <c r="G58" s="186" t="s">
        <v>400</v>
      </c>
      <c r="H58" s="187" t="s">
        <v>346</v>
      </c>
      <c r="I58" s="187" t="s">
        <v>401</v>
      </c>
      <c r="J58" s="187" t="s">
        <v>402</v>
      </c>
      <c r="K58" s="187" t="s">
        <v>403</v>
      </c>
      <c r="L58" s="187" t="s">
        <v>404</v>
      </c>
      <c r="M58" s="187" t="s">
        <v>405</v>
      </c>
      <c r="N58" s="187" t="s">
        <v>406</v>
      </c>
      <c r="O58" s="187" t="s">
        <v>407</v>
      </c>
      <c r="P58" s="187" t="s">
        <v>408</v>
      </c>
      <c r="Q58" s="187" t="s">
        <v>409</v>
      </c>
      <c r="R58" s="187" t="s">
        <v>410</v>
      </c>
      <c r="S58" s="187" t="s">
        <v>411</v>
      </c>
      <c r="T58" s="1094" t="s">
        <v>412</v>
      </c>
      <c r="U58" s="638"/>
    </row>
    <row r="59" spans="1:21" ht="25.5" customHeight="1" thickBot="1" x14ac:dyDescent="0.4">
      <c r="A59" s="1097"/>
      <c r="B59" s="1099"/>
      <c r="C59" s="1099"/>
      <c r="D59" s="188" t="s">
        <v>413</v>
      </c>
      <c r="E59" s="188" t="s">
        <v>414</v>
      </c>
      <c r="F59" s="188" t="s">
        <v>415</v>
      </c>
      <c r="G59" s="188" t="s">
        <v>415</v>
      </c>
      <c r="H59" s="188" t="s">
        <v>58</v>
      </c>
      <c r="I59" s="188" t="s">
        <v>416</v>
      </c>
      <c r="J59" s="188" t="s">
        <v>417</v>
      </c>
      <c r="K59" s="188" t="s">
        <v>418</v>
      </c>
      <c r="L59" s="188" t="s">
        <v>419</v>
      </c>
      <c r="M59" s="188" t="s">
        <v>418</v>
      </c>
      <c r="N59" s="188" t="s">
        <v>420</v>
      </c>
      <c r="O59" s="188" t="s">
        <v>384</v>
      </c>
      <c r="P59" s="188" t="s">
        <v>421</v>
      </c>
      <c r="Q59" s="188" t="s">
        <v>422</v>
      </c>
      <c r="R59" s="188" t="s">
        <v>423</v>
      </c>
      <c r="S59" s="188" t="s">
        <v>423</v>
      </c>
      <c r="T59" s="1095"/>
      <c r="U59" s="638"/>
    </row>
    <row r="60" spans="1:21" x14ac:dyDescent="0.35">
      <c r="A60" s="1100" t="str">
        <f>B54</f>
        <v>suburb.e.5</v>
      </c>
      <c r="B60" s="178">
        <v>1</v>
      </c>
      <c r="C60" s="218"/>
      <c r="D60" s="131"/>
      <c r="E60" s="131"/>
      <c r="F60" s="218"/>
      <c r="G60" s="640"/>
      <c r="H60" s="133"/>
      <c r="I60" s="497"/>
      <c r="J60" s="641"/>
      <c r="K60" s="642"/>
      <c r="L60" s="497"/>
      <c r="M60" s="642"/>
      <c r="N60" s="185"/>
      <c r="O60" s="185"/>
      <c r="P60" s="497"/>
      <c r="Q60" s="497"/>
      <c r="R60" s="497"/>
      <c r="S60" s="497"/>
      <c r="T60" s="643"/>
      <c r="U60" s="637"/>
    </row>
    <row r="61" spans="1:21" x14ac:dyDescent="0.35">
      <c r="A61" s="1100"/>
      <c r="B61" s="179">
        <v>2</v>
      </c>
      <c r="C61" s="128"/>
      <c r="D61" s="118"/>
      <c r="E61" s="118"/>
      <c r="F61" s="128"/>
      <c r="G61" s="644"/>
      <c r="H61" s="128"/>
      <c r="I61" s="498"/>
      <c r="J61" s="645"/>
      <c r="K61" s="646"/>
      <c r="L61" s="498"/>
      <c r="M61" s="646"/>
      <c r="N61" s="176"/>
      <c r="O61" s="176"/>
      <c r="P61" s="498"/>
      <c r="Q61" s="498" t="s">
        <v>424</v>
      </c>
      <c r="R61" s="498"/>
      <c r="S61" s="498"/>
      <c r="T61" s="647"/>
      <c r="U61" s="637"/>
    </row>
    <row r="62" spans="1:21" x14ac:dyDescent="0.35">
      <c r="A62" s="1100"/>
      <c r="B62" s="179">
        <v>3</v>
      </c>
      <c r="C62" s="128"/>
      <c r="D62" s="118"/>
      <c r="E62" s="118"/>
      <c r="F62" s="128"/>
      <c r="G62" s="644"/>
      <c r="H62" s="128"/>
      <c r="I62" s="498"/>
      <c r="J62" s="645"/>
      <c r="K62" s="646"/>
      <c r="L62" s="498"/>
      <c r="M62" s="646"/>
      <c r="N62" s="176"/>
      <c r="O62" s="176"/>
      <c r="P62" s="498"/>
      <c r="Q62" s="498"/>
      <c r="R62" s="498"/>
      <c r="S62" s="498"/>
      <c r="T62" s="647"/>
      <c r="U62" s="637"/>
    </row>
    <row r="63" spans="1:21" x14ac:dyDescent="0.35">
      <c r="A63" s="1100"/>
      <c r="B63" s="179">
        <v>4</v>
      </c>
      <c r="C63" s="128"/>
      <c r="D63" s="118"/>
      <c r="E63" s="118"/>
      <c r="F63" s="128"/>
      <c r="G63" s="644"/>
      <c r="H63" s="128"/>
      <c r="I63" s="498"/>
      <c r="J63" s="645"/>
      <c r="K63" s="646"/>
      <c r="L63" s="498"/>
      <c r="M63" s="646"/>
      <c r="N63" s="176"/>
      <c r="O63" s="176"/>
      <c r="P63" s="498"/>
      <c r="Q63" s="498"/>
      <c r="R63" s="498"/>
      <c r="S63" s="498"/>
      <c r="T63" s="647"/>
      <c r="U63" s="637"/>
    </row>
    <row r="64" spans="1:21" x14ac:dyDescent="0.35">
      <c r="A64" s="1100"/>
      <c r="B64" s="179">
        <v>5</v>
      </c>
      <c r="C64" s="128"/>
      <c r="D64" s="118"/>
      <c r="E64" s="118"/>
      <c r="F64" s="128"/>
      <c r="G64" s="644"/>
      <c r="H64" s="128"/>
      <c r="I64" s="498"/>
      <c r="J64" s="645"/>
      <c r="K64" s="646"/>
      <c r="L64" s="498"/>
      <c r="M64" s="646"/>
      <c r="N64" s="176"/>
      <c r="O64" s="176"/>
      <c r="P64" s="498"/>
      <c r="Q64" s="498"/>
      <c r="R64" s="498"/>
      <c r="S64" s="498"/>
      <c r="T64" s="647"/>
      <c r="U64" s="637"/>
    </row>
    <row r="65" spans="1:21" x14ac:dyDescent="0.35">
      <c r="A65" s="1100"/>
      <c r="B65" s="179">
        <v>6</v>
      </c>
      <c r="C65" s="128"/>
      <c r="D65" s="118"/>
      <c r="E65" s="118"/>
      <c r="F65" s="128"/>
      <c r="G65" s="644"/>
      <c r="H65" s="128"/>
      <c r="I65" s="498"/>
      <c r="J65" s="645"/>
      <c r="K65" s="646"/>
      <c r="L65" s="498"/>
      <c r="M65" s="646"/>
      <c r="N65" s="176"/>
      <c r="O65" s="176"/>
      <c r="P65" s="498"/>
      <c r="Q65" s="498"/>
      <c r="R65" s="498"/>
      <c r="S65" s="498"/>
      <c r="T65" s="647"/>
      <c r="U65" s="637"/>
    </row>
    <row r="66" spans="1:21" x14ac:dyDescent="0.35">
      <c r="A66" s="1100"/>
      <c r="B66" s="179">
        <v>7</v>
      </c>
      <c r="C66" s="128"/>
      <c r="D66" s="118"/>
      <c r="E66" s="118"/>
      <c r="F66" s="128"/>
      <c r="G66" s="644"/>
      <c r="H66" s="128"/>
      <c r="I66" s="498"/>
      <c r="J66" s="645"/>
      <c r="K66" s="646"/>
      <c r="L66" s="498"/>
      <c r="M66" s="646"/>
      <c r="N66" s="176"/>
      <c r="O66" s="176"/>
      <c r="P66" s="498"/>
      <c r="Q66" s="498"/>
      <c r="R66" s="498"/>
      <c r="S66" s="498"/>
      <c r="T66" s="647"/>
      <c r="U66" s="637"/>
    </row>
    <row r="67" spans="1:21" x14ac:dyDescent="0.35">
      <c r="A67" s="1100"/>
      <c r="B67" s="179">
        <v>8</v>
      </c>
      <c r="C67" s="128"/>
      <c r="D67" s="118"/>
      <c r="E67" s="118"/>
      <c r="F67" s="128"/>
      <c r="G67" s="644"/>
      <c r="H67" s="128"/>
      <c r="I67" s="498"/>
      <c r="J67" s="645"/>
      <c r="K67" s="646"/>
      <c r="L67" s="498"/>
      <c r="M67" s="646"/>
      <c r="N67" s="176"/>
      <c r="O67" s="176"/>
      <c r="P67" s="498"/>
      <c r="Q67" s="498"/>
      <c r="R67" s="498"/>
      <c r="S67" s="498"/>
      <c r="T67" s="647"/>
      <c r="U67" s="637"/>
    </row>
    <row r="68" spans="1:21" x14ac:dyDescent="0.35">
      <c r="A68" s="1100"/>
      <c r="B68" s="179">
        <v>9</v>
      </c>
      <c r="C68" s="128"/>
      <c r="D68" s="118"/>
      <c r="E68" s="118"/>
      <c r="F68" s="128"/>
      <c r="G68" s="644"/>
      <c r="H68" s="128"/>
      <c r="I68" s="498"/>
      <c r="J68" s="645"/>
      <c r="K68" s="646"/>
      <c r="L68" s="498"/>
      <c r="M68" s="646"/>
      <c r="N68" s="176"/>
      <c r="O68" s="176"/>
      <c r="P68" s="498"/>
      <c r="Q68" s="498"/>
      <c r="R68" s="498"/>
      <c r="S68" s="498"/>
      <c r="T68" s="647"/>
      <c r="U68" s="637"/>
    </row>
    <row r="69" spans="1:21" ht="15" thickBot="1" x14ac:dyDescent="0.4">
      <c r="A69" s="1101"/>
      <c r="B69" s="180">
        <v>10</v>
      </c>
      <c r="C69" s="157"/>
      <c r="D69" s="155"/>
      <c r="E69" s="155"/>
      <c r="F69" s="157"/>
      <c r="G69" s="648"/>
      <c r="H69" s="157"/>
      <c r="I69" s="499"/>
      <c r="J69" s="649"/>
      <c r="K69" s="650"/>
      <c r="L69" s="499"/>
      <c r="M69" s="650"/>
      <c r="N69" s="177" t="s">
        <v>437</v>
      </c>
      <c r="O69" s="177"/>
      <c r="P69" s="499"/>
      <c r="Q69" s="499"/>
      <c r="R69" s="499"/>
      <c r="S69" s="499"/>
      <c r="T69" s="651"/>
      <c r="U69" s="637"/>
    </row>
    <row r="70" spans="1:21" ht="29.5" thickBot="1" x14ac:dyDescent="0.4">
      <c r="A70" s="163"/>
      <c r="B70" s="119"/>
      <c r="C70" s="119"/>
      <c r="D70" s="119"/>
      <c r="E70" s="555" t="s">
        <v>385</v>
      </c>
      <c r="F70" s="556">
        <f>COUNTA(F60:F69)</f>
        <v>0</v>
      </c>
      <c r="G70" s="557">
        <f>COUNTA(G60:G69)</f>
        <v>0</v>
      </c>
      <c r="H70" s="652"/>
      <c r="I70" s="652"/>
      <c r="J70" s="600" t="s">
        <v>623</v>
      </c>
      <c r="K70" s="602">
        <f>COUNTIF(K60:K69,"&lt;=31/12/2024")</f>
        <v>0</v>
      </c>
      <c r="L70" s="652"/>
      <c r="M70" s="161" t="s">
        <v>425</v>
      </c>
      <c r="N70" s="174">
        <f>SUM(N60:N69)</f>
        <v>0</v>
      </c>
      <c r="O70" s="175">
        <f>SUM(O60:O69)</f>
        <v>0</v>
      </c>
      <c r="P70" s="119"/>
      <c r="R70" s="119"/>
      <c r="S70" s="119"/>
      <c r="T70" s="653"/>
      <c r="U70" s="654"/>
    </row>
    <row r="71" spans="1:21" ht="15" thickBot="1" x14ac:dyDescent="0.4">
      <c r="A71" s="655"/>
      <c r="B71" s="656"/>
      <c r="C71" s="464"/>
      <c r="D71" s="464"/>
      <c r="E71" s="464"/>
      <c r="F71" s="656"/>
      <c r="G71" s="464"/>
      <c r="H71" s="464"/>
      <c r="I71" s="656"/>
      <c r="J71" s="656"/>
      <c r="K71" s="464"/>
      <c r="L71" s="464"/>
      <c r="M71" s="464"/>
      <c r="N71" s="464"/>
      <c r="O71" s="464"/>
      <c r="P71" s="464"/>
      <c r="Q71" s="464"/>
      <c r="R71" s="464"/>
      <c r="S71" s="657"/>
      <c r="T71" s="464"/>
      <c r="U71" s="658"/>
    </row>
    <row r="72" spans="1:21" ht="15" thickBot="1" x14ac:dyDescent="0.4">
      <c r="A72" s="632"/>
      <c r="B72" s="633"/>
      <c r="C72" s="634"/>
      <c r="D72" s="634"/>
      <c r="E72" s="634"/>
      <c r="F72" s="633"/>
      <c r="G72" s="634"/>
      <c r="H72" s="634"/>
      <c r="I72" s="633"/>
      <c r="J72" s="633"/>
      <c r="K72" s="634"/>
      <c r="L72" s="634"/>
      <c r="M72" s="634"/>
      <c r="N72" s="634"/>
      <c r="O72" s="634"/>
      <c r="P72" s="634"/>
      <c r="Q72" s="634"/>
      <c r="R72" s="634"/>
      <c r="S72" s="634"/>
      <c r="T72" s="634"/>
      <c r="U72" s="635"/>
    </row>
    <row r="73" spans="1:21" ht="27.5" thickBot="1" x14ac:dyDescent="0.4">
      <c r="A73" s="184" t="s">
        <v>9</v>
      </c>
      <c r="B73" s="1053" t="s">
        <v>66</v>
      </c>
      <c r="C73" s="1054"/>
      <c r="E73" s="1104" t="s">
        <v>386</v>
      </c>
      <c r="F73" s="1105"/>
      <c r="G73" s="1035">
        <f>VLOOKUP(B73,'sub_Urbano.Piano inv. forn'!$D$85:$H$104,3,FALSE)</f>
        <v>0</v>
      </c>
      <c r="H73" s="1036"/>
      <c r="I73" s="108"/>
      <c r="J73" s="1104" t="s">
        <v>387</v>
      </c>
      <c r="K73" s="1105"/>
      <c r="L73" s="1035">
        <f>VLOOKUP(B73,'sub_Urbano.Piano inv. forn'!$D$85:$H$104,4,FALSE)</f>
        <v>0</v>
      </c>
      <c r="M73" s="1036"/>
      <c r="O73" s="189" t="s">
        <v>388</v>
      </c>
      <c r="P73" s="636"/>
      <c r="R73" s="190" t="s">
        <v>389</v>
      </c>
      <c r="S73" s="1039"/>
      <c r="T73" s="1040"/>
      <c r="U73" s="637"/>
    </row>
    <row r="74" spans="1:21" ht="15" thickBot="1" x14ac:dyDescent="0.4">
      <c r="A74" s="163"/>
      <c r="B74" s="120"/>
      <c r="C74" s="120"/>
      <c r="E74" s="121"/>
      <c r="F74" s="121"/>
      <c r="G74" s="122"/>
      <c r="H74" s="122"/>
      <c r="I74" s="108"/>
      <c r="J74" s="121"/>
      <c r="K74" s="121"/>
      <c r="L74" s="122"/>
      <c r="M74" s="122"/>
      <c r="O74" s="123"/>
      <c r="R74" s="119"/>
      <c r="S74" s="608"/>
      <c r="U74" s="164"/>
    </row>
    <row r="75" spans="1:21" ht="29.25" customHeight="1" thickBot="1" x14ac:dyDescent="0.4">
      <c r="A75" s="1106" t="s">
        <v>390</v>
      </c>
      <c r="B75" s="1107"/>
      <c r="C75" s="1107"/>
      <c r="D75" s="1108"/>
      <c r="E75" s="1041">
        <f>VLOOKUP(B73,'sub_Urbano.Piano inv. forn'!$D$85:$V$104,17,FALSE)</f>
        <v>0</v>
      </c>
      <c r="F75" s="1042"/>
      <c r="G75" s="1042"/>
      <c r="H75" s="1043"/>
      <c r="I75" s="108"/>
      <c r="J75" s="1109" t="s">
        <v>391</v>
      </c>
      <c r="K75" s="1110"/>
      <c r="L75" s="1041">
        <f>VLOOKUP(B73,'sub_Urbano.Piano inv. forn'!$D$85:$V$104,19,FALSE)</f>
        <v>0</v>
      </c>
      <c r="M75" s="1043"/>
      <c r="N75" s="147"/>
      <c r="O75" s="190" t="s">
        <v>392</v>
      </c>
      <c r="P75" s="169">
        <f>L75+E75</f>
        <v>0</v>
      </c>
      <c r="R75" s="190" t="s">
        <v>393</v>
      </c>
      <c r="S75" s="1039"/>
      <c r="T75" s="1040"/>
      <c r="U75" s="164"/>
    </row>
    <row r="76" spans="1:21" ht="15" thickBot="1" x14ac:dyDescent="0.4">
      <c r="A76" s="170"/>
      <c r="B76" s="171"/>
      <c r="C76" s="171"/>
      <c r="D76" s="171"/>
      <c r="E76" s="172"/>
      <c r="F76" s="172"/>
      <c r="G76" s="172"/>
      <c r="H76" s="172"/>
      <c r="I76" s="108"/>
      <c r="J76" s="121"/>
      <c r="K76" s="121"/>
      <c r="L76" s="172"/>
      <c r="M76" s="172"/>
      <c r="N76" s="147"/>
      <c r="O76" s="119"/>
      <c r="P76" s="147"/>
      <c r="R76" s="119"/>
      <c r="S76" s="120"/>
      <c r="T76" s="120"/>
      <c r="U76" s="637"/>
    </row>
    <row r="77" spans="1:21" ht="58" x14ac:dyDescent="0.35">
      <c r="A77" s="1096" t="s">
        <v>394</v>
      </c>
      <c r="B77" s="1098" t="s">
        <v>395</v>
      </c>
      <c r="C77" s="1098" t="s">
        <v>396</v>
      </c>
      <c r="D77" s="186" t="s">
        <v>397</v>
      </c>
      <c r="E77" s="629" t="s">
        <v>398</v>
      </c>
      <c r="F77" s="186" t="s">
        <v>399</v>
      </c>
      <c r="G77" s="186" t="s">
        <v>400</v>
      </c>
      <c r="H77" s="187" t="s">
        <v>346</v>
      </c>
      <c r="I77" s="187" t="s">
        <v>401</v>
      </c>
      <c r="J77" s="187" t="s">
        <v>402</v>
      </c>
      <c r="K77" s="187" t="s">
        <v>403</v>
      </c>
      <c r="L77" s="187" t="s">
        <v>404</v>
      </c>
      <c r="M77" s="187" t="s">
        <v>405</v>
      </c>
      <c r="N77" s="187" t="s">
        <v>406</v>
      </c>
      <c r="O77" s="187" t="s">
        <v>407</v>
      </c>
      <c r="P77" s="187" t="s">
        <v>408</v>
      </c>
      <c r="Q77" s="187" t="s">
        <v>409</v>
      </c>
      <c r="R77" s="187" t="s">
        <v>410</v>
      </c>
      <c r="S77" s="187" t="s">
        <v>411</v>
      </c>
      <c r="T77" s="1094" t="s">
        <v>412</v>
      </c>
      <c r="U77" s="638"/>
    </row>
    <row r="78" spans="1:21" ht="24.5" thickBot="1" x14ac:dyDescent="0.4">
      <c r="A78" s="1097"/>
      <c r="B78" s="1099"/>
      <c r="C78" s="1099"/>
      <c r="D78" s="188" t="s">
        <v>413</v>
      </c>
      <c r="E78" s="188" t="s">
        <v>414</v>
      </c>
      <c r="F78" s="188" t="s">
        <v>415</v>
      </c>
      <c r="G78" s="188" t="s">
        <v>415</v>
      </c>
      <c r="H78" s="188" t="s">
        <v>58</v>
      </c>
      <c r="I78" s="188" t="s">
        <v>416</v>
      </c>
      <c r="J78" s="188" t="s">
        <v>417</v>
      </c>
      <c r="K78" s="188" t="s">
        <v>418</v>
      </c>
      <c r="L78" s="188" t="s">
        <v>419</v>
      </c>
      <c r="M78" s="188" t="s">
        <v>418</v>
      </c>
      <c r="N78" s="188" t="s">
        <v>420</v>
      </c>
      <c r="O78" s="188" t="s">
        <v>384</v>
      </c>
      <c r="P78" s="188" t="s">
        <v>421</v>
      </c>
      <c r="Q78" s="188" t="s">
        <v>422</v>
      </c>
      <c r="R78" s="188" t="s">
        <v>423</v>
      </c>
      <c r="S78" s="188" t="s">
        <v>423</v>
      </c>
      <c r="T78" s="1095"/>
      <c r="U78" s="638"/>
    </row>
    <row r="79" spans="1:21" x14ac:dyDescent="0.35">
      <c r="A79" s="1100" t="str">
        <f>B73</f>
        <v>suburb.e.8</v>
      </c>
      <c r="B79" s="178">
        <v>1</v>
      </c>
      <c r="C79" s="218"/>
      <c r="D79" s="131"/>
      <c r="E79" s="131"/>
      <c r="F79" s="218"/>
      <c r="G79" s="640"/>
      <c r="H79" s="133"/>
      <c r="I79" s="497"/>
      <c r="J79" s="641"/>
      <c r="K79" s="642"/>
      <c r="L79" s="497"/>
      <c r="M79" s="642"/>
      <c r="N79" s="185"/>
      <c r="O79" s="185"/>
      <c r="P79" s="497"/>
      <c r="Q79" s="497"/>
      <c r="R79" s="497"/>
      <c r="S79" s="497"/>
      <c r="T79" s="643"/>
      <c r="U79" s="637"/>
    </row>
    <row r="80" spans="1:21" x14ac:dyDescent="0.35">
      <c r="A80" s="1100"/>
      <c r="B80" s="179">
        <v>2</v>
      </c>
      <c r="C80" s="128"/>
      <c r="D80" s="118"/>
      <c r="E80" s="118"/>
      <c r="F80" s="128"/>
      <c r="G80" s="644"/>
      <c r="H80" s="128"/>
      <c r="I80" s="498"/>
      <c r="J80" s="645"/>
      <c r="K80" s="646"/>
      <c r="L80" s="498"/>
      <c r="M80" s="646"/>
      <c r="N80" s="176"/>
      <c r="O80" s="176"/>
      <c r="P80" s="498"/>
      <c r="Q80" s="498" t="s">
        <v>424</v>
      </c>
      <c r="R80" s="498"/>
      <c r="S80" s="498"/>
      <c r="T80" s="647"/>
      <c r="U80" s="637"/>
    </row>
    <row r="81" spans="1:21" x14ac:dyDescent="0.35">
      <c r="A81" s="1100"/>
      <c r="B81" s="179">
        <v>3</v>
      </c>
      <c r="C81" s="128"/>
      <c r="D81" s="118"/>
      <c r="E81" s="118"/>
      <c r="F81" s="128"/>
      <c r="G81" s="644"/>
      <c r="H81" s="128"/>
      <c r="I81" s="498"/>
      <c r="J81" s="645"/>
      <c r="K81" s="646"/>
      <c r="L81" s="498"/>
      <c r="M81" s="646"/>
      <c r="N81" s="176"/>
      <c r="O81" s="176"/>
      <c r="P81" s="498"/>
      <c r="Q81" s="498"/>
      <c r="R81" s="498"/>
      <c r="S81" s="498"/>
      <c r="T81" s="647"/>
      <c r="U81" s="637"/>
    </row>
    <row r="82" spans="1:21" x14ac:dyDescent="0.35">
      <c r="A82" s="1100"/>
      <c r="B82" s="179">
        <v>4</v>
      </c>
      <c r="C82" s="128"/>
      <c r="D82" s="118"/>
      <c r="E82" s="118"/>
      <c r="F82" s="128"/>
      <c r="G82" s="644"/>
      <c r="H82" s="128"/>
      <c r="I82" s="498"/>
      <c r="J82" s="645"/>
      <c r="K82" s="646"/>
      <c r="L82" s="498"/>
      <c r="M82" s="646"/>
      <c r="N82" s="176"/>
      <c r="O82" s="176"/>
      <c r="P82" s="498"/>
      <c r="Q82" s="498"/>
      <c r="R82" s="498"/>
      <c r="S82" s="498"/>
      <c r="T82" s="647"/>
      <c r="U82" s="637"/>
    </row>
    <row r="83" spans="1:21" x14ac:dyDescent="0.35">
      <c r="A83" s="1100"/>
      <c r="B83" s="179">
        <v>5</v>
      </c>
      <c r="C83" s="128"/>
      <c r="D83" s="118"/>
      <c r="E83" s="118"/>
      <c r="F83" s="128"/>
      <c r="G83" s="644"/>
      <c r="H83" s="128"/>
      <c r="I83" s="498"/>
      <c r="J83" s="645"/>
      <c r="K83" s="646"/>
      <c r="L83" s="498"/>
      <c r="M83" s="646"/>
      <c r="N83" s="176"/>
      <c r="O83" s="176"/>
      <c r="P83" s="498"/>
      <c r="Q83" s="498"/>
      <c r="R83" s="498"/>
      <c r="S83" s="498"/>
      <c r="T83" s="647"/>
      <c r="U83" s="637"/>
    </row>
    <row r="84" spans="1:21" x14ac:dyDescent="0.35">
      <c r="A84" s="1100"/>
      <c r="B84" s="179">
        <v>6</v>
      </c>
      <c r="C84" s="128"/>
      <c r="D84" s="118"/>
      <c r="E84" s="118"/>
      <c r="F84" s="128"/>
      <c r="G84" s="644"/>
      <c r="H84" s="128"/>
      <c r="I84" s="498"/>
      <c r="J84" s="645"/>
      <c r="K84" s="646"/>
      <c r="L84" s="498"/>
      <c r="M84" s="646"/>
      <c r="N84" s="176"/>
      <c r="O84" s="176"/>
      <c r="P84" s="498"/>
      <c r="Q84" s="498"/>
      <c r="R84" s="498"/>
      <c r="S84" s="498"/>
      <c r="T84" s="647"/>
      <c r="U84" s="637"/>
    </row>
    <row r="85" spans="1:21" x14ac:dyDescent="0.35">
      <c r="A85" s="1100"/>
      <c r="B85" s="179">
        <v>7</v>
      </c>
      <c r="C85" s="128"/>
      <c r="D85" s="118"/>
      <c r="E85" s="118"/>
      <c r="F85" s="128"/>
      <c r="G85" s="644"/>
      <c r="H85" s="128"/>
      <c r="I85" s="498"/>
      <c r="J85" s="645"/>
      <c r="K85" s="646"/>
      <c r="L85" s="498"/>
      <c r="M85" s="646"/>
      <c r="N85" s="176"/>
      <c r="O85" s="176"/>
      <c r="P85" s="498"/>
      <c r="Q85" s="498"/>
      <c r="R85" s="498"/>
      <c r="S85" s="498"/>
      <c r="T85" s="647"/>
      <c r="U85" s="637"/>
    </row>
    <row r="86" spans="1:21" x14ac:dyDescent="0.35">
      <c r="A86" s="1100"/>
      <c r="B86" s="179">
        <v>8</v>
      </c>
      <c r="C86" s="128"/>
      <c r="D86" s="118"/>
      <c r="E86" s="118"/>
      <c r="F86" s="128"/>
      <c r="G86" s="644"/>
      <c r="H86" s="128"/>
      <c r="I86" s="498"/>
      <c r="J86" s="645"/>
      <c r="K86" s="646"/>
      <c r="L86" s="498"/>
      <c r="M86" s="646"/>
      <c r="N86" s="176"/>
      <c r="O86" s="176"/>
      <c r="P86" s="498"/>
      <c r="Q86" s="498"/>
      <c r="R86" s="498"/>
      <c r="S86" s="498"/>
      <c r="T86" s="647"/>
      <c r="U86" s="637"/>
    </row>
    <row r="87" spans="1:21" x14ac:dyDescent="0.35">
      <c r="A87" s="1100"/>
      <c r="B87" s="179">
        <v>9</v>
      </c>
      <c r="C87" s="128"/>
      <c r="D87" s="118"/>
      <c r="E87" s="118"/>
      <c r="F87" s="128"/>
      <c r="G87" s="644"/>
      <c r="H87" s="128"/>
      <c r="I87" s="498"/>
      <c r="J87" s="645"/>
      <c r="K87" s="646"/>
      <c r="L87" s="498"/>
      <c r="M87" s="646"/>
      <c r="N87" s="176"/>
      <c r="O87" s="176"/>
      <c r="P87" s="498"/>
      <c r="Q87" s="498"/>
      <c r="R87" s="498"/>
      <c r="S87" s="498"/>
      <c r="T87" s="647"/>
      <c r="U87" s="637"/>
    </row>
    <row r="88" spans="1:21" ht="15" thickBot="1" x14ac:dyDescent="0.4">
      <c r="A88" s="1101"/>
      <c r="B88" s="180">
        <v>10</v>
      </c>
      <c r="C88" s="157"/>
      <c r="D88" s="155"/>
      <c r="E88" s="155"/>
      <c r="F88" s="157"/>
      <c r="G88" s="648"/>
      <c r="H88" s="157"/>
      <c r="I88" s="499"/>
      <c r="J88" s="649"/>
      <c r="K88" s="650"/>
      <c r="L88" s="499"/>
      <c r="M88" s="650"/>
      <c r="N88" s="177" t="s">
        <v>437</v>
      </c>
      <c r="O88" s="177"/>
      <c r="P88" s="499"/>
      <c r="Q88" s="499"/>
      <c r="R88" s="499"/>
      <c r="S88" s="499"/>
      <c r="T88" s="651"/>
      <c r="U88" s="637"/>
    </row>
    <row r="89" spans="1:21" ht="29.5" thickBot="1" x14ac:dyDescent="0.4">
      <c r="A89" s="163"/>
      <c r="B89" s="119"/>
      <c r="C89" s="119"/>
      <c r="D89" s="119"/>
      <c r="E89" s="555" t="s">
        <v>385</v>
      </c>
      <c r="F89" s="556">
        <f>COUNTA(F79:F88)</f>
        <v>0</v>
      </c>
      <c r="G89" s="557">
        <f>COUNTA(G79:G88)</f>
        <v>0</v>
      </c>
      <c r="H89" s="652"/>
      <c r="I89" s="652"/>
      <c r="J89" s="600" t="s">
        <v>623</v>
      </c>
      <c r="K89" s="602">
        <f>COUNTIF(K79:K88,"&lt;=31/12/2024")</f>
        <v>0</v>
      </c>
      <c r="L89" s="652"/>
      <c r="M89" s="161" t="s">
        <v>425</v>
      </c>
      <c r="N89" s="174">
        <f>SUM(N79:N88)</f>
        <v>0</v>
      </c>
      <c r="O89" s="175">
        <f>SUM(O79:O88)</f>
        <v>0</v>
      </c>
      <c r="P89" s="119"/>
      <c r="R89" s="119"/>
      <c r="S89" s="119"/>
      <c r="T89" s="653"/>
      <c r="U89" s="654"/>
    </row>
    <row r="90" spans="1:21" ht="15" thickBot="1" x14ac:dyDescent="0.4">
      <c r="A90" s="655"/>
      <c r="B90" s="656"/>
      <c r="C90" s="464"/>
      <c r="D90" s="464"/>
      <c r="E90" s="464"/>
      <c r="F90" s="656"/>
      <c r="G90" s="464"/>
      <c r="H90" s="464"/>
      <c r="I90" s="656"/>
      <c r="J90" s="656"/>
      <c r="K90" s="464"/>
      <c r="L90" s="464"/>
      <c r="M90" s="464"/>
      <c r="N90" s="464"/>
      <c r="O90" s="464"/>
      <c r="P90" s="464"/>
      <c r="Q90" s="464"/>
      <c r="R90" s="464"/>
      <c r="S90" s="657"/>
      <c r="T90" s="464"/>
      <c r="U90" s="658"/>
    </row>
    <row r="91" spans="1:21" ht="15" thickBot="1" x14ac:dyDescent="0.4">
      <c r="A91" s="632"/>
      <c r="B91" s="633"/>
      <c r="C91" s="634"/>
      <c r="D91" s="634"/>
      <c r="E91" s="634"/>
      <c r="F91" s="633"/>
      <c r="G91" s="634"/>
      <c r="H91" s="634"/>
      <c r="I91" s="633"/>
      <c r="J91" s="633"/>
      <c r="K91" s="634"/>
      <c r="L91" s="634"/>
      <c r="M91" s="634"/>
      <c r="N91" s="634"/>
      <c r="O91" s="634"/>
      <c r="P91" s="634"/>
      <c r="Q91" s="634"/>
      <c r="R91" s="634"/>
      <c r="S91" s="634"/>
      <c r="T91" s="634"/>
      <c r="U91" s="635"/>
    </row>
    <row r="92" spans="1:21" ht="27.5" thickBot="1" x14ac:dyDescent="0.4">
      <c r="A92" s="184" t="s">
        <v>9</v>
      </c>
      <c r="B92" s="1053" t="s">
        <v>59</v>
      </c>
      <c r="C92" s="1054"/>
      <c r="E92" s="1104" t="s">
        <v>386</v>
      </c>
      <c r="F92" s="1105"/>
      <c r="G92" s="1035">
        <f>VLOOKUP(B92,'sub_Urbano.Piano inv. forn'!$D$85:$H$104,3,FALSE)</f>
        <v>0</v>
      </c>
      <c r="H92" s="1036"/>
      <c r="I92" s="108"/>
      <c r="J92" s="1104" t="s">
        <v>387</v>
      </c>
      <c r="K92" s="1105"/>
      <c r="L92" s="1035">
        <f>VLOOKUP(B92,'sub_Urbano.Piano inv. forn'!$D$85:$H$104,4,FALSE)</f>
        <v>0</v>
      </c>
      <c r="M92" s="1036"/>
      <c r="O92" s="189" t="s">
        <v>388</v>
      </c>
      <c r="P92" s="636"/>
      <c r="R92" s="190" t="s">
        <v>389</v>
      </c>
      <c r="S92" s="1039"/>
      <c r="T92" s="1040"/>
      <c r="U92" s="637"/>
    </row>
    <row r="93" spans="1:21" ht="15" thickBot="1" x14ac:dyDescent="0.4">
      <c r="A93" s="163"/>
      <c r="B93" s="120"/>
      <c r="C93" s="120"/>
      <c r="E93" s="121"/>
      <c r="F93" s="121"/>
      <c r="G93" s="122"/>
      <c r="H93" s="122"/>
      <c r="I93" s="108"/>
      <c r="J93" s="121"/>
      <c r="K93" s="121"/>
      <c r="L93" s="122"/>
      <c r="M93" s="122"/>
      <c r="O93" s="123"/>
      <c r="R93" s="119"/>
      <c r="S93" s="608"/>
      <c r="U93" s="164"/>
    </row>
    <row r="94" spans="1:21" ht="38.25" customHeight="1" thickBot="1" x14ac:dyDescent="0.4">
      <c r="A94" s="1106" t="s">
        <v>390</v>
      </c>
      <c r="B94" s="1107"/>
      <c r="C94" s="1107"/>
      <c r="D94" s="1108"/>
      <c r="E94" s="1041">
        <f>VLOOKUP(B92,'sub_Urbano.Piano inv. forn'!$D$85:$V$104,17,FALSE)</f>
        <v>0</v>
      </c>
      <c r="F94" s="1042"/>
      <c r="G94" s="1042"/>
      <c r="H94" s="1043"/>
      <c r="I94" s="108"/>
      <c r="J94" s="1109" t="s">
        <v>391</v>
      </c>
      <c r="K94" s="1110"/>
      <c r="L94" s="1041">
        <f>VLOOKUP(B92,'sub_Urbano.Piano inv. forn'!$D$85:$V$104,19,FALSE)</f>
        <v>0</v>
      </c>
      <c r="M94" s="1043"/>
      <c r="N94" s="147"/>
      <c r="O94" s="190" t="s">
        <v>392</v>
      </c>
      <c r="P94" s="169">
        <f>L94+E94</f>
        <v>0</v>
      </c>
      <c r="R94" s="190" t="s">
        <v>393</v>
      </c>
      <c r="S94" s="1039"/>
      <c r="T94" s="1040"/>
      <c r="U94" s="164"/>
    </row>
    <row r="95" spans="1:21" ht="15" thickBot="1" x14ac:dyDescent="0.4">
      <c r="A95" s="170"/>
      <c r="B95" s="171"/>
      <c r="C95" s="171"/>
      <c r="D95" s="171"/>
      <c r="E95" s="172"/>
      <c r="F95" s="172"/>
      <c r="G95" s="172"/>
      <c r="H95" s="172"/>
      <c r="I95" s="108"/>
      <c r="J95" s="121"/>
      <c r="K95" s="121"/>
      <c r="L95" s="172"/>
      <c r="M95" s="172"/>
      <c r="N95" s="147"/>
      <c r="O95" s="119"/>
      <c r="P95" s="147"/>
      <c r="R95" s="119"/>
      <c r="S95" s="120"/>
      <c r="T95" s="120"/>
      <c r="U95" s="637"/>
    </row>
    <row r="96" spans="1:21" ht="58" x14ac:dyDescent="0.35">
      <c r="A96" s="1096" t="s">
        <v>394</v>
      </c>
      <c r="B96" s="1098" t="s">
        <v>395</v>
      </c>
      <c r="C96" s="1098" t="s">
        <v>396</v>
      </c>
      <c r="D96" s="186" t="s">
        <v>397</v>
      </c>
      <c r="E96" s="629" t="s">
        <v>398</v>
      </c>
      <c r="F96" s="186" t="s">
        <v>399</v>
      </c>
      <c r="G96" s="186" t="s">
        <v>400</v>
      </c>
      <c r="H96" s="187" t="s">
        <v>346</v>
      </c>
      <c r="I96" s="187" t="s">
        <v>401</v>
      </c>
      <c r="J96" s="187" t="s">
        <v>402</v>
      </c>
      <c r="K96" s="187" t="s">
        <v>403</v>
      </c>
      <c r="L96" s="187" t="s">
        <v>404</v>
      </c>
      <c r="M96" s="187" t="s">
        <v>405</v>
      </c>
      <c r="N96" s="187" t="s">
        <v>406</v>
      </c>
      <c r="O96" s="187" t="s">
        <v>407</v>
      </c>
      <c r="P96" s="187" t="s">
        <v>408</v>
      </c>
      <c r="Q96" s="187" t="s">
        <v>409</v>
      </c>
      <c r="R96" s="187" t="s">
        <v>410</v>
      </c>
      <c r="S96" s="187" t="s">
        <v>411</v>
      </c>
      <c r="T96" s="1094" t="s">
        <v>412</v>
      </c>
      <c r="U96" s="638"/>
    </row>
    <row r="97" spans="1:21" ht="24.5" thickBot="1" x14ac:dyDescent="0.4">
      <c r="A97" s="1097"/>
      <c r="B97" s="1099"/>
      <c r="C97" s="1099"/>
      <c r="D97" s="188" t="s">
        <v>413</v>
      </c>
      <c r="E97" s="188" t="s">
        <v>414</v>
      </c>
      <c r="F97" s="188" t="s">
        <v>415</v>
      </c>
      <c r="G97" s="188" t="s">
        <v>415</v>
      </c>
      <c r="H97" s="188" t="s">
        <v>58</v>
      </c>
      <c r="I97" s="188" t="s">
        <v>416</v>
      </c>
      <c r="J97" s="188" t="s">
        <v>417</v>
      </c>
      <c r="K97" s="188" t="s">
        <v>418</v>
      </c>
      <c r="L97" s="188" t="s">
        <v>419</v>
      </c>
      <c r="M97" s="188" t="s">
        <v>418</v>
      </c>
      <c r="N97" s="188" t="s">
        <v>420</v>
      </c>
      <c r="O97" s="188" t="s">
        <v>384</v>
      </c>
      <c r="P97" s="188" t="s">
        <v>421</v>
      </c>
      <c r="Q97" s="188" t="s">
        <v>422</v>
      </c>
      <c r="R97" s="188" t="s">
        <v>423</v>
      </c>
      <c r="S97" s="188" t="s">
        <v>423</v>
      </c>
      <c r="T97" s="1095"/>
      <c r="U97" s="638"/>
    </row>
    <row r="98" spans="1:21" x14ac:dyDescent="0.35">
      <c r="A98" s="1100" t="str">
        <f>B92</f>
        <v>suburb.e.1</v>
      </c>
      <c r="B98" s="178">
        <v>1</v>
      </c>
      <c r="C98" s="218"/>
      <c r="D98" s="131"/>
      <c r="E98" s="131"/>
      <c r="F98" s="218"/>
      <c r="G98" s="640"/>
      <c r="H98" s="133"/>
      <c r="I98" s="497"/>
      <c r="J98" s="641"/>
      <c r="K98" s="642"/>
      <c r="L98" s="497"/>
      <c r="M98" s="642"/>
      <c r="N98" s="185"/>
      <c r="O98" s="185"/>
      <c r="P98" s="497"/>
      <c r="Q98" s="497"/>
      <c r="R98" s="497"/>
      <c r="S98" s="497"/>
      <c r="T98" s="643"/>
      <c r="U98" s="637"/>
    </row>
    <row r="99" spans="1:21" x14ac:dyDescent="0.35">
      <c r="A99" s="1100"/>
      <c r="B99" s="179">
        <v>2</v>
      </c>
      <c r="C99" s="128"/>
      <c r="D99" s="118"/>
      <c r="E99" s="118"/>
      <c r="F99" s="128"/>
      <c r="G99" s="644"/>
      <c r="H99" s="128"/>
      <c r="I99" s="498"/>
      <c r="J99" s="645"/>
      <c r="K99" s="646"/>
      <c r="L99" s="498"/>
      <c r="M99" s="646"/>
      <c r="N99" s="176"/>
      <c r="O99" s="176"/>
      <c r="P99" s="498"/>
      <c r="Q99" s="498" t="s">
        <v>424</v>
      </c>
      <c r="R99" s="498"/>
      <c r="S99" s="498"/>
      <c r="T99" s="647"/>
      <c r="U99" s="637"/>
    </row>
    <row r="100" spans="1:21" x14ac:dyDescent="0.35">
      <c r="A100" s="1100"/>
      <c r="B100" s="179">
        <v>3</v>
      </c>
      <c r="C100" s="128"/>
      <c r="D100" s="118"/>
      <c r="E100" s="118"/>
      <c r="F100" s="128"/>
      <c r="G100" s="644"/>
      <c r="H100" s="128"/>
      <c r="I100" s="498"/>
      <c r="J100" s="645"/>
      <c r="K100" s="646"/>
      <c r="L100" s="498"/>
      <c r="M100" s="646"/>
      <c r="N100" s="176"/>
      <c r="O100" s="176"/>
      <c r="P100" s="498"/>
      <c r="Q100" s="498"/>
      <c r="R100" s="498"/>
      <c r="S100" s="498"/>
      <c r="T100" s="647"/>
      <c r="U100" s="637"/>
    </row>
    <row r="101" spans="1:21" x14ac:dyDescent="0.35">
      <c r="A101" s="1100"/>
      <c r="B101" s="179">
        <v>4</v>
      </c>
      <c r="C101" s="128"/>
      <c r="D101" s="118"/>
      <c r="E101" s="118"/>
      <c r="F101" s="128"/>
      <c r="G101" s="644"/>
      <c r="H101" s="128"/>
      <c r="I101" s="498"/>
      <c r="J101" s="645"/>
      <c r="K101" s="646"/>
      <c r="L101" s="498"/>
      <c r="M101" s="646"/>
      <c r="N101" s="176"/>
      <c r="O101" s="176"/>
      <c r="P101" s="498"/>
      <c r="Q101" s="498"/>
      <c r="R101" s="498"/>
      <c r="S101" s="498"/>
      <c r="T101" s="647"/>
      <c r="U101" s="637"/>
    </row>
    <row r="102" spans="1:21" x14ac:dyDescent="0.35">
      <c r="A102" s="1100"/>
      <c r="B102" s="179">
        <v>5</v>
      </c>
      <c r="C102" s="128"/>
      <c r="D102" s="118"/>
      <c r="E102" s="118"/>
      <c r="F102" s="128"/>
      <c r="G102" s="644"/>
      <c r="H102" s="128"/>
      <c r="I102" s="498"/>
      <c r="J102" s="645"/>
      <c r="K102" s="646"/>
      <c r="L102" s="498"/>
      <c r="M102" s="646"/>
      <c r="N102" s="176"/>
      <c r="O102" s="176"/>
      <c r="P102" s="498"/>
      <c r="Q102" s="498"/>
      <c r="R102" s="498"/>
      <c r="S102" s="498"/>
      <c r="T102" s="647"/>
      <c r="U102" s="637"/>
    </row>
    <row r="103" spans="1:21" x14ac:dyDescent="0.35">
      <c r="A103" s="1100"/>
      <c r="B103" s="179">
        <v>6</v>
      </c>
      <c r="C103" s="128"/>
      <c r="D103" s="118"/>
      <c r="E103" s="118"/>
      <c r="F103" s="128"/>
      <c r="G103" s="644"/>
      <c r="H103" s="128"/>
      <c r="I103" s="498"/>
      <c r="J103" s="645"/>
      <c r="K103" s="646"/>
      <c r="L103" s="498"/>
      <c r="M103" s="646"/>
      <c r="N103" s="176"/>
      <c r="O103" s="176"/>
      <c r="P103" s="498"/>
      <c r="Q103" s="498"/>
      <c r="R103" s="498"/>
      <c r="S103" s="498"/>
      <c r="T103" s="647"/>
      <c r="U103" s="637"/>
    </row>
    <row r="104" spans="1:21" x14ac:dyDescent="0.35">
      <c r="A104" s="1100"/>
      <c r="B104" s="179">
        <v>7</v>
      </c>
      <c r="C104" s="128"/>
      <c r="D104" s="118"/>
      <c r="E104" s="118"/>
      <c r="F104" s="128"/>
      <c r="G104" s="644"/>
      <c r="H104" s="128"/>
      <c r="I104" s="498"/>
      <c r="J104" s="645"/>
      <c r="K104" s="646"/>
      <c r="L104" s="498"/>
      <c r="M104" s="646"/>
      <c r="N104" s="176"/>
      <c r="O104" s="176"/>
      <c r="P104" s="498"/>
      <c r="Q104" s="498"/>
      <c r="R104" s="498"/>
      <c r="S104" s="498"/>
      <c r="T104" s="647"/>
      <c r="U104" s="637"/>
    </row>
    <row r="105" spans="1:21" x14ac:dyDescent="0.35">
      <c r="A105" s="1100"/>
      <c r="B105" s="179">
        <v>8</v>
      </c>
      <c r="C105" s="128"/>
      <c r="D105" s="118"/>
      <c r="E105" s="118"/>
      <c r="F105" s="128"/>
      <c r="G105" s="644"/>
      <c r="H105" s="128"/>
      <c r="I105" s="498"/>
      <c r="J105" s="645"/>
      <c r="K105" s="646"/>
      <c r="L105" s="498"/>
      <c r="M105" s="646"/>
      <c r="N105" s="176"/>
      <c r="O105" s="176"/>
      <c r="P105" s="498"/>
      <c r="Q105" s="498"/>
      <c r="R105" s="498"/>
      <c r="S105" s="498"/>
      <c r="T105" s="647"/>
      <c r="U105" s="637"/>
    </row>
    <row r="106" spans="1:21" x14ac:dyDescent="0.35">
      <c r="A106" s="1100"/>
      <c r="B106" s="179">
        <v>9</v>
      </c>
      <c r="C106" s="128"/>
      <c r="D106" s="118"/>
      <c r="E106" s="118"/>
      <c r="F106" s="128"/>
      <c r="G106" s="644"/>
      <c r="H106" s="128"/>
      <c r="I106" s="498"/>
      <c r="J106" s="645"/>
      <c r="K106" s="646"/>
      <c r="L106" s="498"/>
      <c r="M106" s="646"/>
      <c r="N106" s="176"/>
      <c r="O106" s="176"/>
      <c r="P106" s="498"/>
      <c r="Q106" s="498"/>
      <c r="R106" s="498"/>
      <c r="S106" s="498"/>
      <c r="T106" s="647"/>
      <c r="U106" s="637"/>
    </row>
    <row r="107" spans="1:21" ht="15" thickBot="1" x14ac:dyDescent="0.4">
      <c r="A107" s="1101"/>
      <c r="B107" s="180">
        <v>10</v>
      </c>
      <c r="C107" s="157"/>
      <c r="D107" s="155"/>
      <c r="E107" s="155"/>
      <c r="F107" s="157"/>
      <c r="G107" s="648"/>
      <c r="H107" s="157"/>
      <c r="I107" s="499"/>
      <c r="J107" s="649"/>
      <c r="K107" s="650"/>
      <c r="L107" s="499"/>
      <c r="M107" s="650"/>
      <c r="N107" s="177" t="s">
        <v>437</v>
      </c>
      <c r="O107" s="177"/>
      <c r="P107" s="499"/>
      <c r="Q107" s="499"/>
      <c r="R107" s="499"/>
      <c r="S107" s="499"/>
      <c r="T107" s="651"/>
      <c r="U107" s="637"/>
    </row>
    <row r="108" spans="1:21" ht="29.5" thickBot="1" x14ac:dyDescent="0.4">
      <c r="A108" s="163"/>
      <c r="B108" s="119"/>
      <c r="C108" s="119"/>
      <c r="D108" s="119"/>
      <c r="E108" s="555" t="s">
        <v>385</v>
      </c>
      <c r="F108" s="556">
        <f>COUNTA(F98:F107)</f>
        <v>0</v>
      </c>
      <c r="G108" s="557">
        <f>COUNTA(G98:G107)</f>
        <v>0</v>
      </c>
      <c r="H108" s="652"/>
      <c r="I108" s="652"/>
      <c r="J108" s="600" t="s">
        <v>623</v>
      </c>
      <c r="K108" s="602">
        <f>COUNTIF(K98:K107,"&lt;=31/12/2024")</f>
        <v>0</v>
      </c>
      <c r="L108" s="652"/>
      <c r="M108" s="161" t="s">
        <v>425</v>
      </c>
      <c r="N108" s="174">
        <f>SUM(N98:N107)</f>
        <v>0</v>
      </c>
      <c r="O108" s="175">
        <f>SUM(O98:O107)</f>
        <v>0</v>
      </c>
      <c r="P108" s="119"/>
      <c r="R108" s="119"/>
      <c r="S108" s="119"/>
      <c r="T108" s="653"/>
      <c r="U108" s="654"/>
    </row>
    <row r="109" spans="1:21" ht="15" thickBot="1" x14ac:dyDescent="0.4">
      <c r="A109" s="655"/>
      <c r="B109" s="656"/>
      <c r="C109" s="464"/>
      <c r="D109" s="464"/>
      <c r="E109" s="464"/>
      <c r="F109" s="656"/>
      <c r="G109" s="464"/>
      <c r="H109" s="464"/>
      <c r="I109" s="656"/>
      <c r="J109" s="656"/>
      <c r="K109" s="464"/>
      <c r="L109" s="464"/>
      <c r="M109" s="464"/>
      <c r="N109" s="464"/>
      <c r="O109" s="464"/>
      <c r="P109" s="464"/>
      <c r="Q109" s="464"/>
      <c r="R109" s="464"/>
      <c r="S109" s="657"/>
      <c r="T109" s="464"/>
      <c r="U109" s="658"/>
    </row>
    <row r="110" spans="1:21" ht="15" thickBot="1" x14ac:dyDescent="0.4">
      <c r="A110" s="632"/>
      <c r="B110" s="633"/>
      <c r="C110" s="634"/>
      <c r="D110" s="634"/>
      <c r="E110" s="634"/>
      <c r="F110" s="633"/>
      <c r="G110" s="634"/>
      <c r="H110" s="634"/>
      <c r="I110" s="633"/>
      <c r="J110" s="633"/>
      <c r="K110" s="634"/>
      <c r="L110" s="634"/>
      <c r="M110" s="634"/>
      <c r="N110" s="634"/>
      <c r="O110" s="634"/>
      <c r="P110" s="634"/>
      <c r="Q110" s="634"/>
      <c r="R110" s="634"/>
      <c r="S110" s="634"/>
      <c r="T110" s="634"/>
      <c r="U110" s="635"/>
    </row>
    <row r="111" spans="1:21" ht="27.5" thickBot="1" x14ac:dyDescent="0.4">
      <c r="A111" s="184" t="s">
        <v>9</v>
      </c>
      <c r="B111" s="1053" t="s">
        <v>59</v>
      </c>
      <c r="C111" s="1054"/>
      <c r="E111" s="1104" t="s">
        <v>386</v>
      </c>
      <c r="F111" s="1105"/>
      <c r="G111" s="1035">
        <f>VLOOKUP(B111,'sub_Urbano.Piano inv. forn'!$D$85:$H$104,3,FALSE)</f>
        <v>0</v>
      </c>
      <c r="H111" s="1036"/>
      <c r="I111" s="108"/>
      <c r="J111" s="1104" t="s">
        <v>387</v>
      </c>
      <c r="K111" s="1105"/>
      <c r="L111" s="1035">
        <f>VLOOKUP(B111,'sub_Urbano.Piano inv. forn'!$D$85:$H$104,4,FALSE)</f>
        <v>0</v>
      </c>
      <c r="M111" s="1036"/>
      <c r="O111" s="189" t="s">
        <v>388</v>
      </c>
      <c r="P111" s="636"/>
      <c r="R111" s="190" t="s">
        <v>389</v>
      </c>
      <c r="S111" s="1039"/>
      <c r="T111" s="1040"/>
      <c r="U111" s="637"/>
    </row>
    <row r="112" spans="1:21" ht="15" thickBot="1" x14ac:dyDescent="0.4">
      <c r="A112" s="163"/>
      <c r="B112" s="120"/>
      <c r="C112" s="120"/>
      <c r="E112" s="121"/>
      <c r="F112" s="121"/>
      <c r="G112" s="122"/>
      <c r="H112" s="122"/>
      <c r="I112" s="108"/>
      <c r="J112" s="121"/>
      <c r="K112" s="121"/>
      <c r="L112" s="122"/>
      <c r="M112" s="122"/>
      <c r="O112" s="123"/>
      <c r="R112" s="119"/>
      <c r="S112" s="608"/>
      <c r="U112" s="164"/>
    </row>
    <row r="113" spans="1:21" ht="30.75" customHeight="1" thickBot="1" x14ac:dyDescent="0.4">
      <c r="A113" s="1106" t="s">
        <v>390</v>
      </c>
      <c r="B113" s="1107"/>
      <c r="C113" s="1107"/>
      <c r="D113" s="1108"/>
      <c r="E113" s="1041">
        <f>VLOOKUP(B111,'sub_Urbano.Piano inv. forn'!$D$85:$V$104,17,FALSE)</f>
        <v>0</v>
      </c>
      <c r="F113" s="1042"/>
      <c r="G113" s="1042"/>
      <c r="H113" s="1043"/>
      <c r="I113" s="108"/>
      <c r="J113" s="1109" t="s">
        <v>391</v>
      </c>
      <c r="K113" s="1110"/>
      <c r="L113" s="1041">
        <f>VLOOKUP(B111,'sub_Urbano.Piano inv. forn'!$D$85:$V$104,19,FALSE)</f>
        <v>0</v>
      </c>
      <c r="M113" s="1043"/>
      <c r="N113" s="147"/>
      <c r="O113" s="190" t="s">
        <v>392</v>
      </c>
      <c r="P113" s="169">
        <f>L113+E113</f>
        <v>0</v>
      </c>
      <c r="R113" s="190" t="s">
        <v>393</v>
      </c>
      <c r="S113" s="1039"/>
      <c r="T113" s="1040"/>
      <c r="U113" s="164"/>
    </row>
    <row r="114" spans="1:21" ht="15" thickBot="1" x14ac:dyDescent="0.4">
      <c r="A114" s="170"/>
      <c r="B114" s="171"/>
      <c r="C114" s="171"/>
      <c r="D114" s="171"/>
      <c r="E114" s="172"/>
      <c r="F114" s="172"/>
      <c r="G114" s="172"/>
      <c r="H114" s="172"/>
      <c r="I114" s="108"/>
      <c r="J114" s="121"/>
      <c r="K114" s="121"/>
      <c r="L114" s="172"/>
      <c r="M114" s="172"/>
      <c r="N114" s="147"/>
      <c r="O114" s="119"/>
      <c r="P114" s="147"/>
      <c r="R114" s="119"/>
      <c r="S114" s="120"/>
      <c r="T114" s="120"/>
      <c r="U114" s="637"/>
    </row>
    <row r="115" spans="1:21" ht="58" x14ac:dyDescent="0.35">
      <c r="A115" s="1096" t="s">
        <v>394</v>
      </c>
      <c r="B115" s="1098" t="s">
        <v>395</v>
      </c>
      <c r="C115" s="1098" t="s">
        <v>396</v>
      </c>
      <c r="D115" s="186" t="s">
        <v>397</v>
      </c>
      <c r="E115" s="629" t="s">
        <v>398</v>
      </c>
      <c r="F115" s="186" t="s">
        <v>399</v>
      </c>
      <c r="G115" s="186" t="s">
        <v>400</v>
      </c>
      <c r="H115" s="187" t="s">
        <v>346</v>
      </c>
      <c r="I115" s="187" t="s">
        <v>401</v>
      </c>
      <c r="J115" s="187" t="s">
        <v>402</v>
      </c>
      <c r="K115" s="187" t="s">
        <v>403</v>
      </c>
      <c r="L115" s="187" t="s">
        <v>404</v>
      </c>
      <c r="M115" s="187" t="s">
        <v>405</v>
      </c>
      <c r="N115" s="187" t="s">
        <v>406</v>
      </c>
      <c r="O115" s="187" t="s">
        <v>407</v>
      </c>
      <c r="P115" s="187" t="s">
        <v>408</v>
      </c>
      <c r="Q115" s="187" t="s">
        <v>409</v>
      </c>
      <c r="R115" s="187" t="s">
        <v>410</v>
      </c>
      <c r="S115" s="187" t="s">
        <v>411</v>
      </c>
      <c r="T115" s="1094" t="s">
        <v>412</v>
      </c>
      <c r="U115" s="638"/>
    </row>
    <row r="116" spans="1:21" ht="24.5" thickBot="1" x14ac:dyDescent="0.4">
      <c r="A116" s="1097"/>
      <c r="B116" s="1099"/>
      <c r="C116" s="1099"/>
      <c r="D116" s="188" t="s">
        <v>413</v>
      </c>
      <c r="E116" s="188" t="s">
        <v>414</v>
      </c>
      <c r="F116" s="188" t="s">
        <v>415</v>
      </c>
      <c r="G116" s="188" t="s">
        <v>415</v>
      </c>
      <c r="H116" s="188" t="s">
        <v>58</v>
      </c>
      <c r="I116" s="188" t="s">
        <v>416</v>
      </c>
      <c r="J116" s="188" t="s">
        <v>417</v>
      </c>
      <c r="K116" s="188" t="s">
        <v>418</v>
      </c>
      <c r="L116" s="188" t="s">
        <v>419</v>
      </c>
      <c r="M116" s="188" t="s">
        <v>418</v>
      </c>
      <c r="N116" s="188" t="s">
        <v>420</v>
      </c>
      <c r="O116" s="188" t="s">
        <v>384</v>
      </c>
      <c r="P116" s="188" t="s">
        <v>421</v>
      </c>
      <c r="Q116" s="188" t="s">
        <v>422</v>
      </c>
      <c r="R116" s="188" t="s">
        <v>423</v>
      </c>
      <c r="S116" s="188" t="s">
        <v>423</v>
      </c>
      <c r="T116" s="1095"/>
      <c r="U116" s="638"/>
    </row>
    <row r="117" spans="1:21" x14ac:dyDescent="0.35">
      <c r="A117" s="1100" t="str">
        <f>B111</f>
        <v>suburb.e.1</v>
      </c>
      <c r="B117" s="178">
        <v>1</v>
      </c>
      <c r="C117" s="218"/>
      <c r="D117" s="131"/>
      <c r="E117" s="131"/>
      <c r="F117" s="218"/>
      <c r="G117" s="640"/>
      <c r="H117" s="133"/>
      <c r="I117" s="497"/>
      <c r="J117" s="641"/>
      <c r="K117" s="642"/>
      <c r="L117" s="497"/>
      <c r="M117" s="642"/>
      <c r="N117" s="185"/>
      <c r="O117" s="185"/>
      <c r="P117" s="497"/>
      <c r="Q117" s="497"/>
      <c r="R117" s="497"/>
      <c r="S117" s="497"/>
      <c r="T117" s="643"/>
      <c r="U117" s="637"/>
    </row>
    <row r="118" spans="1:21" x14ac:dyDescent="0.35">
      <c r="A118" s="1100"/>
      <c r="B118" s="179">
        <v>2</v>
      </c>
      <c r="C118" s="128"/>
      <c r="D118" s="118"/>
      <c r="E118" s="118"/>
      <c r="F118" s="128"/>
      <c r="G118" s="644"/>
      <c r="H118" s="128"/>
      <c r="I118" s="498"/>
      <c r="J118" s="645"/>
      <c r="K118" s="646"/>
      <c r="L118" s="498"/>
      <c r="M118" s="646"/>
      <c r="N118" s="176"/>
      <c r="O118" s="176"/>
      <c r="P118" s="498"/>
      <c r="Q118" s="498" t="s">
        <v>424</v>
      </c>
      <c r="R118" s="498"/>
      <c r="S118" s="498"/>
      <c r="T118" s="647"/>
      <c r="U118" s="637"/>
    </row>
    <row r="119" spans="1:21" x14ac:dyDescent="0.35">
      <c r="A119" s="1100"/>
      <c r="B119" s="179">
        <v>3</v>
      </c>
      <c r="C119" s="128"/>
      <c r="D119" s="118"/>
      <c r="E119" s="118"/>
      <c r="F119" s="128"/>
      <c r="G119" s="644"/>
      <c r="H119" s="128"/>
      <c r="I119" s="498"/>
      <c r="J119" s="645"/>
      <c r="K119" s="646"/>
      <c r="L119" s="498"/>
      <c r="M119" s="646"/>
      <c r="N119" s="176"/>
      <c r="O119" s="176"/>
      <c r="P119" s="498"/>
      <c r="Q119" s="498"/>
      <c r="R119" s="498"/>
      <c r="S119" s="498"/>
      <c r="T119" s="647"/>
      <c r="U119" s="637"/>
    </row>
    <row r="120" spans="1:21" x14ac:dyDescent="0.35">
      <c r="A120" s="1100"/>
      <c r="B120" s="179">
        <v>4</v>
      </c>
      <c r="C120" s="128"/>
      <c r="D120" s="118"/>
      <c r="E120" s="118"/>
      <c r="F120" s="128"/>
      <c r="G120" s="644"/>
      <c r="H120" s="128"/>
      <c r="I120" s="498"/>
      <c r="J120" s="645"/>
      <c r="K120" s="646"/>
      <c r="L120" s="498"/>
      <c r="M120" s="646"/>
      <c r="N120" s="176"/>
      <c r="O120" s="176"/>
      <c r="P120" s="498"/>
      <c r="Q120" s="498"/>
      <c r="R120" s="498"/>
      <c r="S120" s="498"/>
      <c r="T120" s="647"/>
      <c r="U120" s="637"/>
    </row>
    <row r="121" spans="1:21" x14ac:dyDescent="0.35">
      <c r="A121" s="1100"/>
      <c r="B121" s="179">
        <v>5</v>
      </c>
      <c r="C121" s="128"/>
      <c r="D121" s="118"/>
      <c r="E121" s="118"/>
      <c r="F121" s="128"/>
      <c r="G121" s="644"/>
      <c r="H121" s="128"/>
      <c r="I121" s="498"/>
      <c r="J121" s="645"/>
      <c r="K121" s="646"/>
      <c r="L121" s="498"/>
      <c r="M121" s="646"/>
      <c r="N121" s="176"/>
      <c r="O121" s="176"/>
      <c r="P121" s="498"/>
      <c r="Q121" s="498"/>
      <c r="R121" s="498"/>
      <c r="S121" s="498"/>
      <c r="T121" s="647"/>
      <c r="U121" s="637"/>
    </row>
    <row r="122" spans="1:21" x14ac:dyDescent="0.35">
      <c r="A122" s="1100"/>
      <c r="B122" s="179">
        <v>6</v>
      </c>
      <c r="C122" s="128"/>
      <c r="D122" s="118"/>
      <c r="E122" s="118"/>
      <c r="F122" s="128"/>
      <c r="G122" s="644"/>
      <c r="H122" s="128"/>
      <c r="I122" s="498"/>
      <c r="J122" s="645"/>
      <c r="K122" s="646"/>
      <c r="L122" s="498"/>
      <c r="M122" s="646"/>
      <c r="N122" s="176"/>
      <c r="O122" s="176"/>
      <c r="P122" s="498"/>
      <c r="Q122" s="498"/>
      <c r="R122" s="498"/>
      <c r="S122" s="498"/>
      <c r="T122" s="647"/>
      <c r="U122" s="637"/>
    </row>
    <row r="123" spans="1:21" x14ac:dyDescent="0.35">
      <c r="A123" s="1100"/>
      <c r="B123" s="179">
        <v>7</v>
      </c>
      <c r="C123" s="128"/>
      <c r="D123" s="118"/>
      <c r="E123" s="118"/>
      <c r="F123" s="128"/>
      <c r="G123" s="644"/>
      <c r="H123" s="128"/>
      <c r="I123" s="498"/>
      <c r="J123" s="645"/>
      <c r="K123" s="646"/>
      <c r="L123" s="498"/>
      <c r="M123" s="646"/>
      <c r="N123" s="176"/>
      <c r="O123" s="176"/>
      <c r="P123" s="498"/>
      <c r="Q123" s="498"/>
      <c r="R123" s="498"/>
      <c r="S123" s="498"/>
      <c r="T123" s="647"/>
      <c r="U123" s="637"/>
    </row>
    <row r="124" spans="1:21" x14ac:dyDescent="0.35">
      <c r="A124" s="1100"/>
      <c r="B124" s="179">
        <v>8</v>
      </c>
      <c r="C124" s="128"/>
      <c r="D124" s="118"/>
      <c r="E124" s="118"/>
      <c r="F124" s="128"/>
      <c r="G124" s="644"/>
      <c r="H124" s="128"/>
      <c r="I124" s="498"/>
      <c r="J124" s="645"/>
      <c r="K124" s="646"/>
      <c r="L124" s="498"/>
      <c r="M124" s="646"/>
      <c r="N124" s="176"/>
      <c r="O124" s="176"/>
      <c r="P124" s="498"/>
      <c r="Q124" s="498"/>
      <c r="R124" s="498"/>
      <c r="S124" s="498"/>
      <c r="T124" s="647"/>
      <c r="U124" s="637"/>
    </row>
    <row r="125" spans="1:21" x14ac:dyDescent="0.35">
      <c r="A125" s="1100"/>
      <c r="B125" s="179">
        <v>9</v>
      </c>
      <c r="C125" s="128"/>
      <c r="D125" s="118"/>
      <c r="E125" s="118"/>
      <c r="F125" s="128"/>
      <c r="G125" s="644"/>
      <c r="H125" s="128"/>
      <c r="I125" s="498"/>
      <c r="J125" s="645"/>
      <c r="K125" s="646"/>
      <c r="L125" s="498"/>
      <c r="M125" s="646"/>
      <c r="N125" s="176"/>
      <c r="O125" s="176"/>
      <c r="P125" s="498"/>
      <c r="Q125" s="498"/>
      <c r="R125" s="498"/>
      <c r="S125" s="498"/>
      <c r="T125" s="647"/>
      <c r="U125" s="637"/>
    </row>
    <row r="126" spans="1:21" ht="15" thickBot="1" x14ac:dyDescent="0.4">
      <c r="A126" s="1101"/>
      <c r="B126" s="180">
        <v>10</v>
      </c>
      <c r="C126" s="157"/>
      <c r="D126" s="155"/>
      <c r="E126" s="155"/>
      <c r="F126" s="157"/>
      <c r="G126" s="648"/>
      <c r="H126" s="157"/>
      <c r="I126" s="499"/>
      <c r="J126" s="649"/>
      <c r="K126" s="650"/>
      <c r="L126" s="499"/>
      <c r="M126" s="650"/>
      <c r="N126" s="177" t="s">
        <v>437</v>
      </c>
      <c r="O126" s="177"/>
      <c r="P126" s="499"/>
      <c r="Q126" s="499"/>
      <c r="R126" s="499"/>
      <c r="S126" s="499"/>
      <c r="T126" s="651"/>
      <c r="U126" s="637"/>
    </row>
    <row r="127" spans="1:21" ht="29.5" thickBot="1" x14ac:dyDescent="0.4">
      <c r="A127" s="163"/>
      <c r="B127" s="119"/>
      <c r="C127" s="119"/>
      <c r="D127" s="119"/>
      <c r="E127" s="555" t="s">
        <v>385</v>
      </c>
      <c r="F127" s="556">
        <f>COUNTA(F117:F126)</f>
        <v>0</v>
      </c>
      <c r="G127" s="557">
        <f>COUNTA(G117:G126)</f>
        <v>0</v>
      </c>
      <c r="H127" s="652"/>
      <c r="I127" s="652"/>
      <c r="J127" s="600" t="s">
        <v>623</v>
      </c>
      <c r="K127" s="602">
        <f>COUNTIF(K117:K126,"&lt;=31/12/2024")</f>
        <v>0</v>
      </c>
      <c r="L127" s="652"/>
      <c r="M127" s="161" t="s">
        <v>425</v>
      </c>
      <c r="N127" s="174">
        <f>SUM(N117:N126)</f>
        <v>0</v>
      </c>
      <c r="O127" s="175">
        <f>SUM(O117:O126)</f>
        <v>0</v>
      </c>
      <c r="P127" s="119"/>
      <c r="R127" s="119"/>
      <c r="S127" s="119"/>
      <c r="T127" s="653"/>
      <c r="U127" s="654"/>
    </row>
    <row r="128" spans="1:21" ht="15" thickBot="1" x14ac:dyDescent="0.4">
      <c r="A128" s="655"/>
      <c r="B128" s="656"/>
      <c r="C128" s="464"/>
      <c r="D128" s="464"/>
      <c r="E128" s="464"/>
      <c r="F128" s="656"/>
      <c r="G128" s="464"/>
      <c r="H128" s="464"/>
      <c r="I128" s="656"/>
      <c r="J128" s="656"/>
      <c r="K128" s="464"/>
      <c r="L128" s="464"/>
      <c r="M128" s="464"/>
      <c r="N128" s="464"/>
      <c r="O128" s="464"/>
      <c r="P128" s="464"/>
      <c r="Q128" s="464"/>
      <c r="R128" s="464"/>
      <c r="S128" s="657"/>
      <c r="T128" s="464"/>
      <c r="U128" s="658"/>
    </row>
    <row r="129" spans="1:21" ht="15" thickBot="1" x14ac:dyDescent="0.4">
      <c r="A129" s="632"/>
      <c r="B129" s="633"/>
      <c r="C129" s="634"/>
      <c r="D129" s="634"/>
      <c r="E129" s="634"/>
      <c r="F129" s="633"/>
      <c r="G129" s="634"/>
      <c r="H129" s="634"/>
      <c r="I129" s="633"/>
      <c r="J129" s="633"/>
      <c r="K129" s="634"/>
      <c r="L129" s="634"/>
      <c r="M129" s="634"/>
      <c r="N129" s="634"/>
      <c r="O129" s="634"/>
      <c r="P129" s="634"/>
      <c r="Q129" s="634"/>
      <c r="R129" s="634"/>
      <c r="S129" s="634"/>
      <c r="T129" s="634"/>
      <c r="U129" s="635"/>
    </row>
    <row r="130" spans="1:21" ht="27.5" thickBot="1" x14ac:dyDescent="0.4">
      <c r="A130" s="184" t="s">
        <v>9</v>
      </c>
      <c r="B130" s="1053" t="s">
        <v>59</v>
      </c>
      <c r="C130" s="1054"/>
      <c r="E130" s="1104" t="s">
        <v>386</v>
      </c>
      <c r="F130" s="1105"/>
      <c r="G130" s="1035">
        <f>VLOOKUP(B130,'sub_Urbano.Piano inv. forn'!$D$85:$H$104,3,FALSE)</f>
        <v>0</v>
      </c>
      <c r="H130" s="1036"/>
      <c r="I130" s="108"/>
      <c r="J130" s="1104" t="s">
        <v>387</v>
      </c>
      <c r="K130" s="1105"/>
      <c r="L130" s="1035">
        <f>VLOOKUP(B130,'sub_Urbano.Piano inv. forn'!$D$85:$H$104,4,FALSE)</f>
        <v>0</v>
      </c>
      <c r="M130" s="1036"/>
      <c r="O130" s="189" t="s">
        <v>388</v>
      </c>
      <c r="P130" s="636"/>
      <c r="R130" s="190" t="s">
        <v>389</v>
      </c>
      <c r="S130" s="1039"/>
      <c r="T130" s="1040"/>
      <c r="U130" s="637"/>
    </row>
    <row r="131" spans="1:21" ht="15" thickBot="1" x14ac:dyDescent="0.4">
      <c r="A131" s="163"/>
      <c r="B131" s="120"/>
      <c r="C131" s="120"/>
      <c r="E131" s="121"/>
      <c r="F131" s="121"/>
      <c r="G131" s="122"/>
      <c r="H131" s="122"/>
      <c r="I131" s="108"/>
      <c r="J131" s="121"/>
      <c r="K131" s="121"/>
      <c r="L131" s="122"/>
      <c r="M131" s="122"/>
      <c r="O131" s="123"/>
      <c r="R131" s="119"/>
      <c r="S131" s="608"/>
      <c r="U131" s="164"/>
    </row>
    <row r="132" spans="1:21" ht="30.75" customHeight="1" thickBot="1" x14ac:dyDescent="0.4">
      <c r="A132" s="1106" t="s">
        <v>390</v>
      </c>
      <c r="B132" s="1107"/>
      <c r="C132" s="1107"/>
      <c r="D132" s="1108"/>
      <c r="E132" s="1041">
        <f>VLOOKUP(B130,'sub_Urbano.Piano inv. forn'!$D$85:$V$104,17,FALSE)</f>
        <v>0</v>
      </c>
      <c r="F132" s="1042"/>
      <c r="G132" s="1042"/>
      <c r="H132" s="1043"/>
      <c r="I132" s="108"/>
      <c r="J132" s="1109" t="s">
        <v>391</v>
      </c>
      <c r="K132" s="1110"/>
      <c r="L132" s="1041">
        <f>VLOOKUP(B130,'sub_Urbano.Piano inv. forn'!$D$85:$V$104,19,FALSE)</f>
        <v>0</v>
      </c>
      <c r="M132" s="1043"/>
      <c r="N132" s="147"/>
      <c r="O132" s="190" t="s">
        <v>392</v>
      </c>
      <c r="P132" s="169">
        <f>L132+E132</f>
        <v>0</v>
      </c>
      <c r="R132" s="190" t="s">
        <v>393</v>
      </c>
      <c r="S132" s="1039"/>
      <c r="T132" s="1040"/>
      <c r="U132" s="164"/>
    </row>
    <row r="133" spans="1:21" ht="15" thickBot="1" x14ac:dyDescent="0.4">
      <c r="A133" s="170"/>
      <c r="B133" s="171"/>
      <c r="C133" s="171"/>
      <c r="D133" s="171"/>
      <c r="E133" s="172"/>
      <c r="F133" s="172"/>
      <c r="G133" s="172"/>
      <c r="H133" s="172"/>
      <c r="I133" s="108"/>
      <c r="J133" s="121"/>
      <c r="K133" s="121"/>
      <c r="L133" s="172"/>
      <c r="M133" s="172"/>
      <c r="N133" s="147"/>
      <c r="O133" s="119"/>
      <c r="P133" s="147"/>
      <c r="R133" s="119"/>
      <c r="S133" s="120"/>
      <c r="T133" s="120"/>
      <c r="U133" s="637"/>
    </row>
    <row r="134" spans="1:21" ht="58" x14ac:dyDescent="0.35">
      <c r="A134" s="1096" t="s">
        <v>394</v>
      </c>
      <c r="B134" s="1098" t="s">
        <v>395</v>
      </c>
      <c r="C134" s="1098" t="s">
        <v>396</v>
      </c>
      <c r="D134" s="186" t="s">
        <v>397</v>
      </c>
      <c r="E134" s="629" t="s">
        <v>398</v>
      </c>
      <c r="F134" s="186" t="s">
        <v>399</v>
      </c>
      <c r="G134" s="186" t="s">
        <v>400</v>
      </c>
      <c r="H134" s="187" t="s">
        <v>346</v>
      </c>
      <c r="I134" s="187" t="s">
        <v>401</v>
      </c>
      <c r="J134" s="187" t="s">
        <v>402</v>
      </c>
      <c r="K134" s="187" t="s">
        <v>403</v>
      </c>
      <c r="L134" s="187" t="s">
        <v>404</v>
      </c>
      <c r="M134" s="187" t="s">
        <v>405</v>
      </c>
      <c r="N134" s="187" t="s">
        <v>406</v>
      </c>
      <c r="O134" s="187" t="s">
        <v>407</v>
      </c>
      <c r="P134" s="187" t="s">
        <v>408</v>
      </c>
      <c r="Q134" s="187" t="s">
        <v>409</v>
      </c>
      <c r="R134" s="187" t="s">
        <v>410</v>
      </c>
      <c r="S134" s="187" t="s">
        <v>411</v>
      </c>
      <c r="T134" s="1094" t="s">
        <v>412</v>
      </c>
      <c r="U134" s="638"/>
    </row>
    <row r="135" spans="1:21" ht="24.5" thickBot="1" x14ac:dyDescent="0.4">
      <c r="A135" s="1097"/>
      <c r="B135" s="1099"/>
      <c r="C135" s="1099"/>
      <c r="D135" s="188" t="s">
        <v>413</v>
      </c>
      <c r="E135" s="188" t="s">
        <v>414</v>
      </c>
      <c r="F135" s="188" t="s">
        <v>415</v>
      </c>
      <c r="G135" s="188" t="s">
        <v>415</v>
      </c>
      <c r="H135" s="188" t="s">
        <v>58</v>
      </c>
      <c r="I135" s="188" t="s">
        <v>416</v>
      </c>
      <c r="J135" s="188" t="s">
        <v>417</v>
      </c>
      <c r="K135" s="188" t="s">
        <v>418</v>
      </c>
      <c r="L135" s="188" t="s">
        <v>419</v>
      </c>
      <c r="M135" s="188" t="s">
        <v>418</v>
      </c>
      <c r="N135" s="188" t="s">
        <v>420</v>
      </c>
      <c r="O135" s="188" t="s">
        <v>384</v>
      </c>
      <c r="P135" s="188" t="s">
        <v>421</v>
      </c>
      <c r="Q135" s="188" t="s">
        <v>422</v>
      </c>
      <c r="R135" s="188" t="s">
        <v>423</v>
      </c>
      <c r="S135" s="188" t="s">
        <v>423</v>
      </c>
      <c r="T135" s="1095"/>
      <c r="U135" s="638"/>
    </row>
    <row r="136" spans="1:21" x14ac:dyDescent="0.35">
      <c r="A136" s="1100" t="str">
        <f>B130</f>
        <v>suburb.e.1</v>
      </c>
      <c r="B136" s="178">
        <v>1</v>
      </c>
      <c r="C136" s="218"/>
      <c r="D136" s="131"/>
      <c r="E136" s="131"/>
      <c r="F136" s="218"/>
      <c r="G136" s="640"/>
      <c r="H136" s="133"/>
      <c r="I136" s="497"/>
      <c r="J136" s="641"/>
      <c r="K136" s="642"/>
      <c r="L136" s="497"/>
      <c r="M136" s="642"/>
      <c r="N136" s="185"/>
      <c r="O136" s="185"/>
      <c r="P136" s="497"/>
      <c r="Q136" s="497"/>
      <c r="R136" s="497"/>
      <c r="S136" s="497"/>
      <c r="T136" s="643"/>
      <c r="U136" s="637"/>
    </row>
    <row r="137" spans="1:21" x14ac:dyDescent="0.35">
      <c r="A137" s="1100"/>
      <c r="B137" s="179">
        <v>2</v>
      </c>
      <c r="C137" s="128"/>
      <c r="D137" s="118"/>
      <c r="E137" s="118"/>
      <c r="F137" s="128"/>
      <c r="G137" s="644"/>
      <c r="H137" s="128"/>
      <c r="I137" s="498"/>
      <c r="J137" s="645"/>
      <c r="K137" s="646"/>
      <c r="L137" s="498"/>
      <c r="M137" s="646"/>
      <c r="N137" s="176"/>
      <c r="O137" s="176"/>
      <c r="P137" s="498"/>
      <c r="Q137" s="498" t="s">
        <v>424</v>
      </c>
      <c r="R137" s="498"/>
      <c r="S137" s="498"/>
      <c r="T137" s="647"/>
      <c r="U137" s="637"/>
    </row>
    <row r="138" spans="1:21" x14ac:dyDescent="0.35">
      <c r="A138" s="1100"/>
      <c r="B138" s="179">
        <v>3</v>
      </c>
      <c r="C138" s="128"/>
      <c r="D138" s="118"/>
      <c r="E138" s="118"/>
      <c r="F138" s="128"/>
      <c r="G138" s="644"/>
      <c r="H138" s="128"/>
      <c r="I138" s="498"/>
      <c r="J138" s="645"/>
      <c r="K138" s="646"/>
      <c r="L138" s="498"/>
      <c r="M138" s="646"/>
      <c r="N138" s="176"/>
      <c r="O138" s="176"/>
      <c r="P138" s="498"/>
      <c r="Q138" s="498"/>
      <c r="R138" s="498"/>
      <c r="S138" s="498"/>
      <c r="T138" s="647"/>
      <c r="U138" s="637"/>
    </row>
    <row r="139" spans="1:21" x14ac:dyDescent="0.35">
      <c r="A139" s="1100"/>
      <c r="B139" s="179">
        <v>4</v>
      </c>
      <c r="C139" s="128"/>
      <c r="D139" s="118"/>
      <c r="E139" s="118"/>
      <c r="F139" s="128"/>
      <c r="G139" s="644"/>
      <c r="H139" s="128"/>
      <c r="I139" s="498"/>
      <c r="J139" s="645"/>
      <c r="K139" s="646"/>
      <c r="L139" s="498"/>
      <c r="M139" s="646"/>
      <c r="N139" s="176"/>
      <c r="O139" s="176"/>
      <c r="P139" s="498"/>
      <c r="Q139" s="498"/>
      <c r="R139" s="498"/>
      <c r="S139" s="498"/>
      <c r="T139" s="647"/>
      <c r="U139" s="637"/>
    </row>
    <row r="140" spans="1:21" x14ac:dyDescent="0.35">
      <c r="A140" s="1100"/>
      <c r="B140" s="179">
        <v>5</v>
      </c>
      <c r="C140" s="128"/>
      <c r="D140" s="118"/>
      <c r="E140" s="118"/>
      <c r="F140" s="128"/>
      <c r="G140" s="644"/>
      <c r="H140" s="128"/>
      <c r="I140" s="498"/>
      <c r="J140" s="645"/>
      <c r="K140" s="646"/>
      <c r="L140" s="498"/>
      <c r="M140" s="646"/>
      <c r="N140" s="176"/>
      <c r="O140" s="176"/>
      <c r="P140" s="498"/>
      <c r="Q140" s="498"/>
      <c r="R140" s="498"/>
      <c r="S140" s="498"/>
      <c r="T140" s="647"/>
      <c r="U140" s="637"/>
    </row>
    <row r="141" spans="1:21" x14ac:dyDescent="0.35">
      <c r="A141" s="1100"/>
      <c r="B141" s="179">
        <v>6</v>
      </c>
      <c r="C141" s="128"/>
      <c r="D141" s="118"/>
      <c r="E141" s="118"/>
      <c r="F141" s="128"/>
      <c r="G141" s="644"/>
      <c r="H141" s="128"/>
      <c r="I141" s="498"/>
      <c r="J141" s="645"/>
      <c r="K141" s="646"/>
      <c r="L141" s="498"/>
      <c r="M141" s="646"/>
      <c r="N141" s="176"/>
      <c r="O141" s="176"/>
      <c r="P141" s="498"/>
      <c r="Q141" s="498"/>
      <c r="R141" s="498"/>
      <c r="S141" s="498"/>
      <c r="T141" s="647"/>
      <c r="U141" s="637"/>
    </row>
    <row r="142" spans="1:21" x14ac:dyDescent="0.35">
      <c r="A142" s="1100"/>
      <c r="B142" s="179">
        <v>7</v>
      </c>
      <c r="C142" s="128"/>
      <c r="D142" s="118"/>
      <c r="E142" s="118"/>
      <c r="F142" s="128"/>
      <c r="G142" s="644"/>
      <c r="H142" s="128"/>
      <c r="I142" s="498"/>
      <c r="J142" s="645"/>
      <c r="K142" s="646"/>
      <c r="L142" s="498"/>
      <c r="M142" s="646"/>
      <c r="N142" s="176"/>
      <c r="O142" s="176"/>
      <c r="P142" s="498"/>
      <c r="Q142" s="498"/>
      <c r="R142" s="498"/>
      <c r="S142" s="498"/>
      <c r="T142" s="647"/>
      <c r="U142" s="637"/>
    </row>
    <row r="143" spans="1:21" x14ac:dyDescent="0.35">
      <c r="A143" s="1100"/>
      <c r="B143" s="179">
        <v>8</v>
      </c>
      <c r="C143" s="128"/>
      <c r="D143" s="118"/>
      <c r="E143" s="118"/>
      <c r="F143" s="128"/>
      <c r="G143" s="644"/>
      <c r="H143" s="128"/>
      <c r="I143" s="498"/>
      <c r="J143" s="645"/>
      <c r="K143" s="646"/>
      <c r="L143" s="498"/>
      <c r="M143" s="646"/>
      <c r="N143" s="176"/>
      <c r="O143" s="176"/>
      <c r="P143" s="498"/>
      <c r="Q143" s="498"/>
      <c r="R143" s="498"/>
      <c r="S143" s="498"/>
      <c r="T143" s="647"/>
      <c r="U143" s="637"/>
    </row>
    <row r="144" spans="1:21" x14ac:dyDescent="0.35">
      <c r="A144" s="1100"/>
      <c r="B144" s="179">
        <v>9</v>
      </c>
      <c r="C144" s="128"/>
      <c r="D144" s="118"/>
      <c r="E144" s="118"/>
      <c r="F144" s="128"/>
      <c r="G144" s="644"/>
      <c r="H144" s="128"/>
      <c r="I144" s="498"/>
      <c r="J144" s="645"/>
      <c r="K144" s="646"/>
      <c r="L144" s="498"/>
      <c r="M144" s="646"/>
      <c r="N144" s="176"/>
      <c r="O144" s="176"/>
      <c r="P144" s="498"/>
      <c r="Q144" s="498"/>
      <c r="R144" s="498"/>
      <c r="S144" s="498"/>
      <c r="T144" s="647"/>
      <c r="U144" s="637"/>
    </row>
    <row r="145" spans="1:21" ht="15" thickBot="1" x14ac:dyDescent="0.4">
      <c r="A145" s="1101"/>
      <c r="B145" s="180">
        <v>10</v>
      </c>
      <c r="C145" s="157"/>
      <c r="D145" s="155"/>
      <c r="E145" s="155"/>
      <c r="F145" s="157"/>
      <c r="G145" s="648"/>
      <c r="H145" s="157"/>
      <c r="I145" s="499"/>
      <c r="J145" s="649"/>
      <c r="K145" s="650"/>
      <c r="L145" s="499"/>
      <c r="M145" s="650"/>
      <c r="N145" s="177" t="s">
        <v>437</v>
      </c>
      <c r="O145" s="177"/>
      <c r="P145" s="499"/>
      <c r="Q145" s="499"/>
      <c r="R145" s="499"/>
      <c r="S145" s="499"/>
      <c r="T145" s="651"/>
      <c r="U145" s="637"/>
    </row>
    <row r="146" spans="1:21" ht="29.5" thickBot="1" x14ac:dyDescent="0.4">
      <c r="A146" s="163"/>
      <c r="B146" s="119"/>
      <c r="C146" s="119"/>
      <c r="D146" s="119"/>
      <c r="E146" s="555" t="s">
        <v>385</v>
      </c>
      <c r="F146" s="556">
        <f>COUNTA(F136:F145)</f>
        <v>0</v>
      </c>
      <c r="G146" s="557">
        <f>COUNTA(G136:G145)</f>
        <v>0</v>
      </c>
      <c r="H146" s="652"/>
      <c r="I146" s="652"/>
      <c r="J146" s="600" t="s">
        <v>623</v>
      </c>
      <c r="K146" s="602">
        <f>COUNTIF(K136:K145,"&lt;=31/12/2024")</f>
        <v>0</v>
      </c>
      <c r="L146" s="652"/>
      <c r="M146" s="378" t="s">
        <v>425</v>
      </c>
      <c r="N146" s="379">
        <f>SUM(N136:N145)</f>
        <v>0</v>
      </c>
      <c r="O146" s="380">
        <f>SUM(O136:O145)</f>
        <v>0</v>
      </c>
      <c r="P146" s="119"/>
      <c r="R146" s="119"/>
      <c r="S146" s="119"/>
      <c r="T146" s="653"/>
      <c r="U146" s="654"/>
    </row>
    <row r="147" spans="1:21" ht="15" thickBot="1" x14ac:dyDescent="0.4">
      <c r="A147" s="655"/>
      <c r="B147" s="656"/>
      <c r="C147" s="464"/>
      <c r="D147" s="464"/>
      <c r="E147" s="464"/>
      <c r="F147" s="656"/>
      <c r="G147" s="464"/>
      <c r="H147" s="464"/>
      <c r="I147" s="656"/>
      <c r="J147" s="656"/>
      <c r="K147" s="464"/>
      <c r="L147" s="464"/>
      <c r="M147" s="464"/>
      <c r="N147" s="464"/>
      <c r="O147" s="464"/>
      <c r="P147" s="464"/>
      <c r="Q147" s="464"/>
      <c r="R147" s="464"/>
      <c r="S147" s="657"/>
      <c r="T147" s="464"/>
      <c r="U147" s="658"/>
    </row>
    <row r="148" spans="1:21" ht="15" thickBot="1" x14ac:dyDescent="0.4">
      <c r="A148" s="632"/>
      <c r="B148" s="633"/>
      <c r="C148" s="634"/>
      <c r="D148" s="634"/>
      <c r="E148" s="634"/>
      <c r="F148" s="633"/>
      <c r="G148" s="634"/>
      <c r="H148" s="634"/>
      <c r="I148" s="633"/>
      <c r="J148" s="633"/>
      <c r="K148" s="634"/>
      <c r="L148" s="634"/>
      <c r="M148" s="634"/>
      <c r="N148" s="634"/>
      <c r="O148" s="634"/>
      <c r="P148" s="634"/>
      <c r="Q148" s="634"/>
      <c r="R148" s="634"/>
      <c r="S148" s="634"/>
      <c r="T148" s="634"/>
      <c r="U148" s="635"/>
    </row>
    <row r="149" spans="1:21" ht="27.5" thickBot="1" x14ac:dyDescent="0.4">
      <c r="A149" s="184" t="s">
        <v>9</v>
      </c>
      <c r="B149" s="1053" t="s">
        <v>59</v>
      </c>
      <c r="C149" s="1054"/>
      <c r="E149" s="1104" t="s">
        <v>386</v>
      </c>
      <c r="F149" s="1105"/>
      <c r="G149" s="1035">
        <f>VLOOKUP(B149,'sub_Urbano.Piano inv. forn'!$D$85:$H$104,3,FALSE)</f>
        <v>0</v>
      </c>
      <c r="H149" s="1036"/>
      <c r="I149" s="108"/>
      <c r="J149" s="1104" t="s">
        <v>387</v>
      </c>
      <c r="K149" s="1105"/>
      <c r="L149" s="1035">
        <f>VLOOKUP(B149,'sub_Urbano.Piano inv. forn'!$D$85:$H$104,4,FALSE)</f>
        <v>0</v>
      </c>
      <c r="M149" s="1036"/>
      <c r="O149" s="189" t="s">
        <v>388</v>
      </c>
      <c r="P149" s="636"/>
      <c r="R149" s="190" t="s">
        <v>389</v>
      </c>
      <c r="S149" s="1039"/>
      <c r="T149" s="1040"/>
      <c r="U149" s="637"/>
    </row>
    <row r="150" spans="1:21" ht="15" thickBot="1" x14ac:dyDescent="0.4">
      <c r="A150" s="163"/>
      <c r="B150" s="120"/>
      <c r="C150" s="120"/>
      <c r="E150" s="121"/>
      <c r="F150" s="121"/>
      <c r="G150" s="122"/>
      <c r="H150" s="122"/>
      <c r="I150" s="108"/>
      <c r="J150" s="121"/>
      <c r="K150" s="121"/>
      <c r="L150" s="122"/>
      <c r="M150" s="122"/>
      <c r="O150" s="123"/>
      <c r="R150" s="119"/>
      <c r="S150" s="608"/>
      <c r="U150" s="164"/>
    </row>
    <row r="151" spans="1:21" ht="36" customHeight="1" thickBot="1" x14ac:dyDescent="0.4">
      <c r="A151" s="1106" t="s">
        <v>390</v>
      </c>
      <c r="B151" s="1107"/>
      <c r="C151" s="1107"/>
      <c r="D151" s="1108"/>
      <c r="E151" s="1041">
        <f>VLOOKUP(B149,'sub_Urbano.Piano inv. forn'!$D$85:$V$104,17,FALSE)</f>
        <v>0</v>
      </c>
      <c r="F151" s="1042"/>
      <c r="G151" s="1042"/>
      <c r="H151" s="1043"/>
      <c r="I151" s="108"/>
      <c r="J151" s="1109" t="s">
        <v>391</v>
      </c>
      <c r="K151" s="1110"/>
      <c r="L151" s="1041">
        <f>VLOOKUP(B149,'sub_Urbano.Piano inv. forn'!$D$85:$V$104,19,FALSE)</f>
        <v>0</v>
      </c>
      <c r="M151" s="1043"/>
      <c r="N151" s="147"/>
      <c r="O151" s="190" t="s">
        <v>392</v>
      </c>
      <c r="P151" s="169">
        <f>L151+E151</f>
        <v>0</v>
      </c>
      <c r="R151" s="190" t="s">
        <v>393</v>
      </c>
      <c r="S151" s="1039"/>
      <c r="T151" s="1040"/>
      <c r="U151" s="164"/>
    </row>
    <row r="152" spans="1:21" ht="15" thickBot="1" x14ac:dyDescent="0.4">
      <c r="A152" s="170"/>
      <c r="B152" s="171"/>
      <c r="C152" s="171"/>
      <c r="D152" s="171"/>
      <c r="E152" s="172"/>
      <c r="F152" s="172"/>
      <c r="G152" s="172"/>
      <c r="H152" s="172"/>
      <c r="I152" s="108"/>
      <c r="J152" s="121"/>
      <c r="K152" s="121"/>
      <c r="L152" s="172"/>
      <c r="M152" s="172"/>
      <c r="N152" s="147"/>
      <c r="O152" s="119"/>
      <c r="P152" s="147"/>
      <c r="R152" s="119"/>
      <c r="S152" s="120"/>
      <c r="T152" s="120"/>
      <c r="U152" s="637"/>
    </row>
    <row r="153" spans="1:21" ht="58" x14ac:dyDescent="0.35">
      <c r="A153" s="1096" t="s">
        <v>394</v>
      </c>
      <c r="B153" s="1098" t="s">
        <v>395</v>
      </c>
      <c r="C153" s="1098" t="s">
        <v>396</v>
      </c>
      <c r="D153" s="186" t="s">
        <v>397</v>
      </c>
      <c r="E153" s="629" t="s">
        <v>398</v>
      </c>
      <c r="F153" s="186" t="s">
        <v>399</v>
      </c>
      <c r="G153" s="186" t="s">
        <v>400</v>
      </c>
      <c r="H153" s="187" t="s">
        <v>346</v>
      </c>
      <c r="I153" s="187" t="s">
        <v>401</v>
      </c>
      <c r="J153" s="187" t="s">
        <v>402</v>
      </c>
      <c r="K153" s="187" t="s">
        <v>403</v>
      </c>
      <c r="L153" s="187" t="s">
        <v>404</v>
      </c>
      <c r="M153" s="187" t="s">
        <v>405</v>
      </c>
      <c r="N153" s="187" t="s">
        <v>406</v>
      </c>
      <c r="O153" s="187" t="s">
        <v>407</v>
      </c>
      <c r="P153" s="187" t="s">
        <v>408</v>
      </c>
      <c r="Q153" s="187" t="s">
        <v>409</v>
      </c>
      <c r="R153" s="187" t="s">
        <v>410</v>
      </c>
      <c r="S153" s="187" t="s">
        <v>411</v>
      </c>
      <c r="T153" s="1094" t="s">
        <v>412</v>
      </c>
      <c r="U153" s="638"/>
    </row>
    <row r="154" spans="1:21" ht="24.5" thickBot="1" x14ac:dyDescent="0.4">
      <c r="A154" s="1097"/>
      <c r="B154" s="1099"/>
      <c r="C154" s="1099"/>
      <c r="D154" s="188" t="s">
        <v>413</v>
      </c>
      <c r="E154" s="188" t="s">
        <v>414</v>
      </c>
      <c r="F154" s="188" t="s">
        <v>415</v>
      </c>
      <c r="G154" s="188" t="s">
        <v>415</v>
      </c>
      <c r="H154" s="188" t="s">
        <v>58</v>
      </c>
      <c r="I154" s="188" t="s">
        <v>416</v>
      </c>
      <c r="J154" s="188" t="s">
        <v>417</v>
      </c>
      <c r="K154" s="188" t="s">
        <v>418</v>
      </c>
      <c r="L154" s="188" t="s">
        <v>419</v>
      </c>
      <c r="M154" s="188" t="s">
        <v>418</v>
      </c>
      <c r="N154" s="188" t="s">
        <v>420</v>
      </c>
      <c r="O154" s="188" t="s">
        <v>384</v>
      </c>
      <c r="P154" s="188" t="s">
        <v>421</v>
      </c>
      <c r="Q154" s="188" t="s">
        <v>422</v>
      </c>
      <c r="R154" s="188" t="s">
        <v>423</v>
      </c>
      <c r="S154" s="188" t="s">
        <v>423</v>
      </c>
      <c r="T154" s="1095"/>
      <c r="U154" s="638"/>
    </row>
    <row r="155" spans="1:21" x14ac:dyDescent="0.35">
      <c r="A155" s="1100" t="str">
        <f>B149</f>
        <v>suburb.e.1</v>
      </c>
      <c r="B155" s="178">
        <v>1</v>
      </c>
      <c r="C155" s="218"/>
      <c r="D155" s="131"/>
      <c r="E155" s="131"/>
      <c r="F155" s="218"/>
      <c r="G155" s="640"/>
      <c r="H155" s="133"/>
      <c r="I155" s="497"/>
      <c r="J155" s="641"/>
      <c r="K155" s="642"/>
      <c r="L155" s="497"/>
      <c r="M155" s="642"/>
      <c r="N155" s="185"/>
      <c r="O155" s="185"/>
      <c r="P155" s="497"/>
      <c r="Q155" s="497"/>
      <c r="R155" s="497"/>
      <c r="S155" s="497"/>
      <c r="T155" s="643"/>
      <c r="U155" s="637"/>
    </row>
    <row r="156" spans="1:21" x14ac:dyDescent="0.35">
      <c r="A156" s="1100"/>
      <c r="B156" s="179">
        <v>2</v>
      </c>
      <c r="C156" s="128"/>
      <c r="D156" s="118"/>
      <c r="E156" s="118"/>
      <c r="F156" s="128"/>
      <c r="G156" s="644"/>
      <c r="H156" s="128"/>
      <c r="I156" s="498"/>
      <c r="J156" s="645"/>
      <c r="K156" s="646"/>
      <c r="L156" s="498"/>
      <c r="M156" s="646"/>
      <c r="N156" s="176"/>
      <c r="O156" s="176"/>
      <c r="P156" s="498"/>
      <c r="Q156" s="498" t="s">
        <v>424</v>
      </c>
      <c r="R156" s="498"/>
      <c r="S156" s="498"/>
      <c r="T156" s="647"/>
      <c r="U156" s="637"/>
    </row>
    <row r="157" spans="1:21" x14ac:dyDescent="0.35">
      <c r="A157" s="1100"/>
      <c r="B157" s="179">
        <v>3</v>
      </c>
      <c r="C157" s="128"/>
      <c r="D157" s="118"/>
      <c r="E157" s="118"/>
      <c r="F157" s="128"/>
      <c r="G157" s="644"/>
      <c r="H157" s="128"/>
      <c r="I157" s="498"/>
      <c r="J157" s="645"/>
      <c r="K157" s="646"/>
      <c r="L157" s="498"/>
      <c r="M157" s="646"/>
      <c r="N157" s="176"/>
      <c r="O157" s="176"/>
      <c r="P157" s="498"/>
      <c r="Q157" s="498"/>
      <c r="R157" s="498"/>
      <c r="S157" s="498"/>
      <c r="T157" s="647"/>
      <c r="U157" s="637"/>
    </row>
    <row r="158" spans="1:21" x14ac:dyDescent="0.35">
      <c r="A158" s="1100"/>
      <c r="B158" s="179">
        <v>4</v>
      </c>
      <c r="C158" s="128"/>
      <c r="D158" s="118"/>
      <c r="E158" s="118"/>
      <c r="F158" s="128"/>
      <c r="G158" s="644"/>
      <c r="H158" s="128"/>
      <c r="I158" s="498"/>
      <c r="J158" s="645"/>
      <c r="K158" s="646"/>
      <c r="L158" s="498"/>
      <c r="M158" s="646"/>
      <c r="N158" s="176"/>
      <c r="O158" s="176"/>
      <c r="P158" s="498"/>
      <c r="Q158" s="498"/>
      <c r="R158" s="498"/>
      <c r="S158" s="498"/>
      <c r="T158" s="647"/>
      <c r="U158" s="637"/>
    </row>
    <row r="159" spans="1:21" x14ac:dyDescent="0.35">
      <c r="A159" s="1100"/>
      <c r="B159" s="179">
        <v>5</v>
      </c>
      <c r="C159" s="128"/>
      <c r="D159" s="118"/>
      <c r="E159" s="118"/>
      <c r="F159" s="128"/>
      <c r="G159" s="644"/>
      <c r="H159" s="128"/>
      <c r="I159" s="498"/>
      <c r="J159" s="645"/>
      <c r="K159" s="646"/>
      <c r="L159" s="498"/>
      <c r="M159" s="646"/>
      <c r="N159" s="176"/>
      <c r="O159" s="176"/>
      <c r="P159" s="498"/>
      <c r="Q159" s="498"/>
      <c r="R159" s="498"/>
      <c r="S159" s="498"/>
      <c r="T159" s="647"/>
      <c r="U159" s="637"/>
    </row>
    <row r="160" spans="1:21" x14ac:dyDescent="0.35">
      <c r="A160" s="1100"/>
      <c r="B160" s="179">
        <v>6</v>
      </c>
      <c r="C160" s="128"/>
      <c r="D160" s="118"/>
      <c r="E160" s="118"/>
      <c r="F160" s="128"/>
      <c r="G160" s="644"/>
      <c r="H160" s="128"/>
      <c r="I160" s="498"/>
      <c r="J160" s="645"/>
      <c r="K160" s="646"/>
      <c r="L160" s="498"/>
      <c r="M160" s="646"/>
      <c r="N160" s="176"/>
      <c r="O160" s="176"/>
      <c r="P160" s="498"/>
      <c r="Q160" s="498"/>
      <c r="R160" s="498"/>
      <c r="S160" s="498"/>
      <c r="T160" s="647"/>
      <c r="U160" s="637"/>
    </row>
    <row r="161" spans="1:21" x14ac:dyDescent="0.35">
      <c r="A161" s="1100"/>
      <c r="B161" s="179">
        <v>7</v>
      </c>
      <c r="C161" s="128"/>
      <c r="D161" s="118"/>
      <c r="E161" s="118"/>
      <c r="F161" s="128"/>
      <c r="G161" s="644"/>
      <c r="H161" s="128"/>
      <c r="I161" s="498"/>
      <c r="J161" s="645"/>
      <c r="K161" s="646"/>
      <c r="L161" s="498"/>
      <c r="M161" s="646"/>
      <c r="N161" s="176"/>
      <c r="O161" s="176"/>
      <c r="P161" s="498"/>
      <c r="Q161" s="498"/>
      <c r="R161" s="498"/>
      <c r="S161" s="498"/>
      <c r="T161" s="647"/>
      <c r="U161" s="637"/>
    </row>
    <row r="162" spans="1:21" x14ac:dyDescent="0.35">
      <c r="A162" s="1100"/>
      <c r="B162" s="179">
        <v>8</v>
      </c>
      <c r="C162" s="128"/>
      <c r="D162" s="118"/>
      <c r="E162" s="118"/>
      <c r="F162" s="128"/>
      <c r="G162" s="644"/>
      <c r="H162" s="128"/>
      <c r="I162" s="498"/>
      <c r="J162" s="645"/>
      <c r="K162" s="646"/>
      <c r="L162" s="498"/>
      <c r="M162" s="646"/>
      <c r="N162" s="176"/>
      <c r="O162" s="176"/>
      <c r="P162" s="498"/>
      <c r="Q162" s="498"/>
      <c r="R162" s="498"/>
      <c r="S162" s="498"/>
      <c r="T162" s="647"/>
      <c r="U162" s="637"/>
    </row>
    <row r="163" spans="1:21" x14ac:dyDescent="0.35">
      <c r="A163" s="1100"/>
      <c r="B163" s="179">
        <v>9</v>
      </c>
      <c r="C163" s="128"/>
      <c r="D163" s="118"/>
      <c r="E163" s="118"/>
      <c r="F163" s="128"/>
      <c r="G163" s="644"/>
      <c r="H163" s="128"/>
      <c r="I163" s="498"/>
      <c r="J163" s="645"/>
      <c r="K163" s="646"/>
      <c r="L163" s="498"/>
      <c r="M163" s="646"/>
      <c r="N163" s="176"/>
      <c r="O163" s="176"/>
      <c r="P163" s="498"/>
      <c r="Q163" s="498"/>
      <c r="R163" s="498"/>
      <c r="S163" s="498"/>
      <c r="T163" s="647"/>
      <c r="U163" s="637"/>
    </row>
    <row r="164" spans="1:21" ht="15" thickBot="1" x14ac:dyDescent="0.4">
      <c r="A164" s="1101"/>
      <c r="B164" s="180">
        <v>10</v>
      </c>
      <c r="C164" s="157"/>
      <c r="D164" s="155"/>
      <c r="E164" s="155"/>
      <c r="F164" s="157"/>
      <c r="G164" s="648"/>
      <c r="H164" s="157"/>
      <c r="I164" s="499"/>
      <c r="J164" s="649"/>
      <c r="K164" s="650"/>
      <c r="L164" s="499"/>
      <c r="M164" s="650"/>
      <c r="N164" s="177" t="s">
        <v>437</v>
      </c>
      <c r="O164" s="177"/>
      <c r="P164" s="499"/>
      <c r="Q164" s="499"/>
      <c r="R164" s="499"/>
      <c r="S164" s="499"/>
      <c r="T164" s="651"/>
      <c r="U164" s="637"/>
    </row>
    <row r="165" spans="1:21" ht="29.5" thickBot="1" x14ac:dyDescent="0.4">
      <c r="A165" s="163"/>
      <c r="B165" s="119"/>
      <c r="C165" s="119"/>
      <c r="D165" s="119"/>
      <c r="E165" s="555" t="s">
        <v>385</v>
      </c>
      <c r="F165" s="556">
        <f>COUNTA(F155:F164)</f>
        <v>0</v>
      </c>
      <c r="G165" s="557">
        <f>COUNTA(G155:G164)</f>
        <v>0</v>
      </c>
      <c r="H165" s="652"/>
      <c r="I165" s="652"/>
      <c r="J165" s="600" t="s">
        <v>623</v>
      </c>
      <c r="K165" s="602">
        <f>COUNTIF(K155:K164,"&lt;=31/12/2024")</f>
        <v>0</v>
      </c>
      <c r="L165" s="652"/>
      <c r="M165" s="161" t="s">
        <v>425</v>
      </c>
      <c r="N165" s="174">
        <f>SUM(N155:N164)</f>
        <v>0</v>
      </c>
      <c r="O165" s="175">
        <f>SUM(O155:O164)</f>
        <v>0</v>
      </c>
      <c r="P165" s="119"/>
      <c r="R165" s="119"/>
      <c r="S165" s="119"/>
      <c r="T165" s="653"/>
      <c r="U165" s="654"/>
    </row>
    <row r="166" spans="1:21" ht="15" thickBot="1" x14ac:dyDescent="0.4">
      <c r="A166" s="655"/>
      <c r="B166" s="656"/>
      <c r="C166" s="464"/>
      <c r="D166" s="464"/>
      <c r="E166" s="464"/>
      <c r="F166" s="656"/>
      <c r="G166" s="464"/>
      <c r="H166" s="464"/>
      <c r="I166" s="656"/>
      <c r="J166" s="656"/>
      <c r="K166" s="464"/>
      <c r="L166" s="464"/>
      <c r="M166" s="464"/>
      <c r="N166" s="464"/>
      <c r="O166" s="464"/>
      <c r="P166" s="464"/>
      <c r="Q166" s="464"/>
      <c r="R166" s="464"/>
      <c r="S166" s="657"/>
      <c r="T166" s="464"/>
      <c r="U166" s="658"/>
    </row>
    <row r="167" spans="1:21" ht="15" thickBot="1" x14ac:dyDescent="0.4">
      <c r="A167" s="632"/>
      <c r="B167" s="633"/>
      <c r="C167" s="634"/>
      <c r="D167" s="634"/>
      <c r="E167" s="634"/>
      <c r="F167" s="633"/>
      <c r="G167" s="634"/>
      <c r="H167" s="634"/>
      <c r="I167" s="633"/>
      <c r="J167" s="633"/>
      <c r="K167" s="634"/>
      <c r="L167" s="634"/>
      <c r="M167" s="634"/>
      <c r="N167" s="634"/>
      <c r="O167" s="634"/>
      <c r="P167" s="634"/>
      <c r="Q167" s="634"/>
      <c r="R167" s="634"/>
      <c r="S167" s="634"/>
      <c r="T167" s="634"/>
      <c r="U167" s="635"/>
    </row>
    <row r="168" spans="1:21" ht="27.5" thickBot="1" x14ac:dyDescent="0.4">
      <c r="A168" s="184" t="s">
        <v>9</v>
      </c>
      <c r="B168" s="1053" t="s">
        <v>59</v>
      </c>
      <c r="C168" s="1054"/>
      <c r="E168" s="1104" t="s">
        <v>386</v>
      </c>
      <c r="F168" s="1105"/>
      <c r="G168" s="1035">
        <f>VLOOKUP(B168,'sub_Urbano.Piano inv. forn'!$D$85:$H$104,3,FALSE)</f>
        <v>0</v>
      </c>
      <c r="H168" s="1036"/>
      <c r="I168" s="108"/>
      <c r="J168" s="1104" t="s">
        <v>387</v>
      </c>
      <c r="K168" s="1105"/>
      <c r="L168" s="1035">
        <f>VLOOKUP(B168,'sub_Urbano.Piano inv. forn'!$D$85:$H$104,4,FALSE)</f>
        <v>0</v>
      </c>
      <c r="M168" s="1036"/>
      <c r="O168" s="189" t="s">
        <v>388</v>
      </c>
      <c r="P168" s="636"/>
      <c r="R168" s="190" t="s">
        <v>389</v>
      </c>
      <c r="S168" s="1039"/>
      <c r="T168" s="1040"/>
      <c r="U168" s="637"/>
    </row>
    <row r="169" spans="1:21" ht="15" thickBot="1" x14ac:dyDescent="0.4">
      <c r="A169" s="163"/>
      <c r="B169" s="120"/>
      <c r="C169" s="120"/>
      <c r="E169" s="121"/>
      <c r="F169" s="121"/>
      <c r="G169" s="122"/>
      <c r="H169" s="122"/>
      <c r="I169" s="108"/>
      <c r="J169" s="121"/>
      <c r="K169" s="121"/>
      <c r="L169" s="122"/>
      <c r="M169" s="122"/>
      <c r="O169" s="123"/>
      <c r="R169" s="119"/>
      <c r="S169" s="608"/>
      <c r="U169" s="164"/>
    </row>
    <row r="170" spans="1:21" ht="29.25" customHeight="1" thickBot="1" x14ac:dyDescent="0.4">
      <c r="A170" s="1106" t="s">
        <v>390</v>
      </c>
      <c r="B170" s="1107"/>
      <c r="C170" s="1107"/>
      <c r="D170" s="1108"/>
      <c r="E170" s="1041">
        <f>VLOOKUP(B168,'sub_Urbano.Piano inv. forn'!$D$85:$V$104,17,FALSE)</f>
        <v>0</v>
      </c>
      <c r="F170" s="1042"/>
      <c r="G170" s="1042"/>
      <c r="H170" s="1043"/>
      <c r="I170" s="108"/>
      <c r="J170" s="1109" t="s">
        <v>391</v>
      </c>
      <c r="K170" s="1110"/>
      <c r="L170" s="1041">
        <f>VLOOKUP(B168,'sub_Urbano.Piano inv. forn'!$D$85:$V$104,19,FALSE)</f>
        <v>0</v>
      </c>
      <c r="M170" s="1043"/>
      <c r="N170" s="147"/>
      <c r="O170" s="190" t="s">
        <v>392</v>
      </c>
      <c r="P170" s="169">
        <f>L170+E170</f>
        <v>0</v>
      </c>
      <c r="R170" s="190" t="s">
        <v>393</v>
      </c>
      <c r="S170" s="1039"/>
      <c r="T170" s="1040"/>
      <c r="U170" s="164"/>
    </row>
    <row r="171" spans="1:21" ht="15" thickBot="1" x14ac:dyDescent="0.4">
      <c r="A171" s="170"/>
      <c r="B171" s="171"/>
      <c r="C171" s="171"/>
      <c r="D171" s="171"/>
      <c r="E171" s="172"/>
      <c r="F171" s="172"/>
      <c r="G171" s="172"/>
      <c r="H171" s="172"/>
      <c r="I171" s="108"/>
      <c r="J171" s="121"/>
      <c r="K171" s="121"/>
      <c r="L171" s="172"/>
      <c r="M171" s="172"/>
      <c r="N171" s="147"/>
      <c r="O171" s="119"/>
      <c r="P171" s="147"/>
      <c r="R171" s="119"/>
      <c r="S171" s="120"/>
      <c r="T171" s="120"/>
      <c r="U171" s="637"/>
    </row>
    <row r="172" spans="1:21" ht="58" x14ac:dyDescent="0.35">
      <c r="A172" s="1096" t="s">
        <v>394</v>
      </c>
      <c r="B172" s="1098" t="s">
        <v>395</v>
      </c>
      <c r="C172" s="1098" t="s">
        <v>396</v>
      </c>
      <c r="D172" s="186" t="s">
        <v>397</v>
      </c>
      <c r="E172" s="629" t="s">
        <v>398</v>
      </c>
      <c r="F172" s="186" t="s">
        <v>399</v>
      </c>
      <c r="G172" s="186" t="s">
        <v>400</v>
      </c>
      <c r="H172" s="187" t="s">
        <v>346</v>
      </c>
      <c r="I172" s="187" t="s">
        <v>401</v>
      </c>
      <c r="J172" s="187" t="s">
        <v>402</v>
      </c>
      <c r="K172" s="187" t="s">
        <v>403</v>
      </c>
      <c r="L172" s="187" t="s">
        <v>404</v>
      </c>
      <c r="M172" s="187" t="s">
        <v>405</v>
      </c>
      <c r="N172" s="187" t="s">
        <v>406</v>
      </c>
      <c r="O172" s="187" t="s">
        <v>407</v>
      </c>
      <c r="P172" s="187" t="s">
        <v>408</v>
      </c>
      <c r="Q172" s="187" t="s">
        <v>409</v>
      </c>
      <c r="R172" s="187" t="s">
        <v>410</v>
      </c>
      <c r="S172" s="187" t="s">
        <v>411</v>
      </c>
      <c r="T172" s="1094" t="s">
        <v>412</v>
      </c>
      <c r="U172" s="638"/>
    </row>
    <row r="173" spans="1:21" ht="24.5" thickBot="1" x14ac:dyDescent="0.4">
      <c r="A173" s="1097"/>
      <c r="B173" s="1099"/>
      <c r="C173" s="1099"/>
      <c r="D173" s="188" t="s">
        <v>413</v>
      </c>
      <c r="E173" s="188" t="s">
        <v>414</v>
      </c>
      <c r="F173" s="188" t="s">
        <v>415</v>
      </c>
      <c r="G173" s="188" t="s">
        <v>415</v>
      </c>
      <c r="H173" s="188" t="s">
        <v>58</v>
      </c>
      <c r="I173" s="188" t="s">
        <v>416</v>
      </c>
      <c r="J173" s="188" t="s">
        <v>417</v>
      </c>
      <c r="K173" s="188" t="s">
        <v>418</v>
      </c>
      <c r="L173" s="188" t="s">
        <v>419</v>
      </c>
      <c r="M173" s="188" t="s">
        <v>418</v>
      </c>
      <c r="N173" s="188" t="s">
        <v>420</v>
      </c>
      <c r="O173" s="188" t="s">
        <v>384</v>
      </c>
      <c r="P173" s="188" t="s">
        <v>421</v>
      </c>
      <c r="Q173" s="188" t="s">
        <v>422</v>
      </c>
      <c r="R173" s="188" t="s">
        <v>423</v>
      </c>
      <c r="S173" s="188" t="s">
        <v>423</v>
      </c>
      <c r="T173" s="1095"/>
      <c r="U173" s="638"/>
    </row>
    <row r="174" spans="1:21" x14ac:dyDescent="0.35">
      <c r="A174" s="1100" t="str">
        <f>B168</f>
        <v>suburb.e.1</v>
      </c>
      <c r="B174" s="178">
        <v>1</v>
      </c>
      <c r="C174" s="218"/>
      <c r="D174" s="131"/>
      <c r="E174" s="131"/>
      <c r="F174" s="218"/>
      <c r="G174" s="640"/>
      <c r="H174" s="133"/>
      <c r="I174" s="497"/>
      <c r="J174" s="641"/>
      <c r="K174" s="642"/>
      <c r="L174" s="497"/>
      <c r="M174" s="642"/>
      <c r="N174" s="185"/>
      <c r="O174" s="185"/>
      <c r="P174" s="497"/>
      <c r="Q174" s="497"/>
      <c r="R174" s="497"/>
      <c r="S174" s="497"/>
      <c r="T174" s="643"/>
      <c r="U174" s="637"/>
    </row>
    <row r="175" spans="1:21" x14ac:dyDescent="0.35">
      <c r="A175" s="1100"/>
      <c r="B175" s="179">
        <v>2</v>
      </c>
      <c r="C175" s="128"/>
      <c r="D175" s="118"/>
      <c r="E175" s="118"/>
      <c r="F175" s="128"/>
      <c r="G175" s="644"/>
      <c r="H175" s="128"/>
      <c r="I175" s="498"/>
      <c r="J175" s="645"/>
      <c r="K175" s="646"/>
      <c r="L175" s="498"/>
      <c r="M175" s="646"/>
      <c r="N175" s="176"/>
      <c r="O175" s="176"/>
      <c r="P175" s="498"/>
      <c r="Q175" s="498" t="s">
        <v>424</v>
      </c>
      <c r="R175" s="498"/>
      <c r="S175" s="498"/>
      <c r="T175" s="647"/>
      <c r="U175" s="637"/>
    </row>
    <row r="176" spans="1:21" x14ac:dyDescent="0.35">
      <c r="A176" s="1100"/>
      <c r="B176" s="179">
        <v>3</v>
      </c>
      <c r="C176" s="128"/>
      <c r="D176" s="118"/>
      <c r="E176" s="118"/>
      <c r="F176" s="128"/>
      <c r="G176" s="644"/>
      <c r="H176" s="128"/>
      <c r="I176" s="498"/>
      <c r="J176" s="645"/>
      <c r="K176" s="646"/>
      <c r="L176" s="498"/>
      <c r="M176" s="646"/>
      <c r="N176" s="176"/>
      <c r="O176" s="176"/>
      <c r="P176" s="498"/>
      <c r="Q176" s="498"/>
      <c r="R176" s="498"/>
      <c r="S176" s="498"/>
      <c r="T176" s="647"/>
      <c r="U176" s="637"/>
    </row>
    <row r="177" spans="1:21" x14ac:dyDescent="0.35">
      <c r="A177" s="1100"/>
      <c r="B177" s="179">
        <v>4</v>
      </c>
      <c r="C177" s="128"/>
      <c r="D177" s="118"/>
      <c r="E177" s="118"/>
      <c r="F177" s="128"/>
      <c r="G177" s="644"/>
      <c r="H177" s="128"/>
      <c r="I177" s="498"/>
      <c r="J177" s="645"/>
      <c r="K177" s="646"/>
      <c r="L177" s="498"/>
      <c r="M177" s="646"/>
      <c r="N177" s="176"/>
      <c r="O177" s="176"/>
      <c r="P177" s="498"/>
      <c r="Q177" s="498"/>
      <c r="R177" s="498"/>
      <c r="S177" s="498"/>
      <c r="T177" s="647"/>
      <c r="U177" s="637"/>
    </row>
    <row r="178" spans="1:21" x14ac:dyDescent="0.35">
      <c r="A178" s="1100"/>
      <c r="B178" s="179">
        <v>5</v>
      </c>
      <c r="C178" s="128"/>
      <c r="D178" s="118"/>
      <c r="E178" s="118"/>
      <c r="F178" s="128"/>
      <c r="G178" s="644"/>
      <c r="H178" s="128"/>
      <c r="I178" s="498"/>
      <c r="J178" s="645"/>
      <c r="K178" s="646"/>
      <c r="L178" s="498"/>
      <c r="M178" s="646"/>
      <c r="N178" s="176"/>
      <c r="O178" s="176"/>
      <c r="P178" s="498"/>
      <c r="Q178" s="498"/>
      <c r="R178" s="498"/>
      <c r="S178" s="498"/>
      <c r="T178" s="647"/>
      <c r="U178" s="637"/>
    </row>
    <row r="179" spans="1:21" x14ac:dyDescent="0.35">
      <c r="A179" s="1100"/>
      <c r="B179" s="179">
        <v>6</v>
      </c>
      <c r="C179" s="128"/>
      <c r="D179" s="118"/>
      <c r="E179" s="118"/>
      <c r="F179" s="128"/>
      <c r="G179" s="644"/>
      <c r="H179" s="128"/>
      <c r="I179" s="498"/>
      <c r="J179" s="645"/>
      <c r="K179" s="646"/>
      <c r="L179" s="498"/>
      <c r="M179" s="646"/>
      <c r="N179" s="176"/>
      <c r="O179" s="176"/>
      <c r="P179" s="498"/>
      <c r="Q179" s="498"/>
      <c r="R179" s="498"/>
      <c r="S179" s="498"/>
      <c r="T179" s="647"/>
      <c r="U179" s="637"/>
    </row>
    <row r="180" spans="1:21" x14ac:dyDescent="0.35">
      <c r="A180" s="1100"/>
      <c r="B180" s="179">
        <v>7</v>
      </c>
      <c r="C180" s="128"/>
      <c r="D180" s="118"/>
      <c r="E180" s="118"/>
      <c r="F180" s="128"/>
      <c r="G180" s="644"/>
      <c r="H180" s="128"/>
      <c r="I180" s="498"/>
      <c r="J180" s="645"/>
      <c r="K180" s="646"/>
      <c r="L180" s="498"/>
      <c r="M180" s="646"/>
      <c r="N180" s="176"/>
      <c r="O180" s="176"/>
      <c r="P180" s="498"/>
      <c r="Q180" s="498"/>
      <c r="R180" s="498"/>
      <c r="S180" s="498"/>
      <c r="T180" s="647"/>
      <c r="U180" s="637"/>
    </row>
    <row r="181" spans="1:21" x14ac:dyDescent="0.35">
      <c r="A181" s="1100"/>
      <c r="B181" s="179">
        <v>8</v>
      </c>
      <c r="C181" s="128"/>
      <c r="D181" s="118"/>
      <c r="E181" s="118"/>
      <c r="F181" s="128"/>
      <c r="G181" s="644"/>
      <c r="H181" s="128"/>
      <c r="I181" s="498"/>
      <c r="J181" s="645"/>
      <c r="K181" s="646"/>
      <c r="L181" s="498"/>
      <c r="M181" s="646"/>
      <c r="N181" s="176"/>
      <c r="O181" s="176"/>
      <c r="P181" s="498"/>
      <c r="Q181" s="498"/>
      <c r="R181" s="498"/>
      <c r="S181" s="498"/>
      <c r="T181" s="647"/>
      <c r="U181" s="637"/>
    </row>
    <row r="182" spans="1:21" x14ac:dyDescent="0.35">
      <c r="A182" s="1100"/>
      <c r="B182" s="179">
        <v>9</v>
      </c>
      <c r="C182" s="128"/>
      <c r="D182" s="118"/>
      <c r="E182" s="118"/>
      <c r="F182" s="128"/>
      <c r="G182" s="644"/>
      <c r="H182" s="128"/>
      <c r="I182" s="498"/>
      <c r="J182" s="645"/>
      <c r="K182" s="646"/>
      <c r="L182" s="498"/>
      <c r="M182" s="646"/>
      <c r="N182" s="176"/>
      <c r="O182" s="176"/>
      <c r="P182" s="498"/>
      <c r="Q182" s="498"/>
      <c r="R182" s="498"/>
      <c r="S182" s="498"/>
      <c r="T182" s="647"/>
      <c r="U182" s="637"/>
    </row>
    <row r="183" spans="1:21" ht="15" thickBot="1" x14ac:dyDescent="0.4">
      <c r="A183" s="1101"/>
      <c r="B183" s="180">
        <v>10</v>
      </c>
      <c r="C183" s="157"/>
      <c r="D183" s="155"/>
      <c r="E183" s="155"/>
      <c r="F183" s="157"/>
      <c r="G183" s="648"/>
      <c r="H183" s="157"/>
      <c r="I183" s="499"/>
      <c r="J183" s="649"/>
      <c r="K183" s="650"/>
      <c r="L183" s="499"/>
      <c r="M183" s="650"/>
      <c r="N183" s="177" t="s">
        <v>437</v>
      </c>
      <c r="O183" s="177"/>
      <c r="P183" s="499"/>
      <c r="Q183" s="499"/>
      <c r="R183" s="499"/>
      <c r="S183" s="499"/>
      <c r="T183" s="651"/>
      <c r="U183" s="637"/>
    </row>
    <row r="184" spans="1:21" ht="29.5" thickBot="1" x14ac:dyDescent="0.4">
      <c r="A184" s="163"/>
      <c r="B184" s="119"/>
      <c r="C184" s="119"/>
      <c r="D184" s="119"/>
      <c r="E184" s="555" t="s">
        <v>385</v>
      </c>
      <c r="F184" s="556">
        <f>COUNTA(F174:F183)</f>
        <v>0</v>
      </c>
      <c r="G184" s="557">
        <f>COUNTA(G174:G183)</f>
        <v>0</v>
      </c>
      <c r="H184" s="652"/>
      <c r="I184" s="652"/>
      <c r="J184" s="600" t="s">
        <v>623</v>
      </c>
      <c r="K184" s="602">
        <f>COUNTIF(K174:K183,"&lt;=31/12/2024")</f>
        <v>0</v>
      </c>
      <c r="L184" s="652"/>
      <c r="M184" s="161" t="s">
        <v>425</v>
      </c>
      <c r="N184" s="174">
        <f>SUM(N174:N183)</f>
        <v>0</v>
      </c>
      <c r="O184" s="175">
        <f>SUM(O174:O183)</f>
        <v>0</v>
      </c>
      <c r="P184" s="119"/>
      <c r="R184" s="119"/>
      <c r="S184" s="119"/>
      <c r="T184" s="653"/>
      <c r="U184" s="654"/>
    </row>
    <row r="185" spans="1:21" ht="15" thickBot="1" x14ac:dyDescent="0.4">
      <c r="A185" s="655"/>
      <c r="B185" s="656"/>
      <c r="C185" s="464"/>
      <c r="D185" s="464"/>
      <c r="E185" s="464"/>
      <c r="F185" s="656"/>
      <c r="G185" s="464"/>
      <c r="H185" s="464"/>
      <c r="I185" s="656"/>
      <c r="J185" s="656"/>
      <c r="K185" s="464"/>
      <c r="L185" s="464"/>
      <c r="M185" s="464"/>
      <c r="N185" s="464"/>
      <c r="O185" s="464"/>
      <c r="P185" s="464"/>
      <c r="Q185" s="464"/>
      <c r="R185" s="464"/>
      <c r="S185" s="657"/>
      <c r="T185" s="464"/>
      <c r="U185" s="658"/>
    </row>
    <row r="186" spans="1:21" ht="15" thickBot="1" x14ac:dyDescent="0.4">
      <c r="A186" s="632"/>
      <c r="B186" s="633"/>
      <c r="C186" s="634"/>
      <c r="D186" s="634"/>
      <c r="E186" s="634"/>
      <c r="F186" s="633"/>
      <c r="G186" s="634"/>
      <c r="H186" s="634"/>
      <c r="I186" s="633"/>
      <c r="J186" s="633"/>
      <c r="K186" s="634"/>
      <c r="L186" s="634"/>
      <c r="M186" s="634"/>
      <c r="N186" s="634"/>
      <c r="O186" s="634"/>
      <c r="P186" s="634"/>
      <c r="Q186" s="634"/>
      <c r="R186" s="634"/>
      <c r="S186" s="634"/>
      <c r="T186" s="634"/>
      <c r="U186" s="635"/>
    </row>
    <row r="187" spans="1:21" ht="27.5" thickBot="1" x14ac:dyDescent="0.4">
      <c r="A187" s="184" t="s">
        <v>9</v>
      </c>
      <c r="B187" s="1053" t="s">
        <v>59</v>
      </c>
      <c r="C187" s="1054"/>
      <c r="E187" s="1104" t="s">
        <v>386</v>
      </c>
      <c r="F187" s="1105"/>
      <c r="G187" s="1035">
        <f>VLOOKUP(B187,'sub_Urbano.Piano inv. forn'!$D$85:$H$104,3,FALSE)</f>
        <v>0</v>
      </c>
      <c r="H187" s="1036"/>
      <c r="I187" s="108"/>
      <c r="J187" s="1104" t="s">
        <v>387</v>
      </c>
      <c r="K187" s="1105"/>
      <c r="L187" s="1035">
        <f>VLOOKUP(B187,'sub_Urbano.Piano inv. forn'!$D$85:$H$104,4,FALSE)</f>
        <v>0</v>
      </c>
      <c r="M187" s="1036"/>
      <c r="O187" s="189" t="s">
        <v>388</v>
      </c>
      <c r="P187" s="636"/>
      <c r="R187" s="190" t="s">
        <v>389</v>
      </c>
      <c r="S187" s="1039"/>
      <c r="T187" s="1040"/>
      <c r="U187" s="637"/>
    </row>
    <row r="188" spans="1:21" ht="15" thickBot="1" x14ac:dyDescent="0.4">
      <c r="A188" s="163"/>
      <c r="B188" s="120"/>
      <c r="C188" s="120"/>
      <c r="E188" s="121"/>
      <c r="F188" s="121"/>
      <c r="G188" s="122"/>
      <c r="H188" s="122"/>
      <c r="I188" s="108"/>
      <c r="J188" s="121"/>
      <c r="K188" s="121"/>
      <c r="L188" s="122"/>
      <c r="M188" s="122"/>
      <c r="O188" s="123"/>
      <c r="R188" s="119"/>
      <c r="S188" s="608"/>
      <c r="U188" s="164"/>
    </row>
    <row r="189" spans="1:21" ht="27" customHeight="1" thickBot="1" x14ac:dyDescent="0.4">
      <c r="A189" s="1106" t="s">
        <v>390</v>
      </c>
      <c r="B189" s="1107"/>
      <c r="C189" s="1107"/>
      <c r="D189" s="1108"/>
      <c r="E189" s="1041">
        <f>VLOOKUP(B187,'sub_Urbano.Piano inv. forn'!$D$85:$V$104,17,FALSE)</f>
        <v>0</v>
      </c>
      <c r="F189" s="1042"/>
      <c r="G189" s="1042"/>
      <c r="H189" s="1043"/>
      <c r="I189" s="108"/>
      <c r="J189" s="1109" t="s">
        <v>391</v>
      </c>
      <c r="K189" s="1110"/>
      <c r="L189" s="1041">
        <f>VLOOKUP(B187,'sub_Urbano.Piano inv. forn'!$D$85:$V$104,19,FALSE)</f>
        <v>0</v>
      </c>
      <c r="M189" s="1043"/>
      <c r="N189" s="147"/>
      <c r="O189" s="190" t="s">
        <v>392</v>
      </c>
      <c r="P189" s="169">
        <f>L189+E189</f>
        <v>0</v>
      </c>
      <c r="R189" s="190" t="s">
        <v>393</v>
      </c>
      <c r="S189" s="1039"/>
      <c r="T189" s="1040"/>
      <c r="U189" s="164"/>
    </row>
    <row r="190" spans="1:21" ht="15" thickBot="1" x14ac:dyDescent="0.4">
      <c r="A190" s="170"/>
      <c r="B190" s="171"/>
      <c r="C190" s="171"/>
      <c r="D190" s="171"/>
      <c r="E190" s="172"/>
      <c r="F190" s="172"/>
      <c r="G190" s="172"/>
      <c r="H190" s="172"/>
      <c r="I190" s="108"/>
      <c r="J190" s="121"/>
      <c r="K190" s="121"/>
      <c r="L190" s="172"/>
      <c r="M190" s="172"/>
      <c r="N190" s="147"/>
      <c r="O190" s="119"/>
      <c r="P190" s="147"/>
      <c r="R190" s="119"/>
      <c r="S190" s="120"/>
      <c r="T190" s="120"/>
      <c r="U190" s="637"/>
    </row>
    <row r="191" spans="1:21" ht="58" x14ac:dyDescent="0.35">
      <c r="A191" s="1096" t="s">
        <v>394</v>
      </c>
      <c r="B191" s="1098" t="s">
        <v>395</v>
      </c>
      <c r="C191" s="1098" t="s">
        <v>396</v>
      </c>
      <c r="D191" s="186" t="s">
        <v>397</v>
      </c>
      <c r="E191" s="629" t="s">
        <v>398</v>
      </c>
      <c r="F191" s="186" t="s">
        <v>399</v>
      </c>
      <c r="G191" s="186" t="s">
        <v>400</v>
      </c>
      <c r="H191" s="187" t="s">
        <v>346</v>
      </c>
      <c r="I191" s="187" t="s">
        <v>401</v>
      </c>
      <c r="J191" s="187" t="s">
        <v>402</v>
      </c>
      <c r="K191" s="187" t="s">
        <v>403</v>
      </c>
      <c r="L191" s="187" t="s">
        <v>404</v>
      </c>
      <c r="M191" s="187" t="s">
        <v>405</v>
      </c>
      <c r="N191" s="187" t="s">
        <v>406</v>
      </c>
      <c r="O191" s="187" t="s">
        <v>407</v>
      </c>
      <c r="P191" s="187" t="s">
        <v>408</v>
      </c>
      <c r="Q191" s="187" t="s">
        <v>409</v>
      </c>
      <c r="R191" s="187" t="s">
        <v>410</v>
      </c>
      <c r="S191" s="187" t="s">
        <v>411</v>
      </c>
      <c r="T191" s="1094" t="s">
        <v>412</v>
      </c>
      <c r="U191" s="638"/>
    </row>
    <row r="192" spans="1:21" ht="24.5" thickBot="1" x14ac:dyDescent="0.4">
      <c r="A192" s="1097"/>
      <c r="B192" s="1099"/>
      <c r="C192" s="1099"/>
      <c r="D192" s="188" t="s">
        <v>413</v>
      </c>
      <c r="E192" s="188" t="s">
        <v>414</v>
      </c>
      <c r="F192" s="188" t="s">
        <v>415</v>
      </c>
      <c r="G192" s="188" t="s">
        <v>415</v>
      </c>
      <c r="H192" s="188" t="s">
        <v>58</v>
      </c>
      <c r="I192" s="188" t="s">
        <v>416</v>
      </c>
      <c r="J192" s="188" t="s">
        <v>417</v>
      </c>
      <c r="K192" s="188" t="s">
        <v>418</v>
      </c>
      <c r="L192" s="188" t="s">
        <v>419</v>
      </c>
      <c r="M192" s="188" t="s">
        <v>418</v>
      </c>
      <c r="N192" s="188" t="s">
        <v>420</v>
      </c>
      <c r="O192" s="188" t="s">
        <v>384</v>
      </c>
      <c r="P192" s="188" t="s">
        <v>421</v>
      </c>
      <c r="Q192" s="188" t="s">
        <v>422</v>
      </c>
      <c r="R192" s="188" t="s">
        <v>423</v>
      </c>
      <c r="S192" s="188" t="s">
        <v>423</v>
      </c>
      <c r="T192" s="1095"/>
      <c r="U192" s="638"/>
    </row>
    <row r="193" spans="1:21" x14ac:dyDescent="0.35">
      <c r="A193" s="1100" t="str">
        <f>B187</f>
        <v>suburb.e.1</v>
      </c>
      <c r="B193" s="178">
        <v>1</v>
      </c>
      <c r="C193" s="218"/>
      <c r="D193" s="131"/>
      <c r="E193" s="131"/>
      <c r="F193" s="218"/>
      <c r="G193" s="640"/>
      <c r="H193" s="133"/>
      <c r="I193" s="497"/>
      <c r="J193" s="641"/>
      <c r="K193" s="642"/>
      <c r="L193" s="497"/>
      <c r="M193" s="642"/>
      <c r="N193" s="185"/>
      <c r="O193" s="185"/>
      <c r="P193" s="497"/>
      <c r="Q193" s="497"/>
      <c r="R193" s="497"/>
      <c r="S193" s="497"/>
      <c r="T193" s="643"/>
      <c r="U193" s="637"/>
    </row>
    <row r="194" spans="1:21" x14ac:dyDescent="0.35">
      <c r="A194" s="1100"/>
      <c r="B194" s="179">
        <v>2</v>
      </c>
      <c r="C194" s="128"/>
      <c r="D194" s="118"/>
      <c r="E194" s="118"/>
      <c r="F194" s="128"/>
      <c r="G194" s="644"/>
      <c r="H194" s="128"/>
      <c r="I194" s="498"/>
      <c r="J194" s="645"/>
      <c r="K194" s="646"/>
      <c r="L194" s="498"/>
      <c r="M194" s="646"/>
      <c r="N194" s="176"/>
      <c r="O194" s="176"/>
      <c r="P194" s="498"/>
      <c r="Q194" s="498" t="s">
        <v>424</v>
      </c>
      <c r="R194" s="498"/>
      <c r="S194" s="498"/>
      <c r="T194" s="647"/>
      <c r="U194" s="637"/>
    </row>
    <row r="195" spans="1:21" x14ac:dyDescent="0.35">
      <c r="A195" s="1100"/>
      <c r="B195" s="179">
        <v>3</v>
      </c>
      <c r="C195" s="128"/>
      <c r="D195" s="118"/>
      <c r="E195" s="118"/>
      <c r="F195" s="128"/>
      <c r="G195" s="644"/>
      <c r="H195" s="128"/>
      <c r="I195" s="498"/>
      <c r="J195" s="645"/>
      <c r="K195" s="646"/>
      <c r="L195" s="498"/>
      <c r="M195" s="646"/>
      <c r="N195" s="176"/>
      <c r="O195" s="176"/>
      <c r="P195" s="498"/>
      <c r="Q195" s="498"/>
      <c r="R195" s="498"/>
      <c r="S195" s="498"/>
      <c r="T195" s="647"/>
      <c r="U195" s="637"/>
    </row>
    <row r="196" spans="1:21" x14ac:dyDescent="0.35">
      <c r="A196" s="1100"/>
      <c r="B196" s="179">
        <v>4</v>
      </c>
      <c r="C196" s="128"/>
      <c r="D196" s="118"/>
      <c r="E196" s="118"/>
      <c r="F196" s="128"/>
      <c r="G196" s="644"/>
      <c r="H196" s="128"/>
      <c r="I196" s="498"/>
      <c r="J196" s="645"/>
      <c r="K196" s="646"/>
      <c r="L196" s="498"/>
      <c r="M196" s="646"/>
      <c r="N196" s="176"/>
      <c r="O196" s="176"/>
      <c r="P196" s="498"/>
      <c r="Q196" s="498"/>
      <c r="R196" s="498"/>
      <c r="S196" s="498"/>
      <c r="T196" s="647"/>
      <c r="U196" s="637"/>
    </row>
    <row r="197" spans="1:21" x14ac:dyDescent="0.35">
      <c r="A197" s="1100"/>
      <c r="B197" s="179">
        <v>5</v>
      </c>
      <c r="C197" s="128"/>
      <c r="D197" s="118"/>
      <c r="E197" s="118"/>
      <c r="F197" s="128"/>
      <c r="G197" s="644"/>
      <c r="H197" s="128"/>
      <c r="I197" s="498"/>
      <c r="J197" s="645"/>
      <c r="K197" s="646"/>
      <c r="L197" s="498"/>
      <c r="M197" s="646"/>
      <c r="N197" s="176"/>
      <c r="O197" s="176"/>
      <c r="P197" s="498"/>
      <c r="Q197" s="498"/>
      <c r="R197" s="498"/>
      <c r="S197" s="498"/>
      <c r="T197" s="647"/>
      <c r="U197" s="637"/>
    </row>
    <row r="198" spans="1:21" x14ac:dyDescent="0.35">
      <c r="A198" s="1100"/>
      <c r="B198" s="179">
        <v>6</v>
      </c>
      <c r="C198" s="128"/>
      <c r="D198" s="118"/>
      <c r="E198" s="118"/>
      <c r="F198" s="128"/>
      <c r="G198" s="644"/>
      <c r="H198" s="128"/>
      <c r="I198" s="498"/>
      <c r="J198" s="645"/>
      <c r="K198" s="646"/>
      <c r="L198" s="498"/>
      <c r="M198" s="646"/>
      <c r="N198" s="176"/>
      <c r="O198" s="176"/>
      <c r="P198" s="498"/>
      <c r="Q198" s="498"/>
      <c r="R198" s="498"/>
      <c r="S198" s="498"/>
      <c r="T198" s="647"/>
      <c r="U198" s="637"/>
    </row>
    <row r="199" spans="1:21" x14ac:dyDescent="0.35">
      <c r="A199" s="1100"/>
      <c r="B199" s="179">
        <v>7</v>
      </c>
      <c r="C199" s="128"/>
      <c r="D199" s="118"/>
      <c r="E199" s="118"/>
      <c r="F199" s="128"/>
      <c r="G199" s="644"/>
      <c r="H199" s="128"/>
      <c r="I199" s="498"/>
      <c r="J199" s="645"/>
      <c r="K199" s="646"/>
      <c r="L199" s="498"/>
      <c r="M199" s="646"/>
      <c r="N199" s="176"/>
      <c r="O199" s="176"/>
      <c r="P199" s="498"/>
      <c r="Q199" s="498"/>
      <c r="R199" s="498"/>
      <c r="S199" s="498"/>
      <c r="T199" s="647"/>
      <c r="U199" s="637"/>
    </row>
    <row r="200" spans="1:21" x14ac:dyDescent="0.35">
      <c r="A200" s="1100"/>
      <c r="B200" s="179">
        <v>8</v>
      </c>
      <c r="C200" s="128"/>
      <c r="D200" s="118"/>
      <c r="E200" s="118"/>
      <c r="F200" s="128"/>
      <c r="G200" s="644"/>
      <c r="H200" s="128"/>
      <c r="I200" s="498"/>
      <c r="J200" s="645"/>
      <c r="K200" s="646"/>
      <c r="L200" s="498"/>
      <c r="M200" s="646"/>
      <c r="N200" s="176"/>
      <c r="O200" s="176"/>
      <c r="P200" s="498"/>
      <c r="Q200" s="498"/>
      <c r="R200" s="498"/>
      <c r="S200" s="498"/>
      <c r="T200" s="647"/>
      <c r="U200" s="637"/>
    </row>
    <row r="201" spans="1:21" x14ac:dyDescent="0.35">
      <c r="A201" s="1100"/>
      <c r="B201" s="179">
        <v>9</v>
      </c>
      <c r="C201" s="128"/>
      <c r="D201" s="118"/>
      <c r="E201" s="118"/>
      <c r="F201" s="128"/>
      <c r="G201" s="644"/>
      <c r="H201" s="128"/>
      <c r="I201" s="498"/>
      <c r="J201" s="645"/>
      <c r="K201" s="646"/>
      <c r="L201" s="498"/>
      <c r="M201" s="646"/>
      <c r="N201" s="176"/>
      <c r="O201" s="176"/>
      <c r="P201" s="498"/>
      <c r="Q201" s="498"/>
      <c r="R201" s="498"/>
      <c r="S201" s="498"/>
      <c r="T201" s="647"/>
      <c r="U201" s="637"/>
    </row>
    <row r="202" spans="1:21" ht="15" thickBot="1" x14ac:dyDescent="0.4">
      <c r="A202" s="1101"/>
      <c r="B202" s="180">
        <v>10</v>
      </c>
      <c r="C202" s="157"/>
      <c r="D202" s="155"/>
      <c r="E202" s="155"/>
      <c r="F202" s="157"/>
      <c r="G202" s="648"/>
      <c r="H202" s="157"/>
      <c r="I202" s="499"/>
      <c r="J202" s="649"/>
      <c r="K202" s="650"/>
      <c r="L202" s="499"/>
      <c r="M202" s="650"/>
      <c r="N202" s="177" t="s">
        <v>437</v>
      </c>
      <c r="O202" s="177"/>
      <c r="P202" s="499"/>
      <c r="Q202" s="499"/>
      <c r="R202" s="499"/>
      <c r="S202" s="499"/>
      <c r="T202" s="651"/>
      <c r="U202" s="637"/>
    </row>
    <row r="203" spans="1:21" ht="29.5" thickBot="1" x14ac:dyDescent="0.4">
      <c r="A203" s="163"/>
      <c r="B203" s="119"/>
      <c r="C203" s="119"/>
      <c r="D203" s="119"/>
      <c r="E203" s="555" t="s">
        <v>385</v>
      </c>
      <c r="F203" s="556">
        <f>COUNTA(F193:F202)</f>
        <v>0</v>
      </c>
      <c r="G203" s="557">
        <f>COUNTA(G193:G202)</f>
        <v>0</v>
      </c>
      <c r="H203" s="652"/>
      <c r="I203" s="652"/>
      <c r="J203" s="600" t="s">
        <v>623</v>
      </c>
      <c r="K203" s="602">
        <f>COUNTIF(K193:K202,"&lt;=31/12/2024")</f>
        <v>0</v>
      </c>
      <c r="L203" s="652"/>
      <c r="M203" s="161" t="s">
        <v>425</v>
      </c>
      <c r="N203" s="174">
        <f>SUM(N193:N202)</f>
        <v>0</v>
      </c>
      <c r="O203" s="175">
        <f>SUM(O193:O202)</f>
        <v>0</v>
      </c>
      <c r="P203" s="119"/>
      <c r="R203" s="119"/>
      <c r="S203" s="119"/>
      <c r="T203" s="653"/>
      <c r="U203" s="654"/>
    </row>
    <row r="204" spans="1:21" ht="15" thickBot="1" x14ac:dyDescent="0.4">
      <c r="A204" s="655"/>
      <c r="B204" s="656"/>
      <c r="C204" s="464"/>
      <c r="D204" s="464"/>
      <c r="E204" s="464"/>
      <c r="F204" s="656"/>
      <c r="G204" s="464"/>
      <c r="H204" s="464"/>
      <c r="I204" s="656"/>
      <c r="J204" s="656"/>
      <c r="K204" s="464"/>
      <c r="L204" s="464"/>
      <c r="M204" s="464"/>
      <c r="N204" s="464"/>
      <c r="O204" s="464"/>
      <c r="P204" s="464"/>
      <c r="Q204" s="464"/>
      <c r="R204" s="464"/>
      <c r="S204" s="657"/>
      <c r="T204" s="464"/>
      <c r="U204" s="658"/>
    </row>
    <row r="205" spans="1:21" ht="15" thickBot="1" x14ac:dyDescent="0.4">
      <c r="A205" s="632"/>
      <c r="B205" s="633"/>
      <c r="C205" s="634"/>
      <c r="D205" s="634"/>
      <c r="E205" s="634"/>
      <c r="F205" s="633"/>
      <c r="G205" s="634"/>
      <c r="H205" s="634"/>
      <c r="I205" s="633"/>
      <c r="J205" s="633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5"/>
    </row>
    <row r="206" spans="1:21" ht="27.5" thickBot="1" x14ac:dyDescent="0.4">
      <c r="A206" s="184" t="s">
        <v>9</v>
      </c>
      <c r="B206" s="1053" t="s">
        <v>60</v>
      </c>
      <c r="C206" s="1054"/>
      <c r="E206" s="1104" t="s">
        <v>386</v>
      </c>
      <c r="F206" s="1105"/>
      <c r="G206" s="1035">
        <f>VLOOKUP(B206,'sub_Urbano.Piano inv. forn'!$D$85:$H$104,3,FALSE)</f>
        <v>0</v>
      </c>
      <c r="H206" s="1036"/>
      <c r="I206" s="108"/>
      <c r="J206" s="1104" t="s">
        <v>387</v>
      </c>
      <c r="K206" s="1105"/>
      <c r="L206" s="1035">
        <f>VLOOKUP(B206,'sub_Urbano.Piano inv. forn'!$D$85:$H$104,4,FALSE)</f>
        <v>0</v>
      </c>
      <c r="M206" s="1036"/>
      <c r="O206" s="189" t="s">
        <v>388</v>
      </c>
      <c r="P206" s="636"/>
      <c r="R206" s="190" t="s">
        <v>389</v>
      </c>
      <c r="S206" s="1039"/>
      <c r="T206" s="1040"/>
      <c r="U206" s="637"/>
    </row>
    <row r="207" spans="1:21" ht="15" thickBot="1" x14ac:dyDescent="0.4">
      <c r="A207" s="163"/>
      <c r="B207" s="120"/>
      <c r="C207" s="120"/>
      <c r="E207" s="121"/>
      <c r="F207" s="121"/>
      <c r="G207" s="122"/>
      <c r="H207" s="122"/>
      <c r="I207" s="108"/>
      <c r="J207" s="121"/>
      <c r="K207" s="121"/>
      <c r="L207" s="122"/>
      <c r="M207" s="122"/>
      <c r="O207" s="123"/>
      <c r="R207" s="119"/>
      <c r="S207" s="608"/>
      <c r="U207" s="164"/>
    </row>
    <row r="208" spans="1:21" ht="35.25" customHeight="1" thickBot="1" x14ac:dyDescent="0.4">
      <c r="A208" s="1106" t="s">
        <v>390</v>
      </c>
      <c r="B208" s="1107"/>
      <c r="C208" s="1107"/>
      <c r="D208" s="1108"/>
      <c r="E208" s="1041">
        <f>VLOOKUP(B206,'sub_Urbano.Piano inv. forn'!$D$85:$V$104,17,FALSE)</f>
        <v>0</v>
      </c>
      <c r="F208" s="1042"/>
      <c r="G208" s="1042"/>
      <c r="H208" s="1043"/>
      <c r="I208" s="108"/>
      <c r="J208" s="1109" t="s">
        <v>391</v>
      </c>
      <c r="K208" s="1110"/>
      <c r="L208" s="1041">
        <f>VLOOKUP(B206,'sub_Urbano.Piano inv. forn'!$D$85:$V$104,19,FALSE)</f>
        <v>0</v>
      </c>
      <c r="M208" s="1043"/>
      <c r="N208" s="147"/>
      <c r="O208" s="190" t="s">
        <v>392</v>
      </c>
      <c r="P208" s="169">
        <f>L208+E208</f>
        <v>0</v>
      </c>
      <c r="R208" s="190" t="s">
        <v>393</v>
      </c>
      <c r="S208" s="1039"/>
      <c r="T208" s="1040"/>
      <c r="U208" s="164"/>
    </row>
    <row r="209" spans="1:21" ht="15" thickBot="1" x14ac:dyDescent="0.4">
      <c r="A209" s="170"/>
      <c r="B209" s="171"/>
      <c r="C209" s="171"/>
      <c r="D209" s="171"/>
      <c r="E209" s="172"/>
      <c r="F209" s="172"/>
      <c r="G209" s="172"/>
      <c r="H209" s="172"/>
      <c r="I209" s="108"/>
      <c r="J209" s="121"/>
      <c r="K209" s="121"/>
      <c r="L209" s="172"/>
      <c r="M209" s="172"/>
      <c r="N209" s="147"/>
      <c r="O209" s="119"/>
      <c r="P209" s="147"/>
      <c r="R209" s="119"/>
      <c r="S209" s="120"/>
      <c r="T209" s="120"/>
      <c r="U209" s="637"/>
    </row>
    <row r="210" spans="1:21" ht="58" x14ac:dyDescent="0.35">
      <c r="A210" s="1096" t="s">
        <v>394</v>
      </c>
      <c r="B210" s="1098" t="s">
        <v>395</v>
      </c>
      <c r="C210" s="1098" t="s">
        <v>396</v>
      </c>
      <c r="D210" s="186" t="s">
        <v>397</v>
      </c>
      <c r="E210" s="629" t="s">
        <v>398</v>
      </c>
      <c r="F210" s="186" t="s">
        <v>399</v>
      </c>
      <c r="G210" s="186" t="s">
        <v>400</v>
      </c>
      <c r="H210" s="187" t="s">
        <v>346</v>
      </c>
      <c r="I210" s="187" t="s">
        <v>401</v>
      </c>
      <c r="J210" s="187" t="s">
        <v>402</v>
      </c>
      <c r="K210" s="187" t="s">
        <v>403</v>
      </c>
      <c r="L210" s="187" t="s">
        <v>404</v>
      </c>
      <c r="M210" s="187" t="s">
        <v>405</v>
      </c>
      <c r="N210" s="187" t="s">
        <v>406</v>
      </c>
      <c r="O210" s="187" t="s">
        <v>407</v>
      </c>
      <c r="P210" s="187" t="s">
        <v>408</v>
      </c>
      <c r="Q210" s="187" t="s">
        <v>409</v>
      </c>
      <c r="R210" s="187" t="s">
        <v>410</v>
      </c>
      <c r="S210" s="187" t="s">
        <v>411</v>
      </c>
      <c r="T210" s="1094" t="s">
        <v>412</v>
      </c>
      <c r="U210" s="638"/>
    </row>
    <row r="211" spans="1:21" ht="24.5" thickBot="1" x14ac:dyDescent="0.4">
      <c r="A211" s="1097"/>
      <c r="B211" s="1099"/>
      <c r="C211" s="1099"/>
      <c r="D211" s="188" t="s">
        <v>413</v>
      </c>
      <c r="E211" s="188" t="s">
        <v>414</v>
      </c>
      <c r="F211" s="188" t="s">
        <v>415</v>
      </c>
      <c r="G211" s="188" t="s">
        <v>415</v>
      </c>
      <c r="H211" s="188" t="s">
        <v>58</v>
      </c>
      <c r="I211" s="188" t="s">
        <v>416</v>
      </c>
      <c r="J211" s="188" t="s">
        <v>417</v>
      </c>
      <c r="K211" s="188" t="s">
        <v>418</v>
      </c>
      <c r="L211" s="188" t="s">
        <v>419</v>
      </c>
      <c r="M211" s="188" t="s">
        <v>418</v>
      </c>
      <c r="N211" s="188" t="s">
        <v>420</v>
      </c>
      <c r="O211" s="188" t="s">
        <v>384</v>
      </c>
      <c r="P211" s="188" t="s">
        <v>421</v>
      </c>
      <c r="Q211" s="188" t="s">
        <v>422</v>
      </c>
      <c r="R211" s="188" t="s">
        <v>423</v>
      </c>
      <c r="S211" s="188" t="s">
        <v>423</v>
      </c>
      <c r="T211" s="1095"/>
      <c r="U211" s="638"/>
    </row>
    <row r="212" spans="1:21" x14ac:dyDescent="0.35">
      <c r="A212" s="1100" t="str">
        <f>B206</f>
        <v>suburb.e.2</v>
      </c>
      <c r="B212" s="178">
        <v>1</v>
      </c>
      <c r="C212" s="218"/>
      <c r="D212" s="131"/>
      <c r="E212" s="131"/>
      <c r="F212" s="218"/>
      <c r="G212" s="640"/>
      <c r="H212" s="133"/>
      <c r="I212" s="497"/>
      <c r="J212" s="641"/>
      <c r="K212" s="642"/>
      <c r="L212" s="497"/>
      <c r="M212" s="642"/>
      <c r="N212" s="185"/>
      <c r="O212" s="185"/>
      <c r="P212" s="497"/>
      <c r="Q212" s="497"/>
      <c r="R212" s="497"/>
      <c r="S212" s="497"/>
      <c r="T212" s="643"/>
      <c r="U212" s="637"/>
    </row>
    <row r="213" spans="1:21" x14ac:dyDescent="0.35">
      <c r="A213" s="1100"/>
      <c r="B213" s="179">
        <v>2</v>
      </c>
      <c r="C213" s="128"/>
      <c r="D213" s="118"/>
      <c r="E213" s="118"/>
      <c r="F213" s="128"/>
      <c r="G213" s="644"/>
      <c r="H213" s="128"/>
      <c r="I213" s="498"/>
      <c r="J213" s="645"/>
      <c r="K213" s="646"/>
      <c r="L213" s="498"/>
      <c r="M213" s="646"/>
      <c r="N213" s="176"/>
      <c r="O213" s="176"/>
      <c r="P213" s="498"/>
      <c r="Q213" s="498" t="s">
        <v>424</v>
      </c>
      <c r="R213" s="498"/>
      <c r="S213" s="498"/>
      <c r="T213" s="647"/>
      <c r="U213" s="637"/>
    </row>
    <row r="214" spans="1:21" x14ac:dyDescent="0.35">
      <c r="A214" s="1100"/>
      <c r="B214" s="179">
        <v>3</v>
      </c>
      <c r="C214" s="128"/>
      <c r="D214" s="118"/>
      <c r="E214" s="118"/>
      <c r="F214" s="128"/>
      <c r="G214" s="644"/>
      <c r="H214" s="128"/>
      <c r="I214" s="498"/>
      <c r="J214" s="645"/>
      <c r="K214" s="646"/>
      <c r="L214" s="498"/>
      <c r="M214" s="646"/>
      <c r="N214" s="176"/>
      <c r="O214" s="176"/>
      <c r="P214" s="498"/>
      <c r="Q214" s="498"/>
      <c r="R214" s="498"/>
      <c r="S214" s="498"/>
      <c r="T214" s="647"/>
      <c r="U214" s="637"/>
    </row>
    <row r="215" spans="1:21" x14ac:dyDescent="0.35">
      <c r="A215" s="1100"/>
      <c r="B215" s="179">
        <v>4</v>
      </c>
      <c r="C215" s="128"/>
      <c r="D215" s="118"/>
      <c r="E215" s="118"/>
      <c r="F215" s="128"/>
      <c r="G215" s="644"/>
      <c r="H215" s="128"/>
      <c r="I215" s="498"/>
      <c r="J215" s="645"/>
      <c r="K215" s="646"/>
      <c r="L215" s="498"/>
      <c r="M215" s="646"/>
      <c r="N215" s="176"/>
      <c r="O215" s="176"/>
      <c r="P215" s="498"/>
      <c r="Q215" s="498"/>
      <c r="R215" s="498"/>
      <c r="S215" s="498"/>
      <c r="T215" s="647"/>
      <c r="U215" s="637"/>
    </row>
    <row r="216" spans="1:21" x14ac:dyDescent="0.35">
      <c r="A216" s="1100"/>
      <c r="B216" s="179">
        <v>5</v>
      </c>
      <c r="C216" s="128"/>
      <c r="D216" s="118"/>
      <c r="E216" s="118"/>
      <c r="F216" s="128"/>
      <c r="G216" s="644"/>
      <c r="H216" s="128"/>
      <c r="I216" s="498"/>
      <c r="J216" s="645"/>
      <c r="K216" s="646"/>
      <c r="L216" s="498"/>
      <c r="M216" s="646"/>
      <c r="N216" s="176"/>
      <c r="O216" s="176"/>
      <c r="P216" s="498"/>
      <c r="Q216" s="498"/>
      <c r="R216" s="498"/>
      <c r="S216" s="498"/>
      <c r="T216" s="647"/>
      <c r="U216" s="637"/>
    </row>
    <row r="217" spans="1:21" x14ac:dyDescent="0.35">
      <c r="A217" s="1100"/>
      <c r="B217" s="179">
        <v>6</v>
      </c>
      <c r="C217" s="128"/>
      <c r="D217" s="118"/>
      <c r="E217" s="118"/>
      <c r="F217" s="128"/>
      <c r="G217" s="644"/>
      <c r="H217" s="128"/>
      <c r="I217" s="498"/>
      <c r="J217" s="645"/>
      <c r="K217" s="646"/>
      <c r="L217" s="498"/>
      <c r="M217" s="646"/>
      <c r="N217" s="176"/>
      <c r="O217" s="176"/>
      <c r="P217" s="498"/>
      <c r="Q217" s="498"/>
      <c r="R217" s="498"/>
      <c r="S217" s="498"/>
      <c r="T217" s="647"/>
      <c r="U217" s="637"/>
    </row>
    <row r="218" spans="1:21" x14ac:dyDescent="0.35">
      <c r="A218" s="1100"/>
      <c r="B218" s="179">
        <v>7</v>
      </c>
      <c r="C218" s="128"/>
      <c r="D218" s="118"/>
      <c r="E218" s="118"/>
      <c r="F218" s="128"/>
      <c r="G218" s="644"/>
      <c r="H218" s="128"/>
      <c r="I218" s="498"/>
      <c r="J218" s="645"/>
      <c r="K218" s="646"/>
      <c r="L218" s="498"/>
      <c r="M218" s="646"/>
      <c r="N218" s="176"/>
      <c r="O218" s="176"/>
      <c r="P218" s="498"/>
      <c r="Q218" s="498"/>
      <c r="R218" s="498"/>
      <c r="S218" s="498"/>
      <c r="T218" s="647"/>
      <c r="U218" s="637"/>
    </row>
    <row r="219" spans="1:21" x14ac:dyDescent="0.35">
      <c r="A219" s="1100"/>
      <c r="B219" s="179">
        <v>8</v>
      </c>
      <c r="C219" s="128"/>
      <c r="D219" s="118"/>
      <c r="E219" s="118"/>
      <c r="F219" s="128"/>
      <c r="G219" s="644"/>
      <c r="H219" s="128"/>
      <c r="I219" s="498"/>
      <c r="J219" s="645"/>
      <c r="K219" s="646"/>
      <c r="L219" s="498"/>
      <c r="M219" s="646"/>
      <c r="N219" s="176"/>
      <c r="O219" s="176"/>
      <c r="P219" s="498"/>
      <c r="Q219" s="498"/>
      <c r="R219" s="498"/>
      <c r="S219" s="498"/>
      <c r="T219" s="647"/>
      <c r="U219" s="637"/>
    </row>
    <row r="220" spans="1:21" x14ac:dyDescent="0.35">
      <c r="A220" s="1100"/>
      <c r="B220" s="179">
        <v>9</v>
      </c>
      <c r="C220" s="128"/>
      <c r="D220" s="118"/>
      <c r="E220" s="118"/>
      <c r="F220" s="128"/>
      <c r="G220" s="644"/>
      <c r="H220" s="128"/>
      <c r="I220" s="498"/>
      <c r="J220" s="645"/>
      <c r="K220" s="646"/>
      <c r="L220" s="498"/>
      <c r="M220" s="646"/>
      <c r="N220" s="176"/>
      <c r="O220" s="176"/>
      <c r="P220" s="498"/>
      <c r="Q220" s="498"/>
      <c r="R220" s="498"/>
      <c r="S220" s="498"/>
      <c r="T220" s="647"/>
      <c r="U220" s="637"/>
    </row>
    <row r="221" spans="1:21" ht="15" thickBot="1" x14ac:dyDescent="0.4">
      <c r="A221" s="1101"/>
      <c r="B221" s="180">
        <v>10</v>
      </c>
      <c r="C221" s="157"/>
      <c r="D221" s="155"/>
      <c r="E221" s="155"/>
      <c r="F221" s="157"/>
      <c r="G221" s="648"/>
      <c r="H221" s="157"/>
      <c r="I221" s="499"/>
      <c r="J221" s="649"/>
      <c r="K221" s="650"/>
      <c r="L221" s="499"/>
      <c r="M221" s="650"/>
      <c r="N221" s="177" t="s">
        <v>437</v>
      </c>
      <c r="O221" s="177"/>
      <c r="P221" s="499"/>
      <c r="Q221" s="499"/>
      <c r="R221" s="499"/>
      <c r="S221" s="499"/>
      <c r="T221" s="651"/>
      <c r="U221" s="637"/>
    </row>
    <row r="222" spans="1:21" ht="29.5" thickBot="1" x14ac:dyDescent="0.4">
      <c r="A222" s="163"/>
      <c r="B222" s="119"/>
      <c r="C222" s="119"/>
      <c r="D222" s="119"/>
      <c r="E222" s="555" t="s">
        <v>385</v>
      </c>
      <c r="F222" s="556">
        <f>COUNTA(F212:F221)</f>
        <v>0</v>
      </c>
      <c r="G222" s="557">
        <f>COUNTA(G212:G221)</f>
        <v>0</v>
      </c>
      <c r="H222" s="652"/>
      <c r="I222" s="652"/>
      <c r="J222" s="600" t="s">
        <v>623</v>
      </c>
      <c r="K222" s="602">
        <f>COUNTIF(K212:K221,"&lt;=31/12/2024")</f>
        <v>0</v>
      </c>
      <c r="L222" s="652"/>
      <c r="M222" s="161" t="s">
        <v>425</v>
      </c>
      <c r="N222" s="174">
        <f>SUM(N212:N221)</f>
        <v>0</v>
      </c>
      <c r="O222" s="175">
        <f>SUM(O212:O221)</f>
        <v>0</v>
      </c>
      <c r="P222" s="119"/>
      <c r="R222" s="119"/>
      <c r="S222" s="119"/>
      <c r="T222" s="653"/>
      <c r="U222" s="654"/>
    </row>
    <row r="223" spans="1:21" ht="15" thickBot="1" x14ac:dyDescent="0.4">
      <c r="A223" s="655"/>
      <c r="B223" s="656"/>
      <c r="C223" s="464"/>
      <c r="D223" s="464"/>
      <c r="E223" s="464"/>
      <c r="F223" s="656"/>
      <c r="G223" s="464"/>
      <c r="H223" s="464"/>
      <c r="I223" s="656"/>
      <c r="J223" s="656"/>
      <c r="K223" s="464"/>
      <c r="L223" s="464"/>
      <c r="M223" s="464"/>
      <c r="N223" s="464"/>
      <c r="O223" s="464"/>
      <c r="P223" s="464"/>
      <c r="Q223" s="464"/>
      <c r="R223" s="464"/>
      <c r="S223" s="657"/>
      <c r="T223" s="464"/>
      <c r="U223" s="658"/>
    </row>
  </sheetData>
  <sheetProtection password="8721" sheet="1" objects="1" scenarios="1"/>
  <mergeCells count="191">
    <mergeCell ref="A6:D6"/>
    <mergeCell ref="E6:J6"/>
    <mergeCell ref="A18:D18"/>
    <mergeCell ref="E18:H18"/>
    <mergeCell ref="J18:K18"/>
    <mergeCell ref="L18:M18"/>
    <mergeCell ref="S18:T18"/>
    <mergeCell ref="A10:D11"/>
    <mergeCell ref="E10:H11"/>
    <mergeCell ref="O10:P11"/>
    <mergeCell ref="A8:T8"/>
    <mergeCell ref="B16:C16"/>
    <mergeCell ref="E16:F16"/>
    <mergeCell ref="G16:H16"/>
    <mergeCell ref="J16:K16"/>
    <mergeCell ref="L16:M16"/>
    <mergeCell ref="S16:T16"/>
    <mergeCell ref="A13:D13"/>
    <mergeCell ref="E13:H13"/>
    <mergeCell ref="J13:M13"/>
    <mergeCell ref="S35:T35"/>
    <mergeCell ref="A37:D37"/>
    <mergeCell ref="E37:H37"/>
    <mergeCell ref="J37:K37"/>
    <mergeCell ref="L37:M37"/>
    <mergeCell ref="S37:T37"/>
    <mergeCell ref="A20:A21"/>
    <mergeCell ref="B20:B21"/>
    <mergeCell ref="C20:C21"/>
    <mergeCell ref="A22:A31"/>
    <mergeCell ref="B35:C35"/>
    <mergeCell ref="E35:F35"/>
    <mergeCell ref="A39:A40"/>
    <mergeCell ref="B39:B40"/>
    <mergeCell ref="C39:C40"/>
    <mergeCell ref="A41:A50"/>
    <mergeCell ref="B54:C54"/>
    <mergeCell ref="E54:F54"/>
    <mergeCell ref="G35:H35"/>
    <mergeCell ref="J35:K35"/>
    <mergeCell ref="L35:M35"/>
    <mergeCell ref="G54:H54"/>
    <mergeCell ref="J54:K54"/>
    <mergeCell ref="L54:M54"/>
    <mergeCell ref="S54:T54"/>
    <mergeCell ref="A56:D56"/>
    <mergeCell ref="E56:H56"/>
    <mergeCell ref="J56:K56"/>
    <mergeCell ref="L56:M56"/>
    <mergeCell ref="S56:T56"/>
    <mergeCell ref="S73:T73"/>
    <mergeCell ref="A75:D75"/>
    <mergeCell ref="E75:H75"/>
    <mergeCell ref="J75:K75"/>
    <mergeCell ref="L75:M75"/>
    <mergeCell ref="S75:T75"/>
    <mergeCell ref="A58:A59"/>
    <mergeCell ref="B58:B59"/>
    <mergeCell ref="C58:C59"/>
    <mergeCell ref="A60:A69"/>
    <mergeCell ref="B73:C73"/>
    <mergeCell ref="E73:F73"/>
    <mergeCell ref="A77:A78"/>
    <mergeCell ref="B77:B78"/>
    <mergeCell ref="C77:C78"/>
    <mergeCell ref="A79:A88"/>
    <mergeCell ref="B92:C92"/>
    <mergeCell ref="E92:F92"/>
    <mergeCell ref="G73:H73"/>
    <mergeCell ref="J73:K73"/>
    <mergeCell ref="L73:M73"/>
    <mergeCell ref="G92:H92"/>
    <mergeCell ref="J92:K92"/>
    <mergeCell ref="L92:M92"/>
    <mergeCell ref="A115:A116"/>
    <mergeCell ref="B115:B116"/>
    <mergeCell ref="C115:C116"/>
    <mergeCell ref="A117:A126"/>
    <mergeCell ref="B130:C130"/>
    <mergeCell ref="E130:F130"/>
    <mergeCell ref="S92:T92"/>
    <mergeCell ref="A94:D94"/>
    <mergeCell ref="E94:H94"/>
    <mergeCell ref="J94:K94"/>
    <mergeCell ref="L94:M94"/>
    <mergeCell ref="S94:T94"/>
    <mergeCell ref="S111:T111"/>
    <mergeCell ref="A113:D113"/>
    <mergeCell ref="E113:H113"/>
    <mergeCell ref="J113:K113"/>
    <mergeCell ref="L113:M113"/>
    <mergeCell ref="S113:T113"/>
    <mergeCell ref="A96:A97"/>
    <mergeCell ref="B96:B97"/>
    <mergeCell ref="C96:C97"/>
    <mergeCell ref="A98:A107"/>
    <mergeCell ref="B111:C111"/>
    <mergeCell ref="E111:F111"/>
    <mergeCell ref="A134:A135"/>
    <mergeCell ref="B134:B135"/>
    <mergeCell ref="C134:C135"/>
    <mergeCell ref="A136:A145"/>
    <mergeCell ref="B149:C149"/>
    <mergeCell ref="E149:F149"/>
    <mergeCell ref="S130:T130"/>
    <mergeCell ref="A132:D132"/>
    <mergeCell ref="E132:H132"/>
    <mergeCell ref="J132:K132"/>
    <mergeCell ref="L132:M132"/>
    <mergeCell ref="S132:T132"/>
    <mergeCell ref="A153:A154"/>
    <mergeCell ref="B153:B154"/>
    <mergeCell ref="C153:C154"/>
    <mergeCell ref="A155:A164"/>
    <mergeCell ref="B168:C168"/>
    <mergeCell ref="E168:F168"/>
    <mergeCell ref="S149:T149"/>
    <mergeCell ref="A151:D151"/>
    <mergeCell ref="E151:H151"/>
    <mergeCell ref="J151:K151"/>
    <mergeCell ref="L151:M151"/>
    <mergeCell ref="S151:T151"/>
    <mergeCell ref="A172:A173"/>
    <mergeCell ref="B172:B173"/>
    <mergeCell ref="C172:C173"/>
    <mergeCell ref="A174:A183"/>
    <mergeCell ref="B187:C187"/>
    <mergeCell ref="E187:F187"/>
    <mergeCell ref="S168:T168"/>
    <mergeCell ref="A170:D170"/>
    <mergeCell ref="E170:H170"/>
    <mergeCell ref="J170:K170"/>
    <mergeCell ref="L170:M170"/>
    <mergeCell ref="S170:T170"/>
    <mergeCell ref="A193:A202"/>
    <mergeCell ref="B206:C206"/>
    <mergeCell ref="E206:F206"/>
    <mergeCell ref="S187:T187"/>
    <mergeCell ref="A189:D189"/>
    <mergeCell ref="E189:H189"/>
    <mergeCell ref="J189:K189"/>
    <mergeCell ref="L189:M189"/>
    <mergeCell ref="S189:T189"/>
    <mergeCell ref="A212:A221"/>
    <mergeCell ref="J10:N10"/>
    <mergeCell ref="J11:N11"/>
    <mergeCell ref="G206:H206"/>
    <mergeCell ref="J206:K206"/>
    <mergeCell ref="L206:M206"/>
    <mergeCell ref="G187:H187"/>
    <mergeCell ref="J187:K187"/>
    <mergeCell ref="L187:M187"/>
    <mergeCell ref="G168:H168"/>
    <mergeCell ref="J168:K168"/>
    <mergeCell ref="L168:M168"/>
    <mergeCell ref="G149:H149"/>
    <mergeCell ref="J149:K149"/>
    <mergeCell ref="L149:M149"/>
    <mergeCell ref="G130:H130"/>
    <mergeCell ref="J130:K130"/>
    <mergeCell ref="L130:M130"/>
    <mergeCell ref="G111:H111"/>
    <mergeCell ref="J111:K111"/>
    <mergeCell ref="L111:M111"/>
    <mergeCell ref="A208:D208"/>
    <mergeCell ref="E208:H208"/>
    <mergeCell ref="J208:K208"/>
    <mergeCell ref="A1:X1"/>
    <mergeCell ref="T210:T211"/>
    <mergeCell ref="T20:T21"/>
    <mergeCell ref="L6:N6"/>
    <mergeCell ref="O6:T6"/>
    <mergeCell ref="A3:T3"/>
    <mergeCell ref="T39:T40"/>
    <mergeCell ref="T58:T59"/>
    <mergeCell ref="T77:T78"/>
    <mergeCell ref="T96:T97"/>
    <mergeCell ref="T115:T116"/>
    <mergeCell ref="T134:T135"/>
    <mergeCell ref="T153:T154"/>
    <mergeCell ref="T172:T173"/>
    <mergeCell ref="T191:T192"/>
    <mergeCell ref="A210:A211"/>
    <mergeCell ref="B210:B211"/>
    <mergeCell ref="C210:C211"/>
    <mergeCell ref="S206:T206"/>
    <mergeCell ref="L208:M208"/>
    <mergeCell ref="S208:T208"/>
    <mergeCell ref="A191:A192"/>
    <mergeCell ref="B191:B192"/>
    <mergeCell ref="C191:C192"/>
  </mergeCells>
  <dataValidations count="6">
    <dataValidation type="list" allowBlank="1" showInputMessage="1" showErrorMessage="1" sqref="R136:S145 R155:S164 R174:S183 R193:S202 R212:S221 R117:S126 R98:S107 R79:S88 R60:S69 R41:S50 R22:S31" xr:uid="{00000000-0002-0000-0800-000000000000}">
      <formula1>"si,"</formula1>
    </dataValidation>
    <dataValidation allowBlank="1" showInputMessage="1" showErrorMessage="1" prompt="Inserire il riferimento corretto da piano di investimento (es.m1,e.1. ecc.)_x000a_" sqref="A20:A21 A191:A192 A39:A40 A58:A59 A77:A78 A96:A97 A115:A116 A134:A135 A153:A154 A172:A173 A210:A211" xr:uid="{00000000-0002-0000-0800-000001000000}"/>
    <dataValidation type="list" allowBlank="1" showInputMessage="1" showErrorMessage="1" sqref="B17:C17 B55:C55 B74:C74 B93:C93 B112:C112 B131:C131 B150:C150 B169:C169 B188:C188 B207:C207 B36:C36" xr:uid="{00000000-0002-0000-0800-000002000000}">
      <formula1>$D$20:$D$39</formula1>
    </dataValidation>
    <dataValidation type="list" allowBlank="1" showInputMessage="1" showErrorMessage="1" sqref="H98:H107 H79:H88 H60:H69 H41:H50 H193:H202 H22:H31 H117:H126 H136:H145 H155:H164 H174:H183 H212:H221" xr:uid="{00000000-0002-0000-0800-000003000000}">
      <formula1>"elettrico,"</formula1>
    </dataValidation>
    <dataValidation type="list" allowBlank="1" showInputMessage="1" showErrorMessage="1" sqref="E22:E31 E41:E50 E60:E69 E79:E88 E98:E107 E117:E126 E136:E145 E155:E164 E174:E183 E193:E202 E212:E221" xr:uid="{00000000-0002-0000-0800-000004000000}">
      <formula1>"suburbano"</formula1>
    </dataValidation>
    <dataValidation type="list" allowBlank="1" showInputMessage="1" showErrorMessage="1" sqref="I22:I31 I41:I50 I60:I69 I79:I88 I98:I107 I117:I126 I136:I145 I155:I164 I174:I183 I193:I202 I212:I221" xr:uid="{00000000-0002-0000-0800-000005000000}">
      <formula1>"classe I, classe A"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="Inserire OGV corrispondente al Piano di investimento esecutivo" xr:uid="{00000000-0002-0000-0800-000006000000}">
          <x14:formula1>
            <xm:f>'sub_Urbano.Piano inv. forn'!$D$85:$D$104</xm:f>
          </x14:formula1>
          <xm:sqref>B206:C206 B16:C16 B35:C35 B168:C168 B149:C149 B130:C130 B111:C111 B92:C92 B73:C73 B54:C54 B187:C187</xm:sqref>
        </x14:dataValidation>
        <x14:dataValidation type="list" allowBlank="1" showInputMessage="1" showErrorMessage="1" prompt="Scegliere la regione beneficiaria dal menù a tendina_x000a_" xr:uid="{00000000-0002-0000-0800-000007000000}">
          <x14:formula1>
            <xm:f>'DATI EROGAZIONI'!$A$2:$A$22</xm:f>
          </x14:formula1>
          <xm:sqref>E6:J6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6D84517392BC418EADA2D0D2955FF6" ma:contentTypeVersion="16" ma:contentTypeDescription="Creare un nuovo documento." ma:contentTypeScope="" ma:versionID="0a7567c5e3a939c083170d09df4700f9">
  <xsd:schema xmlns:xsd="http://www.w3.org/2001/XMLSchema" xmlns:xs="http://www.w3.org/2001/XMLSchema" xmlns:p="http://schemas.microsoft.com/office/2006/metadata/properties" xmlns:ns3="f01d3838-84f0-41bd-8e10-bcdc36028c8d" xmlns:ns4="b60bc553-734e-4de8-853c-7f29a1d1939b" targetNamespace="http://schemas.microsoft.com/office/2006/metadata/properties" ma:root="true" ma:fieldsID="9337423b6a4b5a712a546f1d21af11ef" ns3:_="" ns4:_="">
    <xsd:import namespace="f01d3838-84f0-41bd-8e10-bcdc36028c8d"/>
    <xsd:import namespace="b60bc553-734e-4de8-853c-7f29a1d1939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1d3838-84f0-41bd-8e10-bcdc36028c8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0bc553-734e-4de8-853c-7f29a1d193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60bc553-734e-4de8-853c-7f29a1d1939b" xsi:nil="true"/>
  </documentManagement>
</p:properties>
</file>

<file path=customXml/itemProps1.xml><?xml version="1.0" encoding="utf-8"?>
<ds:datastoreItem xmlns:ds="http://schemas.openxmlformats.org/officeDocument/2006/customXml" ds:itemID="{1BAD81AF-DFEF-480B-A732-87488C309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0E02EC-3DF6-442C-8168-882B113A30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1d3838-84f0-41bd-8e10-bcdc36028c8d"/>
    <ds:schemaRef ds:uri="b60bc553-734e-4de8-853c-7f29a1d19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DE688E-AD8C-43D0-B80F-1A00898E4E60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b60bc553-734e-4de8-853c-7f29a1d1939b"/>
    <ds:schemaRef ds:uri="f01d3838-84f0-41bd-8e10-bcdc36028c8d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21</vt:i4>
      </vt:variant>
    </vt:vector>
  </HeadingPairs>
  <TitlesOfParts>
    <vt:vector size="21" baseType="lpstr">
      <vt:lpstr>sub_Urbano.Piano inv. forn</vt:lpstr>
      <vt:lpstr>EXTRAUrbano.Piano inv. forn </vt:lpstr>
      <vt:lpstr>sub_urbano_PIANO_INV-INFR</vt:lpstr>
      <vt:lpstr>EXTRA-urbano_PIANO_INV-INFR </vt:lpstr>
      <vt:lpstr>piano inv.riconvers.</vt:lpstr>
      <vt:lpstr>q.e. gen</vt:lpstr>
      <vt:lpstr>sub-urbano REND FORN_ metano</vt:lpstr>
      <vt:lpstr>extraurbano REND FORN_ metano</vt:lpstr>
      <vt:lpstr>sub_urbano REND_FORN_ ele </vt:lpstr>
      <vt:lpstr>extraurbano REND FORN_ elett</vt:lpstr>
      <vt:lpstr>suburb.REND_FORN_ idrogeno</vt:lpstr>
      <vt:lpstr>eXTRAurbanoREND_FORN_ idrogeno</vt:lpstr>
      <vt:lpstr>rend_riconversione-sub</vt:lpstr>
      <vt:lpstr>rend_riconversione-extraurb</vt:lpstr>
      <vt:lpstr>suburbano rend_infr_met</vt:lpstr>
      <vt:lpstr>EXTRAurbano rend_infr_met </vt:lpstr>
      <vt:lpstr>SUBurbano rend_infr_elet</vt:lpstr>
      <vt:lpstr>EXTRAurbano rend_infr_elet </vt:lpstr>
      <vt:lpstr>suburbano rend_infr_idrogeno</vt:lpstr>
      <vt:lpstr>EXTRAurbano rend_infr_idrogeno</vt:lpstr>
      <vt:lpstr>DATI EROGAZIONI</vt:lpstr>
    </vt:vector>
  </TitlesOfParts>
  <Company>MIT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simona.armento</dc:creator>
  <cp:lastModifiedBy>Armento Simona</cp:lastModifiedBy>
  <cp:revision/>
  <dcterms:created xsi:type="dcterms:W3CDTF">2022-03-22T10:39:05Z</dcterms:created>
  <dcterms:modified xsi:type="dcterms:W3CDTF">2025-10-28T08:41:09Z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0x010100016D84517392BC418EADA2D0D2955FF6</vt:lpwstr>
  </property>
</Properties>
</file>