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armento.s\Desktop\"/>
    </mc:Choice>
  </mc:AlternateContent>
  <xr:revisionPtr revIDLastSave="0" documentId="13_ncr:1_{81EADB73-7610-4B52-8F26-2332320BDB1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Urbano.Piano inv. forn" sheetId="6" r:id="rId1"/>
    <sheet name="urbano_PIANO_INV-INFR" sheetId="5" r:id="rId2"/>
    <sheet name="q.e. gen" sheetId="9" r:id="rId3"/>
    <sheet name="URB_REND_FORN_ELET" sheetId="10" r:id="rId4"/>
    <sheet name="urb_rend_forn_idr" sheetId="17" r:id="rId5"/>
    <sheet name="urbano rend_infr_elet" sheetId="13" r:id="rId6"/>
    <sheet name="urbano rend_infr_idrogeno" sheetId="15" r:id="rId7"/>
    <sheet name="dati cup e milestone" sheetId="16" state="hidden" r:id="rId8"/>
    <sheet name="cup e responsabili" sheetId="18" state="hidden" r:id="rId9"/>
  </sheets>
  <externalReferences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0" l="1"/>
  <c r="B42" i="15"/>
  <c r="M42" i="15"/>
  <c r="B43" i="15"/>
  <c r="M43" i="15"/>
  <c r="B44" i="15"/>
  <c r="M44" i="15"/>
  <c r="B45" i="15"/>
  <c r="M45" i="15"/>
  <c r="B46" i="15"/>
  <c r="M46" i="15"/>
  <c r="B47" i="15"/>
  <c r="M47" i="15"/>
  <c r="B48" i="15"/>
  <c r="M48" i="15"/>
  <c r="B49" i="15"/>
  <c r="M49" i="15"/>
  <c r="B50" i="15"/>
  <c r="M50" i="15"/>
  <c r="B51" i="15"/>
  <c r="M51" i="15"/>
  <c r="B52" i="15"/>
  <c r="M52" i="15"/>
  <c r="B53" i="15"/>
  <c r="M53" i="15"/>
  <c r="H20" i="15"/>
  <c r="I20" i="15" s="1"/>
  <c r="O20" i="15"/>
  <c r="P20" i="15" s="1"/>
  <c r="Q20" i="15" s="1"/>
  <c r="H21" i="15"/>
  <c r="O21" i="15"/>
  <c r="P21" i="15" s="1"/>
  <c r="Q21" i="15" s="1"/>
  <c r="H22" i="15"/>
  <c r="I22" i="15" s="1"/>
  <c r="O22" i="15"/>
  <c r="P22" i="15" s="1"/>
  <c r="Q22" i="15" s="1"/>
  <c r="H23" i="15"/>
  <c r="I23" i="15" s="1"/>
  <c r="O23" i="15"/>
  <c r="P23" i="15" s="1"/>
  <c r="H24" i="15"/>
  <c r="I24" i="15" s="1"/>
  <c r="J24" i="15" s="1"/>
  <c r="O24" i="15"/>
  <c r="P24" i="15" s="1"/>
  <c r="Q24" i="15" s="1"/>
  <c r="H25" i="15"/>
  <c r="O25" i="15"/>
  <c r="P25" i="15" s="1"/>
  <c r="Q25" i="15" s="1"/>
  <c r="H26" i="15"/>
  <c r="I26" i="15" s="1"/>
  <c r="O26" i="15"/>
  <c r="P26" i="15" s="1"/>
  <c r="Q26" i="15" s="1"/>
  <c r="H27" i="15"/>
  <c r="I27" i="15" s="1"/>
  <c r="O27" i="15"/>
  <c r="P27" i="15" s="1"/>
  <c r="H28" i="15"/>
  <c r="I28" i="15" s="1"/>
  <c r="J28" i="15" s="1"/>
  <c r="O28" i="15"/>
  <c r="P28" i="15" s="1"/>
  <c r="Q28" i="15" s="1"/>
  <c r="H20" i="13"/>
  <c r="J20" i="13" s="1"/>
  <c r="I20" i="13"/>
  <c r="O20" i="13"/>
  <c r="P20" i="13" s="1"/>
  <c r="H21" i="13"/>
  <c r="O21" i="13"/>
  <c r="P21" i="13" s="1"/>
  <c r="Q21" i="13" s="1"/>
  <c r="H22" i="13"/>
  <c r="I22" i="13" s="1"/>
  <c r="J22" i="13" s="1"/>
  <c r="O22" i="13"/>
  <c r="P22" i="13"/>
  <c r="Q22" i="13"/>
  <c r="H23" i="13"/>
  <c r="J23" i="13" s="1"/>
  <c r="I23" i="13"/>
  <c r="O23" i="13"/>
  <c r="P23" i="13"/>
  <c r="Q23" i="13" s="1"/>
  <c r="H24" i="13"/>
  <c r="J24" i="13" s="1"/>
  <c r="I24" i="13"/>
  <c r="O24" i="13"/>
  <c r="P24" i="13" s="1"/>
  <c r="H25" i="13"/>
  <c r="O25" i="13"/>
  <c r="P25" i="13" s="1"/>
  <c r="Q25" i="13" s="1"/>
  <c r="H26" i="13"/>
  <c r="I26" i="13" s="1"/>
  <c r="J26" i="13" s="1"/>
  <c r="O26" i="13"/>
  <c r="P26" i="13"/>
  <c r="Q26" i="13"/>
  <c r="H27" i="13"/>
  <c r="J27" i="13" s="1"/>
  <c r="I27" i="13"/>
  <c r="O27" i="13"/>
  <c r="Q27" i="13" s="1"/>
  <c r="P27" i="13"/>
  <c r="H28" i="13"/>
  <c r="J28" i="13" s="1"/>
  <c r="I28" i="13"/>
  <c r="O28" i="13"/>
  <c r="P28" i="13" s="1"/>
  <c r="H29" i="13"/>
  <c r="O29" i="13"/>
  <c r="P29" i="13" s="1"/>
  <c r="Q29" i="13" s="1"/>
  <c r="H30" i="13"/>
  <c r="I30" i="13" s="1"/>
  <c r="J30" i="13" s="1"/>
  <c r="O30" i="13"/>
  <c r="P30" i="13"/>
  <c r="Q30" i="13"/>
  <c r="H31" i="13"/>
  <c r="J31" i="13" s="1"/>
  <c r="I31" i="13"/>
  <c r="O31" i="13"/>
  <c r="Q31" i="13" s="1"/>
  <c r="P31" i="13"/>
  <c r="E15" i="10"/>
  <c r="O605" i="10"/>
  <c r="G605" i="10"/>
  <c r="F605" i="10"/>
  <c r="A595" i="10"/>
  <c r="L591" i="10"/>
  <c r="P591" i="10" s="1"/>
  <c r="E591" i="10"/>
  <c r="L589" i="10"/>
  <c r="G589" i="10"/>
  <c r="O586" i="10"/>
  <c r="G586" i="10"/>
  <c r="F586" i="10"/>
  <c r="A576" i="10"/>
  <c r="L572" i="10"/>
  <c r="P572" i="10" s="1"/>
  <c r="E572" i="10"/>
  <c r="L570" i="10"/>
  <c r="G570" i="10"/>
  <c r="O567" i="10"/>
  <c r="G567" i="10"/>
  <c r="F567" i="10"/>
  <c r="A557" i="10"/>
  <c r="L553" i="10"/>
  <c r="P553" i="10" s="1"/>
  <c r="E553" i="10"/>
  <c r="L551" i="10"/>
  <c r="G551" i="10"/>
  <c r="O548" i="10"/>
  <c r="G548" i="10"/>
  <c r="F548" i="10"/>
  <c r="A538" i="10"/>
  <c r="L534" i="10"/>
  <c r="P534" i="10" s="1"/>
  <c r="E534" i="10"/>
  <c r="L532" i="10"/>
  <c r="G532" i="10"/>
  <c r="O529" i="10"/>
  <c r="G529" i="10"/>
  <c r="F529" i="10"/>
  <c r="A519" i="10"/>
  <c r="L515" i="10"/>
  <c r="P515" i="10" s="1"/>
  <c r="E515" i="10"/>
  <c r="L513" i="10"/>
  <c r="G513" i="10"/>
  <c r="O510" i="10"/>
  <c r="G510" i="10"/>
  <c r="F510" i="10"/>
  <c r="A500" i="10"/>
  <c r="L496" i="10"/>
  <c r="P496" i="10" s="1"/>
  <c r="E496" i="10"/>
  <c r="L494" i="10"/>
  <c r="G494" i="10"/>
  <c r="O491" i="10"/>
  <c r="G491" i="10"/>
  <c r="F491" i="10"/>
  <c r="A481" i="10"/>
  <c r="L477" i="10"/>
  <c r="P477" i="10" s="1"/>
  <c r="E477" i="10"/>
  <c r="L475" i="10"/>
  <c r="G475" i="10"/>
  <c r="O472" i="10"/>
  <c r="G472" i="10"/>
  <c r="F472" i="10"/>
  <c r="A462" i="10"/>
  <c r="L458" i="10"/>
  <c r="P458" i="10" s="1"/>
  <c r="E458" i="10"/>
  <c r="L456" i="10"/>
  <c r="G456" i="10"/>
  <c r="O453" i="10"/>
  <c r="G453" i="10"/>
  <c r="F453" i="10"/>
  <c r="A443" i="10"/>
  <c r="L439" i="10"/>
  <c r="P439" i="10" s="1"/>
  <c r="E439" i="10"/>
  <c r="L437" i="10"/>
  <c r="G437" i="10"/>
  <c r="O434" i="10"/>
  <c r="G434" i="10"/>
  <c r="F434" i="10"/>
  <c r="A424" i="10"/>
  <c r="L420" i="10"/>
  <c r="P420" i="10" s="1"/>
  <c r="E420" i="10"/>
  <c r="L418" i="10"/>
  <c r="G418" i="10"/>
  <c r="F56" i="5"/>
  <c r="F77" i="5"/>
  <c r="G77" i="5"/>
  <c r="F91" i="5"/>
  <c r="H83" i="5"/>
  <c r="H84" i="5"/>
  <c r="H85" i="5"/>
  <c r="H86" i="5"/>
  <c r="H87" i="5"/>
  <c r="H69" i="5"/>
  <c r="H70" i="5"/>
  <c r="H71" i="5"/>
  <c r="H72" i="5"/>
  <c r="H73" i="5"/>
  <c r="H74" i="5"/>
  <c r="H75" i="5"/>
  <c r="H76" i="5"/>
  <c r="J22" i="15" l="1"/>
  <c r="J26" i="15"/>
  <c r="Q23" i="15"/>
  <c r="Q27" i="15"/>
  <c r="I25" i="15"/>
  <c r="J25" i="15" s="1"/>
  <c r="I21" i="15"/>
  <c r="J21" i="15" s="1"/>
  <c r="J27" i="15"/>
  <c r="J23" i="15"/>
  <c r="J20" i="15"/>
  <c r="J25" i="13"/>
  <c r="J29" i="13"/>
  <c r="I29" i="13"/>
  <c r="I25" i="13"/>
  <c r="I21" i="13"/>
  <c r="J21" i="13" s="1"/>
  <c r="Q28" i="13"/>
  <c r="Q24" i="13"/>
  <c r="Q20" i="13"/>
  <c r="B44" i="13" l="1"/>
  <c r="B43" i="13"/>
  <c r="H29" i="5" l="1"/>
  <c r="H30" i="5"/>
  <c r="H31" i="5"/>
  <c r="H32" i="5"/>
  <c r="H33" i="5"/>
  <c r="H34" i="5"/>
  <c r="H35" i="5"/>
  <c r="H36" i="5"/>
  <c r="G37" i="5"/>
  <c r="F37" i="5"/>
  <c r="G35" i="10" l="1"/>
  <c r="F35" i="10"/>
  <c r="O415" i="10"/>
  <c r="G415" i="10"/>
  <c r="F415" i="10"/>
  <c r="A405" i="10"/>
  <c r="L401" i="10"/>
  <c r="L399" i="10"/>
  <c r="G399" i="10"/>
  <c r="O396" i="10"/>
  <c r="G396" i="10"/>
  <c r="F396" i="10"/>
  <c r="A386" i="10"/>
  <c r="L382" i="10"/>
  <c r="L380" i="10"/>
  <c r="G380" i="10"/>
  <c r="O377" i="10"/>
  <c r="G377" i="10"/>
  <c r="F377" i="10"/>
  <c r="A367" i="10"/>
  <c r="L363" i="10"/>
  <c r="L361" i="10"/>
  <c r="G361" i="10"/>
  <c r="O358" i="10"/>
  <c r="G358" i="10"/>
  <c r="F358" i="10"/>
  <c r="A348" i="10"/>
  <c r="L344" i="10"/>
  <c r="L342" i="10"/>
  <c r="G342" i="10"/>
  <c r="O339" i="10"/>
  <c r="G339" i="10"/>
  <c r="F339" i="10"/>
  <c r="A329" i="10"/>
  <c r="L325" i="10"/>
  <c r="L323" i="10"/>
  <c r="G323" i="10"/>
  <c r="O320" i="10"/>
  <c r="G320" i="10"/>
  <c r="F320" i="10"/>
  <c r="A310" i="10"/>
  <c r="L306" i="10"/>
  <c r="L304" i="10"/>
  <c r="G304" i="10"/>
  <c r="O301" i="10"/>
  <c r="G301" i="10"/>
  <c r="F301" i="10"/>
  <c r="A291" i="10"/>
  <c r="L287" i="10"/>
  <c r="L285" i="10"/>
  <c r="G285" i="10"/>
  <c r="O282" i="10"/>
  <c r="G282" i="10"/>
  <c r="F282" i="10"/>
  <c r="A272" i="10"/>
  <c r="L268" i="10"/>
  <c r="L266" i="10"/>
  <c r="G266" i="10"/>
  <c r="O263" i="10"/>
  <c r="G263" i="10"/>
  <c r="F263" i="10"/>
  <c r="A253" i="10"/>
  <c r="L249" i="10"/>
  <c r="L247" i="10"/>
  <c r="G247" i="10"/>
  <c r="O244" i="10"/>
  <c r="G244" i="10"/>
  <c r="F244" i="10"/>
  <c r="A234" i="10"/>
  <c r="L230" i="10"/>
  <c r="L228" i="10"/>
  <c r="G228" i="10"/>
  <c r="H44" i="5"/>
  <c r="H45" i="5"/>
  <c r="H46" i="5"/>
  <c r="H47" i="5"/>
  <c r="H48" i="5"/>
  <c r="H49" i="5"/>
  <c r="B48" i="13"/>
  <c r="M48" i="13"/>
  <c r="B49" i="13"/>
  <c r="M49" i="13"/>
  <c r="B50" i="13"/>
  <c r="M50" i="13"/>
  <c r="B51" i="13"/>
  <c r="M51" i="13"/>
  <c r="B52" i="13"/>
  <c r="M52" i="13"/>
  <c r="B53" i="13"/>
  <c r="M53" i="13"/>
  <c r="B54" i="13"/>
  <c r="M54" i="13"/>
  <c r="B55" i="13"/>
  <c r="M55" i="13"/>
  <c r="B56" i="13"/>
  <c r="M56" i="13"/>
  <c r="B57" i="13"/>
  <c r="M57" i="13"/>
  <c r="B58" i="13"/>
  <c r="M58" i="13"/>
  <c r="B59" i="13"/>
  <c r="M59" i="13"/>
  <c r="B60" i="13"/>
  <c r="M60" i="13"/>
  <c r="B61" i="13"/>
  <c r="M61" i="13"/>
  <c r="B62" i="13"/>
  <c r="M62" i="13"/>
  <c r="B63" i="13"/>
  <c r="M63" i="13"/>
  <c r="B64" i="13"/>
  <c r="M64" i="13"/>
  <c r="B65" i="13"/>
  <c r="M65" i="13"/>
  <c r="B66" i="13"/>
  <c r="M66" i="13"/>
  <c r="B67" i="13"/>
  <c r="M67" i="13"/>
  <c r="B68" i="13"/>
  <c r="M68" i="13"/>
  <c r="B69" i="13"/>
  <c r="M69" i="13"/>
  <c r="B70" i="13"/>
  <c r="M70" i="13"/>
  <c r="H41" i="5"/>
  <c r="H42" i="5"/>
  <c r="H43" i="5"/>
  <c r="L210" i="17"/>
  <c r="P210" i="17" s="1"/>
  <c r="E210" i="17"/>
  <c r="L208" i="17"/>
  <c r="G208" i="17"/>
  <c r="L191" i="17"/>
  <c r="P191" i="17" s="1"/>
  <c r="E191" i="17"/>
  <c r="L189" i="17"/>
  <c r="G189" i="17"/>
  <c r="L172" i="17"/>
  <c r="P172" i="17" s="1"/>
  <c r="E172" i="17"/>
  <c r="L170" i="17"/>
  <c r="G170" i="17"/>
  <c r="L153" i="17"/>
  <c r="P153" i="17" s="1"/>
  <c r="E153" i="17"/>
  <c r="L151" i="17"/>
  <c r="G151" i="17"/>
  <c r="L134" i="17"/>
  <c r="P134" i="17" s="1"/>
  <c r="E134" i="17"/>
  <c r="L132" i="17"/>
  <c r="G132" i="17"/>
  <c r="L115" i="17"/>
  <c r="P115" i="17" s="1"/>
  <c r="E115" i="17"/>
  <c r="L113" i="17"/>
  <c r="G113" i="17"/>
  <c r="L96" i="17"/>
  <c r="P96" i="17" s="1"/>
  <c r="E96" i="17"/>
  <c r="L94" i="17"/>
  <c r="G94" i="17"/>
  <c r="L77" i="17"/>
  <c r="P77" i="17" s="1"/>
  <c r="E77" i="17"/>
  <c r="L75" i="17"/>
  <c r="G75" i="17"/>
  <c r="L58" i="17"/>
  <c r="P58" i="17" s="1"/>
  <c r="E58" i="17"/>
  <c r="L56" i="17"/>
  <c r="G56" i="17"/>
  <c r="L39" i="17"/>
  <c r="E39" i="17"/>
  <c r="L20" i="17"/>
  <c r="E20" i="17"/>
  <c r="L211" i="10"/>
  <c r="L209" i="10"/>
  <c r="G209" i="10"/>
  <c r="L192" i="10"/>
  <c r="L190" i="10"/>
  <c r="G190" i="10"/>
  <c r="L173" i="10"/>
  <c r="L171" i="10"/>
  <c r="G171" i="10"/>
  <c r="L154" i="10"/>
  <c r="L152" i="10"/>
  <c r="G152" i="10"/>
  <c r="L135" i="10"/>
  <c r="L133" i="10"/>
  <c r="G133" i="10"/>
  <c r="L116" i="10"/>
  <c r="L114" i="10"/>
  <c r="G114" i="10"/>
  <c r="L97" i="10"/>
  <c r="L95" i="10"/>
  <c r="G95" i="10"/>
  <c r="L78" i="10"/>
  <c r="L76" i="10"/>
  <c r="G76" i="10"/>
  <c r="L59" i="10"/>
  <c r="L57" i="10"/>
  <c r="G57" i="10"/>
  <c r="G38" i="10"/>
  <c r="L38" i="10"/>
  <c r="L40" i="10"/>
  <c r="L21" i="10"/>
  <c r="O15" i="9"/>
  <c r="C45" i="18"/>
  <c r="G45" i="18"/>
  <c r="G48" i="18"/>
  <c r="C48" i="18"/>
  <c r="G23" i="9"/>
  <c r="E61" i="16"/>
  <c r="O224" i="17"/>
  <c r="G224" i="17"/>
  <c r="F224" i="17"/>
  <c r="O205" i="17"/>
  <c r="G205" i="17"/>
  <c r="F205" i="17"/>
  <c r="O186" i="17"/>
  <c r="G186" i="17"/>
  <c r="F186" i="17"/>
  <c r="O167" i="17"/>
  <c r="G167" i="17"/>
  <c r="F167" i="17"/>
  <c r="O148" i="17"/>
  <c r="G148" i="17"/>
  <c r="F148" i="17"/>
  <c r="O129" i="17"/>
  <c r="G129" i="17"/>
  <c r="F129" i="17"/>
  <c r="O110" i="17"/>
  <c r="G110" i="17"/>
  <c r="F110" i="17"/>
  <c r="O91" i="17"/>
  <c r="G91" i="17"/>
  <c r="F91" i="17"/>
  <c r="O72" i="17"/>
  <c r="G72" i="17"/>
  <c r="F72" i="17"/>
  <c r="O53" i="17"/>
  <c r="G53" i="17"/>
  <c r="F53" i="17"/>
  <c r="O225" i="10"/>
  <c r="G225" i="10"/>
  <c r="F225" i="10"/>
  <c r="O206" i="10"/>
  <c r="G206" i="10"/>
  <c r="F206" i="10"/>
  <c r="O187" i="10"/>
  <c r="G187" i="10"/>
  <c r="F187" i="10"/>
  <c r="O168" i="10"/>
  <c r="G168" i="10"/>
  <c r="F168" i="10"/>
  <c r="O149" i="10"/>
  <c r="G149" i="10"/>
  <c r="F149" i="10"/>
  <c r="O130" i="10"/>
  <c r="G130" i="10"/>
  <c r="F130" i="10"/>
  <c r="O111" i="10"/>
  <c r="G111" i="10"/>
  <c r="F111" i="10"/>
  <c r="O92" i="10"/>
  <c r="G92" i="10"/>
  <c r="F92" i="10"/>
  <c r="O73" i="10"/>
  <c r="O12" i="10" s="1"/>
  <c r="G73" i="10"/>
  <c r="F73" i="10"/>
  <c r="O54" i="10"/>
  <c r="G54" i="10"/>
  <c r="F54" i="10"/>
  <c r="M16" i="6" l="1"/>
  <c r="D9" i="15"/>
  <c r="G34" i="15" l="1"/>
  <c r="G35" i="13"/>
  <c r="N35" i="13"/>
  <c r="M35" i="13"/>
  <c r="L35" i="13"/>
  <c r="K35" i="13"/>
  <c r="F35" i="13"/>
  <c r="E35" i="13"/>
  <c r="D35" i="13"/>
  <c r="D9" i="13"/>
  <c r="K60" i="5"/>
  <c r="L60" i="5" s="1"/>
  <c r="M60" i="5" s="1"/>
  <c r="K20" i="5"/>
  <c r="L20" i="5" s="1"/>
  <c r="M20" i="5" s="1"/>
  <c r="F18" i="5"/>
  <c r="G18" i="5" s="1"/>
  <c r="F17" i="5"/>
  <c r="G17" i="5" s="1"/>
  <c r="F16" i="5"/>
  <c r="G16" i="5" s="1"/>
  <c r="F15" i="5"/>
  <c r="G15" i="5" s="1"/>
  <c r="N14" i="6"/>
  <c r="P14" i="6" s="1"/>
  <c r="N13" i="6"/>
  <c r="P13" i="6" s="1"/>
  <c r="N12" i="6"/>
  <c r="P12" i="6" s="1"/>
  <c r="H18" i="9"/>
  <c r="J18" i="9" s="1"/>
  <c r="M18" i="9" s="1"/>
  <c r="H17" i="9"/>
  <c r="J17" i="9" s="1"/>
  <c r="M17" i="9" s="1"/>
  <c r="H16" i="9"/>
  <c r="J16" i="9" s="1"/>
  <c r="M16" i="9" s="1"/>
  <c r="G34" i="17"/>
  <c r="F34" i="17"/>
  <c r="L18" i="10"/>
  <c r="E15" i="17" l="1"/>
  <c r="H15" i="5"/>
  <c r="H15" i="9" l="1"/>
  <c r="D22" i="9"/>
  <c r="C22" i="9"/>
  <c r="G22" i="9" l="1"/>
  <c r="H22" i="9" s="1"/>
  <c r="J22" i="9" l="1"/>
  <c r="J15" i="9"/>
  <c r="D15" i="9"/>
  <c r="N15" i="9" l="1"/>
  <c r="M15" i="9"/>
  <c r="I25" i="9" s="1"/>
  <c r="H16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67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29" i="6"/>
  <c r="F11" i="6"/>
  <c r="N11" i="6"/>
  <c r="P11" i="6" s="1"/>
  <c r="I58" i="16"/>
  <c r="H58" i="16"/>
  <c r="Q11" i="6" l="1"/>
  <c r="R11" i="6" s="1"/>
  <c r="N34" i="15"/>
  <c r="M34" i="15"/>
  <c r="L34" i="15"/>
  <c r="K34" i="15"/>
  <c r="F34" i="15"/>
  <c r="E34" i="15"/>
  <c r="D34" i="15"/>
  <c r="O33" i="15"/>
  <c r="H33" i="15"/>
  <c r="O32" i="15"/>
  <c r="P32" i="15" s="1"/>
  <c r="Q32" i="15" s="1"/>
  <c r="H32" i="15"/>
  <c r="I32" i="15" s="1"/>
  <c r="J32" i="15" s="1"/>
  <c r="O31" i="15"/>
  <c r="H31" i="15"/>
  <c r="O30" i="15"/>
  <c r="P30" i="15" s="1"/>
  <c r="Q30" i="15" s="1"/>
  <c r="H30" i="15"/>
  <c r="I30" i="15" s="1"/>
  <c r="J30" i="15" s="1"/>
  <c r="O29" i="15"/>
  <c r="H29" i="15"/>
  <c r="O19" i="15"/>
  <c r="H19" i="15"/>
  <c r="O18" i="15"/>
  <c r="P18" i="15" s="1"/>
  <c r="H18" i="15"/>
  <c r="H34" i="15" l="1"/>
  <c r="I18" i="15"/>
  <c r="J18" i="15" s="1"/>
  <c r="Q18" i="15"/>
  <c r="P19" i="15"/>
  <c r="Q19" i="15" s="1"/>
  <c r="P29" i="15"/>
  <c r="Q29" i="15" s="1"/>
  <c r="P31" i="15"/>
  <c r="Q31" i="15" s="1"/>
  <c r="P33" i="15"/>
  <c r="Q33" i="15" s="1"/>
  <c r="I19" i="15"/>
  <c r="J19" i="15" s="1"/>
  <c r="I29" i="15"/>
  <c r="J29" i="15" s="1"/>
  <c r="I31" i="15"/>
  <c r="J31" i="15" s="1"/>
  <c r="I33" i="15"/>
  <c r="J33" i="15" s="1"/>
  <c r="O34" i="15"/>
  <c r="J34" i="15" l="1"/>
  <c r="P34" i="15"/>
  <c r="I34" i="15"/>
  <c r="Q34" i="15"/>
  <c r="S64" i="15" l="1"/>
  <c r="P64" i="15"/>
  <c r="L64" i="15"/>
  <c r="K64" i="15"/>
  <c r="G64" i="15"/>
  <c r="D64" i="15"/>
  <c r="S75" i="13"/>
  <c r="P75" i="13"/>
  <c r="L75" i="13"/>
  <c r="K75" i="13"/>
  <c r="G75" i="13"/>
  <c r="D75" i="13"/>
  <c r="A214" i="17" l="1"/>
  <c r="A195" i="17"/>
  <c r="A176" i="17"/>
  <c r="A157" i="17"/>
  <c r="A138" i="17"/>
  <c r="A119" i="17"/>
  <c r="A100" i="17"/>
  <c r="A81" i="17"/>
  <c r="A62" i="17"/>
  <c r="A43" i="17"/>
  <c r="L37" i="17"/>
  <c r="G37" i="17"/>
  <c r="O34" i="17"/>
  <c r="A24" i="17"/>
  <c r="L18" i="17"/>
  <c r="G18" i="17"/>
  <c r="O12" i="17"/>
  <c r="N23" i="9" s="1"/>
  <c r="H28" i="5" l="1"/>
  <c r="B41" i="15" l="1"/>
  <c r="B54" i="15"/>
  <c r="B55" i="15"/>
  <c r="B56" i="15"/>
  <c r="B57" i="15"/>
  <c r="B58" i="15"/>
  <c r="B59" i="15"/>
  <c r="B60" i="15"/>
  <c r="B61" i="15"/>
  <c r="B62" i="15"/>
  <c r="B63" i="15"/>
  <c r="B40" i="15"/>
  <c r="P9" i="15"/>
  <c r="N29" i="9" s="1"/>
  <c r="N35" i="9" s="1"/>
  <c r="M63" i="15"/>
  <c r="M62" i="15"/>
  <c r="M61" i="15"/>
  <c r="M60" i="15"/>
  <c r="M59" i="15"/>
  <c r="M58" i="15"/>
  <c r="M57" i="15"/>
  <c r="M56" i="15"/>
  <c r="M55" i="15"/>
  <c r="M54" i="15"/>
  <c r="M41" i="15"/>
  <c r="M40" i="15"/>
  <c r="B42" i="13"/>
  <c r="B45" i="13"/>
  <c r="B46" i="13"/>
  <c r="B47" i="13"/>
  <c r="B71" i="13"/>
  <c r="B72" i="13"/>
  <c r="B73" i="13"/>
  <c r="B74" i="13"/>
  <c r="B41" i="13"/>
  <c r="P9" i="13"/>
  <c r="N28" i="9" s="1"/>
  <c r="M74" i="13"/>
  <c r="M73" i="13"/>
  <c r="M72" i="13"/>
  <c r="M71" i="13"/>
  <c r="M47" i="13"/>
  <c r="M46" i="13"/>
  <c r="M45" i="13"/>
  <c r="M44" i="13"/>
  <c r="M43" i="13"/>
  <c r="M42" i="13"/>
  <c r="M41" i="13"/>
  <c r="O34" i="13"/>
  <c r="P34" i="13" s="1"/>
  <c r="H34" i="13"/>
  <c r="O33" i="13"/>
  <c r="P33" i="13" s="1"/>
  <c r="Q33" i="13" s="1"/>
  <c r="H33" i="13"/>
  <c r="I33" i="13" s="1"/>
  <c r="J33" i="13" s="1"/>
  <c r="O32" i="13"/>
  <c r="P32" i="13" s="1"/>
  <c r="H32" i="13"/>
  <c r="O19" i="13"/>
  <c r="P19" i="13" s="1"/>
  <c r="H19" i="13"/>
  <c r="O18" i="13"/>
  <c r="H18" i="13"/>
  <c r="I18" i="13" l="1"/>
  <c r="H35" i="13"/>
  <c r="M75" i="13"/>
  <c r="P7" i="13" s="1"/>
  <c r="P11" i="13" s="1"/>
  <c r="P18" i="13"/>
  <c r="P35" i="13" s="1"/>
  <c r="O35" i="13"/>
  <c r="M64" i="15"/>
  <c r="P7" i="15" s="1"/>
  <c r="P11" i="15" s="1"/>
  <c r="N30" i="9"/>
  <c r="I19" i="13"/>
  <c r="J19" i="13" s="1"/>
  <c r="Q19" i="13"/>
  <c r="I32" i="13"/>
  <c r="J32" i="13" s="1"/>
  <c r="Q32" i="13"/>
  <c r="I34" i="13"/>
  <c r="J34" i="13" s="1"/>
  <c r="Q34" i="13"/>
  <c r="Q18" i="13" l="1"/>
  <c r="Q35" i="13" s="1"/>
  <c r="J18" i="13"/>
  <c r="J35" i="13" s="1"/>
  <c r="I35" i="13"/>
  <c r="A215" i="10"/>
  <c r="A196" i="10"/>
  <c r="A177" i="10"/>
  <c r="A158" i="10"/>
  <c r="A139" i="10"/>
  <c r="A120" i="10"/>
  <c r="A101" i="10"/>
  <c r="A82" i="10"/>
  <c r="A63" i="10"/>
  <c r="A44" i="10"/>
  <c r="G18" i="10"/>
  <c r="A25" i="10"/>
  <c r="N22" i="9" l="1"/>
  <c r="N34" i="9" s="1"/>
  <c r="H90" i="5"/>
  <c r="H89" i="5"/>
  <c r="H88" i="5"/>
  <c r="H82" i="5"/>
  <c r="H81" i="5"/>
  <c r="H68" i="5"/>
  <c r="N24" i="9" l="1"/>
  <c r="N36" i="9" s="1"/>
  <c r="I27" i="9" s="1"/>
  <c r="F93" i="5"/>
  <c r="K7" i="15" s="1"/>
  <c r="H77" i="5"/>
  <c r="H80" i="5"/>
  <c r="H55" i="5"/>
  <c r="H54" i="5"/>
  <c r="H53" i="5"/>
  <c r="H50" i="5"/>
  <c r="V88" i="6"/>
  <c r="Q88" i="6"/>
  <c r="P88" i="6"/>
  <c r="N88" i="6"/>
  <c r="L88" i="6"/>
  <c r="E23" i="9" s="1"/>
  <c r="T86" i="6"/>
  <c r="X86" i="6" s="1"/>
  <c r="T85" i="6"/>
  <c r="X85" i="6" s="1"/>
  <c r="T84" i="6"/>
  <c r="X84" i="6" s="1"/>
  <c r="T83" i="6"/>
  <c r="X83" i="6" s="1"/>
  <c r="T82" i="6"/>
  <c r="X82" i="6" s="1"/>
  <c r="T81" i="6"/>
  <c r="X81" i="6" s="1"/>
  <c r="T80" i="6"/>
  <c r="X80" i="6" s="1"/>
  <c r="T79" i="6"/>
  <c r="X79" i="6" s="1"/>
  <c r="T78" i="6"/>
  <c r="X78" i="6" s="1"/>
  <c r="T77" i="6"/>
  <c r="X77" i="6" s="1"/>
  <c r="T76" i="6"/>
  <c r="X76" i="6" s="1"/>
  <c r="T75" i="6"/>
  <c r="X75" i="6" s="1"/>
  <c r="T74" i="6"/>
  <c r="X74" i="6" s="1"/>
  <c r="T73" i="6"/>
  <c r="X73" i="6" s="1"/>
  <c r="T72" i="6"/>
  <c r="T71" i="6"/>
  <c r="T70" i="6"/>
  <c r="T69" i="6"/>
  <c r="T68" i="6"/>
  <c r="X68" i="6" s="1"/>
  <c r="T67" i="6"/>
  <c r="P20" i="17" s="1"/>
  <c r="V50" i="6"/>
  <c r="Q50" i="6"/>
  <c r="P50" i="6"/>
  <c r="L50" i="6"/>
  <c r="E22" i="9" s="1"/>
  <c r="T48" i="6"/>
  <c r="X48" i="6" s="1"/>
  <c r="T47" i="6"/>
  <c r="X47" i="6" s="1"/>
  <c r="T46" i="6"/>
  <c r="X46" i="6" s="1"/>
  <c r="T45" i="6"/>
  <c r="X45" i="6" s="1"/>
  <c r="T44" i="6"/>
  <c r="X44" i="6" s="1"/>
  <c r="T43" i="6"/>
  <c r="X43" i="6" s="1"/>
  <c r="T42" i="6"/>
  <c r="X42" i="6" s="1"/>
  <c r="T41" i="6"/>
  <c r="X41" i="6" s="1"/>
  <c r="T40" i="6"/>
  <c r="X40" i="6" s="1"/>
  <c r="T39" i="6"/>
  <c r="X39" i="6" s="1"/>
  <c r="T38" i="6"/>
  <c r="X38" i="6" s="1"/>
  <c r="T37" i="6"/>
  <c r="X37" i="6" s="1"/>
  <c r="T36" i="6"/>
  <c r="X36" i="6" s="1"/>
  <c r="T35" i="6"/>
  <c r="X35" i="6" s="1"/>
  <c r="T34" i="6"/>
  <c r="T33" i="6"/>
  <c r="T32" i="6"/>
  <c r="T31" i="6"/>
  <c r="X31" i="6" s="1"/>
  <c r="T30" i="6"/>
  <c r="I35" i="9" l="1"/>
  <c r="I31" i="9"/>
  <c r="G31" i="9" s="1"/>
  <c r="I33" i="9"/>
  <c r="R16" i="6"/>
  <c r="V16" i="6" s="1"/>
  <c r="F22" i="9"/>
  <c r="X33" i="6"/>
  <c r="X69" i="6"/>
  <c r="P39" i="17"/>
  <c r="X30" i="6"/>
  <c r="X70" i="6"/>
  <c r="X71" i="6"/>
  <c r="X32" i="6"/>
  <c r="X72" i="6"/>
  <c r="X34" i="6"/>
  <c r="T88" i="6"/>
  <c r="G91" i="5"/>
  <c r="H79" i="5"/>
  <c r="H52" i="5"/>
  <c r="H51" i="5"/>
  <c r="H37" i="5"/>
  <c r="X67" i="6"/>
  <c r="X88" i="6" l="1"/>
  <c r="M23" i="9"/>
  <c r="H39" i="5"/>
  <c r="H91" i="5"/>
  <c r="H93" i="5" s="1"/>
  <c r="G93" i="5"/>
  <c r="H40" i="5"/>
  <c r="G56" i="5"/>
  <c r="G58" i="5" s="1"/>
  <c r="M28" i="9" s="1"/>
  <c r="O23" i="9" l="1"/>
  <c r="K9" i="15"/>
  <c r="K11" i="15" s="1"/>
  <c r="M29" i="9"/>
  <c r="O29" i="9" s="1"/>
  <c r="O28" i="9"/>
  <c r="K9" i="13"/>
  <c r="H56" i="5"/>
  <c r="H58" i="5" s="1"/>
  <c r="F58" i="5"/>
  <c r="M35" i="9" l="1"/>
  <c r="O35" i="9" s="1"/>
  <c r="O30" i="9"/>
  <c r="M30" i="9"/>
  <c r="K7" i="13"/>
  <c r="K11" i="13" s="1"/>
  <c r="N50" i="6" l="1"/>
  <c r="T29" i="6"/>
  <c r="E325" i="10" l="1"/>
  <c r="P325" i="10" s="1"/>
  <c r="E287" i="10"/>
  <c r="P287" i="10" s="1"/>
  <c r="E401" i="10"/>
  <c r="P401" i="10" s="1"/>
  <c r="E344" i="10"/>
  <c r="P344" i="10" s="1"/>
  <c r="E363" i="10"/>
  <c r="P363" i="10" s="1"/>
  <c r="E268" i="10"/>
  <c r="P268" i="10" s="1"/>
  <c r="E306" i="10"/>
  <c r="P306" i="10" s="1"/>
  <c r="E249" i="10"/>
  <c r="P249" i="10" s="1"/>
  <c r="E382" i="10"/>
  <c r="P382" i="10" s="1"/>
  <c r="E230" i="10"/>
  <c r="P230" i="10" s="1"/>
  <c r="E40" i="10"/>
  <c r="P40" i="10" s="1"/>
  <c r="E211" i="10"/>
  <c r="P211" i="10" s="1"/>
  <c r="E192" i="10"/>
  <c r="P192" i="10" s="1"/>
  <c r="E173" i="10"/>
  <c r="P173" i="10" s="1"/>
  <c r="E154" i="10"/>
  <c r="P154" i="10" s="1"/>
  <c r="E135" i="10"/>
  <c r="P135" i="10" s="1"/>
  <c r="E116" i="10"/>
  <c r="P116" i="10" s="1"/>
  <c r="E97" i="10"/>
  <c r="P97" i="10" s="1"/>
  <c r="E78" i="10"/>
  <c r="P78" i="10" s="1"/>
  <c r="E59" i="10"/>
  <c r="P59" i="10" s="1"/>
  <c r="E21" i="10"/>
  <c r="P21" i="10" s="1"/>
  <c r="X29" i="6"/>
  <c r="X50" i="6" s="1"/>
  <c r="T50" i="6"/>
  <c r="M22" i="9" s="1"/>
  <c r="M34" i="9" l="1"/>
  <c r="O34" i="9" s="1"/>
  <c r="O22" i="9" l="1"/>
  <c r="O24" i="9" s="1"/>
  <c r="M24" i="9"/>
  <c r="M36" i="9" s="1"/>
  <c r="O36" i="9" s="1"/>
</calcChain>
</file>

<file path=xl/sharedStrings.xml><?xml version="1.0" encoding="utf-8"?>
<sst xmlns="http://schemas.openxmlformats.org/spreadsheetml/2006/main" count="2851" uniqueCount="536">
  <si>
    <t xml:space="preserve">DM n° 530/2021- Misura M2C2 – 4.4.1 (rinnovo  flotta bus) </t>
  </si>
  <si>
    <t>Soggetto attuatore di I livello:</t>
  </si>
  <si>
    <t>Comune di Alessandria</t>
  </si>
  <si>
    <t xml:space="preserve">NOMINATIVO RESPONSABILE soggetto attuatore I livello
</t>
  </si>
  <si>
    <t>MAIL</t>
  </si>
  <si>
    <t>numero di telefono</t>
  </si>
  <si>
    <t>Eventuale soggetto attuatore di II livello:</t>
  </si>
  <si>
    <t xml:space="preserve">Eventuale NOMINATIVO RESPONSABILE soggetto attuatore II livello
</t>
  </si>
  <si>
    <t xml:space="preserve">MAIL </t>
  </si>
  <si>
    <t>importo</t>
  </si>
  <si>
    <t>somma CUP</t>
  </si>
  <si>
    <t>verifica CUP:</t>
  </si>
  <si>
    <t>Importo finanziamento DM 134/2022:</t>
  </si>
  <si>
    <t>CUP DM 134/2022:</t>
  </si>
  <si>
    <t>obiettivo PNRR obbligatorio al 31/12/2024, n° autobus minimo da acquistare (dm 530/2021)</t>
  </si>
  <si>
    <t>Obiettivo complessivo obbligatorio del PNRR al 30/06/2026 , n° autobus minimo da acquistare con entrata in servizio (DM 530/2021)</t>
  </si>
  <si>
    <t>Autobus da piano di investimento esecutivo (elettrico + idrogeno)</t>
  </si>
  <si>
    <t>verifica dati n° autobus minimo (verifica piano di investimento)</t>
  </si>
  <si>
    <t>Eventuali note:</t>
  </si>
  <si>
    <t>OGV</t>
  </si>
  <si>
    <t>CONTRATTO 
o ORDINATIVO</t>
  </si>
  <si>
    <t>caratteristiche mezzi</t>
  </si>
  <si>
    <t xml:space="preserve">COSTO FORNITURA da contributo statale 
(con gli attrezzaggi obbligatori di cui all'art. 4 c.2 del dM 530/2021)
</t>
  </si>
  <si>
    <t>EVENTUALI ATTREZZAGGI AGGIUNTIVI (art. 4 c.3 del dM 530/2021)</t>
  </si>
  <si>
    <t>TOTALE FORNITURA contributo statale</t>
  </si>
  <si>
    <t>Eventuale cofinanziamento o spese non rimborsabili</t>
  </si>
  <si>
    <t>TOTALE COMPLESSIVO FORNITURA</t>
  </si>
  <si>
    <t>assenza di altri finanziamenti sulla parte ammessa a contributo</t>
  </si>
  <si>
    <t xml:space="preserve">attrezzaggi obbligatori (art. 4 c.2 del dM 530/2021) </t>
  </si>
  <si>
    <t>tipologia alimentazione</t>
  </si>
  <si>
    <t>lunghezza</t>
  </si>
  <si>
    <t>Numero di autobus</t>
  </si>
  <si>
    <t>CUP</t>
  </si>
  <si>
    <t>CIG</t>
  </si>
  <si>
    <t>data DETERMINA A CONTRARRE O ATTI ASSIMILABILI</t>
  </si>
  <si>
    <t>data aggiudicazione contratto (Milestone europea M2C2-32)</t>
  </si>
  <si>
    <t xml:space="preserve">COSTO </t>
  </si>
  <si>
    <t>DESCRIZIONE TIPOLOGIA</t>
  </si>
  <si>
    <t>VERIFICA importo ammissibile massimo (5%)</t>
  </si>
  <si>
    <t>progr.</t>
  </si>
  <si>
    <t>Elettrico</t>
  </si>
  <si>
    <t>totale in €</t>
  </si>
  <si>
    <t>selez.</t>
  </si>
  <si>
    <t>gg/mm/aaaa</t>
  </si>
  <si>
    <t>classe I/classe A</t>
  </si>
  <si>
    <t>SI/-</t>
  </si>
  <si>
    <t/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</si>
  <si>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</si>
  <si>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</si>
  <si>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</si>
  <si>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</si>
  <si>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</si>
  <si>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</si>
  <si>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</si>
  <si>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</si>
  <si>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</si>
  <si>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</si>
  <si>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</si>
  <si>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</si>
  <si>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</si>
  <si>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</si>
  <si>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</si>
  <si>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</si>
  <si>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</si>
  <si>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</si>
  <si>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</si>
  <si>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</si>
  <si>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TOTALE</t>
  </si>
  <si>
    <t>idrogeno</t>
  </si>
  <si>
    <t>urb.i.1</t>
  </si>
  <si>
    <t>I30I21000000001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</si>
  <si>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</si>
  <si>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</si>
  <si>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</si>
  <si>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</si>
  <si>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</si>
  <si>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</si>
  <si>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</si>
  <si>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</si>
  <si>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</si>
  <si>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</si>
  <si>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</si>
  <si>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</si>
  <si>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</si>
  <si>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</si>
  <si>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</si>
  <si>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</si>
  <si>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</si>
  <si>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</si>
  <si>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</si>
  <si>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URBANO</t>
  </si>
  <si>
    <t>Comune di Varese</t>
  </si>
  <si>
    <t>NOMINATIVO RESPONSABILE soggetto attuatore I livello</t>
  </si>
  <si>
    <t>telefono</t>
  </si>
  <si>
    <t>ELETTRICO</t>
  </si>
  <si>
    <t>CUP elettrico</t>
  </si>
  <si>
    <t>F70J22000020001</t>
  </si>
  <si>
    <t>importo cup</t>
  </si>
  <si>
    <t>eventuale soggetto attuatore di II livello</t>
  </si>
  <si>
    <t>RUP</t>
  </si>
  <si>
    <t>MAIL rup</t>
  </si>
  <si>
    <t>quadro economico progetto</t>
  </si>
  <si>
    <t>Somme relativa al finanziamento statale imputabili esclusivamente all'infrastruttura di supporto</t>
  </si>
  <si>
    <t>Differenza (cofinanziamento/spese non rimborsabili)</t>
  </si>
  <si>
    <t xml:space="preserve">elett. A. </t>
  </si>
  <si>
    <t xml:space="preserve">Lavori </t>
  </si>
  <si>
    <t>ELETT.a1</t>
  </si>
  <si>
    <t>elett. A</t>
  </si>
  <si>
    <t>A. Totale lavori</t>
  </si>
  <si>
    <t>elett. B</t>
  </si>
  <si>
    <t>Somme a disposizione</t>
  </si>
  <si>
    <t>ELETT b1</t>
  </si>
  <si>
    <t>SPECIFICARE______</t>
  </si>
  <si>
    <t>ELETT b2</t>
  </si>
  <si>
    <t>ELETT b3</t>
  </si>
  <si>
    <t>ELETT b4</t>
  </si>
  <si>
    <t>ELETT b5</t>
  </si>
  <si>
    <t>ELETT b6</t>
  </si>
  <si>
    <t>ELETT b7</t>
  </si>
  <si>
    <t>ELETT b8</t>
  </si>
  <si>
    <t>ELETT b9</t>
  </si>
  <si>
    <t>B. totale somme a disposizione</t>
  </si>
  <si>
    <t>TOTALE ELETTRICO</t>
  </si>
  <si>
    <t>IDROGENO</t>
  </si>
  <si>
    <t>CUP  idrogeno</t>
  </si>
  <si>
    <t>D60J22000000006</t>
  </si>
  <si>
    <t xml:space="preserve">A. </t>
  </si>
  <si>
    <t>idr.a1</t>
  </si>
  <si>
    <t>idr.a2</t>
  </si>
  <si>
    <t>idr.a3</t>
  </si>
  <si>
    <t>idr.A.</t>
  </si>
  <si>
    <t>idr.B</t>
  </si>
  <si>
    <t>idr.b1</t>
  </si>
  <si>
    <t>idr.b2</t>
  </si>
  <si>
    <t>idr.b3</t>
  </si>
  <si>
    <t>idr.b4</t>
  </si>
  <si>
    <t>idr.b5</t>
  </si>
  <si>
    <t>idr.b6</t>
  </si>
  <si>
    <t>idr.b7</t>
  </si>
  <si>
    <t>idr.b8</t>
  </si>
  <si>
    <t>idr.b9</t>
  </si>
  <si>
    <t>TOTALE Idrogeno</t>
  </si>
  <si>
    <t>Versione format:</t>
  </si>
  <si>
    <t xml:space="preserve">Rendicontazione n° </t>
  </si>
  <si>
    <t>Comune di Rovigo</t>
  </si>
  <si>
    <t>NUMERO AUTOBUS</t>
  </si>
  <si>
    <t>TIPOLOGIA ALIMENTAZIONE</t>
  </si>
  <si>
    <t>obiettivo PNRR obbligatorio al 31/12/2024</t>
  </si>
  <si>
    <t xml:space="preserve">Obiettivo complessivo obbligatorio del PNRR al 30/06/2026 </t>
  </si>
  <si>
    <t>numero autobus da piano esecutivo</t>
  </si>
  <si>
    <t xml:space="preserve">verifica piano esecutivo </t>
  </si>
  <si>
    <t>numero autobus alla presente rendicontazione</t>
  </si>
  <si>
    <t>autobus mancanti all'obiettivo del 31/12/2024</t>
  </si>
  <si>
    <t>autobus mancanti all'obiettivo del 30/06/2026</t>
  </si>
  <si>
    <t>da piano di investimento esecutivo</t>
  </si>
  <si>
    <t>Importo rendicontato</t>
  </si>
  <si>
    <t>Da rendicontare</t>
  </si>
  <si>
    <t>elettrico</t>
  </si>
  <si>
    <t>TOTALE (FORN.)</t>
  </si>
  <si>
    <t>ANTICIPAZIONE EROGATA</t>
  </si>
  <si>
    <t>TOTALE INFRASTRUTTURA contributo statale</t>
  </si>
  <si>
    <t>Importo precedenti rendicontazioni</t>
  </si>
  <si>
    <t>TOTALE (INFR)</t>
  </si>
  <si>
    <t>TOTALE contributo statale</t>
  </si>
  <si>
    <t>TOTALE (Forn+INFR)</t>
  </si>
  <si>
    <t>Comune di Aosta</t>
  </si>
  <si>
    <t xml:space="preserve">NOMINATIVO RESPONSABILE  soggetto attuatore di I livello
</t>
  </si>
  <si>
    <t>eventuale Soggetto attuatore di II livello:</t>
  </si>
  <si>
    <t xml:space="preserve">NOMINATIVO RESPONSABILE  soggetto attuatore di II livello
</t>
  </si>
  <si>
    <t>IMPORTO FATTURE OGV Elettrico/idrogeno</t>
  </si>
  <si>
    <t xml:space="preserve">IMPORTO SU OGV RELATIVO AL FINANZIAMENTO STATALE </t>
  </si>
  <si>
    <t xml:space="preserve">comprensivo dell'iva se dovuta </t>
  </si>
  <si>
    <t>autobus rendicontati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</si>
  <si>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</si>
  <si>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</si>
  <si>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</si>
  <si>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</si>
  <si>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TOTALE da contributo statale (comprensivo di attrezzaggi e di iva se dovuta)</t>
  </si>
  <si>
    <t>Cofinanziamento/spese non rimborsabili</t>
  </si>
  <si>
    <t xml:space="preserve">COSTO TOTALE FORNITURA 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</si>
  <si>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</si>
  <si>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</si>
  <si>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</si>
  <si>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</si>
  <si>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</si>
  <si>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</si>
  <si>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</si>
  <si>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</si>
  <si>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</si>
  <si>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</si>
  <si>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</si>
  <si>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 xml:space="preserve">IMPORTO RELATIVO AL FINANZIAMENTO STATALE </t>
  </si>
  <si>
    <r>
      <t>APPOSIZIONE LOGO</t>
    </r>
    <r>
      <rPr>
        <b/>
        <sz val="9"/>
        <rFont val="Calibri"/>
        <family val="2"/>
        <scheme val="minor"/>
      </rPr>
      <t xml:space="preserve"> </t>
    </r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</si>
  <si>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</si>
  <si>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</si>
  <si>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</si>
  <si>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</si>
  <si>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</si>
  <si>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</si>
  <si>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€</t>
  </si>
  <si>
    <t>numero e data</t>
  </si>
  <si>
    <t>selez. si</t>
  </si>
  <si>
    <t>numero autobus rendicontati</t>
  </si>
  <si>
    <t>TOT parziale</t>
  </si>
  <si>
    <t>IMPORTO FATTURE OGV IDROGENO</t>
  </si>
  <si>
    <t>comprensivo dell'iva se dovuta</t>
  </si>
  <si>
    <t>Piano investimento esecutivo</t>
  </si>
  <si>
    <t>rendicontazione attuale</t>
  </si>
  <si>
    <t>Importo complessivo quadro economico</t>
  </si>
  <si>
    <t>Importo complessivo rendicontazione infrastruttura</t>
  </si>
  <si>
    <t>Somme del quadro economico  relativa al finanziamento statale imputabili esclusivamente all'infrastruttura di supporto</t>
  </si>
  <si>
    <t>Somme della rendicontazione a carico del contributo statale</t>
  </si>
  <si>
    <t xml:space="preserve">NOMINATIVO RESPONSABILE soggetto attuatore di I livello:
</t>
  </si>
  <si>
    <t>Differenza  (cofinanziamento/spese non rimborsabili)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</si>
  <si>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</si>
  <si>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</si>
  <si>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</si>
  <si>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</si>
  <si>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</si>
  <si>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</si>
  <si>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</si>
  <si>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totale sal</t>
  </si>
  <si>
    <t>Importo complessivo oneri sicurezza totale sal</t>
  </si>
  <si>
    <t>Importo incremento oneri sicurezza totale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</si>
  <si>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</si>
  <si>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</si>
  <si>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</si>
  <si>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</si>
  <si>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</si>
  <si>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</si>
  <si>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>totale sal infrastrutture di supporto infrastrutture di supporto</t>
  </si>
  <si>
    <t>selez. Si</t>
  </si>
  <si>
    <t>ELETT.a.1</t>
  </si>
  <si>
    <t>ELETT a.2</t>
  </si>
  <si>
    <t>ELETT. a.3</t>
  </si>
  <si>
    <t>ELETT b.2.</t>
  </si>
  <si>
    <t>ELETT b.3.</t>
  </si>
  <si>
    <t>ELETT b.4.</t>
  </si>
  <si>
    <t>ELETT b.5.</t>
  </si>
  <si>
    <t xml:space="preserve">Mandati di pagamento e fatture  </t>
  </si>
  <si>
    <t>descrizione</t>
  </si>
  <si>
    <t>Provvedimento autorizzativo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</si>
  <si>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</si>
  <si>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</si>
  <si>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</si>
  <si>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</si>
  <si>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</si>
  <si>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</si>
  <si>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</si>
  <si>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</si>
  <si>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</si>
  <si>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</si>
  <si>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</si>
  <si>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</si>
  <si>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</si>
  <si>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 sono imputabili esclusivamente alle infrastrutture di supporto e sono quindi riconoscibili con il contributo statale</t>
  </si>
  <si>
    <t>descrizione numero e data</t>
  </si>
  <si>
    <t>numero</t>
  </si>
  <si>
    <t>mm/gg/aaaa</t>
  </si>
  <si>
    <t>totale</t>
  </si>
  <si>
    <t>Comune di Reggio Emilia</t>
  </si>
  <si>
    <t>CUP Comunicati</t>
  </si>
  <si>
    <t xml:space="preserve">Importo Lavori </t>
  </si>
  <si>
    <t>Importo incremento lavori  sal</t>
  </si>
  <si>
    <t>Importo complessivo oneri sicurezza sal</t>
  </si>
  <si>
    <t>Importo incremento oneri sicurezza sal</t>
  </si>
  <si>
    <t>totale incremento sal</t>
  </si>
  <si>
    <t xml:space="preserve">totale incremento sal infrastrutture di supporto </t>
  </si>
  <si>
    <t>dichiarazione che gli importi nella colonna S sono imputabili esclusivamente alle infrastrutture di supporto e sono quindi riconoscibili con il contributo statale</t>
  </si>
  <si>
    <t>Comune</t>
  </si>
  <si>
    <t>Importo assegnato</t>
  </si>
  <si>
    <t>obiettivo PNRR obbligatorio al 31/12/2024, n° autobus minimo da acquistare</t>
  </si>
  <si>
    <t>Obiettivo complessivo obbligatorio del PNRR al 30/06/2026 , n° autobus minimo da acquistare (con messa in servizio)</t>
  </si>
  <si>
    <t>Comune di Ancona</t>
  </si>
  <si>
    <t>E30J22000000001</t>
  </si>
  <si>
    <t>B79J21038730008</t>
  </si>
  <si>
    <t>Comune di Asti</t>
  </si>
  <si>
    <t>G30J22000000001</t>
  </si>
  <si>
    <t xml:space="preserve">Comune di Avellino </t>
  </si>
  <si>
    <t>G39J22001620006</t>
  </si>
  <si>
    <t>Comune di Bari</t>
  </si>
  <si>
    <t>J90J21000050006</t>
  </si>
  <si>
    <t>Comune di Bergamo</t>
  </si>
  <si>
    <t>H19J22001050008</t>
  </si>
  <si>
    <t>J19J22001980008</t>
  </si>
  <si>
    <t>C19J21048760001</t>
  </si>
  <si>
    <t>C19J21048770001</t>
  </si>
  <si>
    <t>Comune di Bologna</t>
  </si>
  <si>
    <t>H30J21000170001</t>
  </si>
  <si>
    <t>Comune di Bolzano</t>
  </si>
  <si>
    <t>H50J22000020001</t>
  </si>
  <si>
    <t>Comune di Brescia</t>
  </si>
  <si>
    <t>B80J22000030007</t>
  </si>
  <si>
    <t>Comune di Cagliari</t>
  </si>
  <si>
    <t>G20J22000000006</t>
  </si>
  <si>
    <t>Comune di Campobasso</t>
  </si>
  <si>
    <t>D30J22000030001</t>
  </si>
  <si>
    <t>D36G22000070001</t>
  </si>
  <si>
    <t>Comune di Catania</t>
  </si>
  <si>
    <t>D60J22000020006</t>
  </si>
  <si>
    <t>Comune di Como</t>
  </si>
  <si>
    <t>J19J22001880001</t>
  </si>
  <si>
    <t>Comune di Cremona</t>
  </si>
  <si>
    <t>D10J22000000001</t>
  </si>
  <si>
    <t>Comune di Ferrara</t>
  </si>
  <si>
    <t>H70J21000050001</t>
  </si>
  <si>
    <t>Comune di Firenze</t>
  </si>
  <si>
    <t>H10J22000000006</t>
  </si>
  <si>
    <t>H11B22001750006</t>
  </si>
  <si>
    <t>Comune di Frosinone</t>
  </si>
  <si>
    <t>E49J22001230001</t>
  </si>
  <si>
    <t>Comune di Genova</t>
  </si>
  <si>
    <t>H49J22000770004</t>
  </si>
  <si>
    <t xml:space="preserve">Comune di L'aquila </t>
  </si>
  <si>
    <t>C10J22000020006</t>
  </si>
  <si>
    <t>C11B22001370006</t>
  </si>
  <si>
    <t>Comune di Lecco</t>
  </si>
  <si>
    <t>D10J22000010001</t>
  </si>
  <si>
    <t>Comune di Lodi</t>
  </si>
  <si>
    <t>E10J22000010006</t>
  </si>
  <si>
    <t>Comune di Lucca</t>
  </si>
  <si>
    <t>J60J22000000001</t>
  </si>
  <si>
    <t>Comune di Mantova</t>
  </si>
  <si>
    <t>I60J22000000001</t>
  </si>
  <si>
    <t>Comune di Messina</t>
  </si>
  <si>
    <t>D40J22000000006</t>
  </si>
  <si>
    <t xml:space="preserve">Comune di Milano </t>
  </si>
  <si>
    <t>F40J22000010001</t>
  </si>
  <si>
    <t>F40J22000020001</t>
  </si>
  <si>
    <t>Comune di Modena</t>
  </si>
  <si>
    <t>H90J22000000001</t>
  </si>
  <si>
    <t>Comune di Monza</t>
  </si>
  <si>
    <t>B50I22000000001</t>
  </si>
  <si>
    <t>B50A22000000001</t>
  </si>
  <si>
    <t>Comune di Napoli</t>
  </si>
  <si>
    <t>D60J22000010006</t>
  </si>
  <si>
    <t>D69J22001630005</t>
  </si>
  <si>
    <t>Comune di Novara</t>
  </si>
  <si>
    <t>F10J22000000001</t>
  </si>
  <si>
    <t>Comune di Padova</t>
  </si>
  <si>
    <t>E99J22001280001</t>
  </si>
  <si>
    <t>Comune di Palermo</t>
  </si>
  <si>
    <t>D70J22000010001</t>
  </si>
  <si>
    <t>Comune di Parma</t>
  </si>
  <si>
    <t>E90J22000000001</t>
  </si>
  <si>
    <t>Comune di Pavia</t>
  </si>
  <si>
    <t>G19J22001070006</t>
  </si>
  <si>
    <t>Comune di Perugia</t>
  </si>
  <si>
    <t>C90J22000020001</t>
  </si>
  <si>
    <t>C91B22001880001</t>
  </si>
  <si>
    <t>Comune di Piacenza</t>
  </si>
  <si>
    <t>H30J22000010001</t>
  </si>
  <si>
    <t>Comune di Pordenone</t>
  </si>
  <si>
    <t>B50J22000010001</t>
  </si>
  <si>
    <t>Comune di Potenza</t>
  </si>
  <si>
    <t>B30J22000010007</t>
  </si>
  <si>
    <t>Comune di Prato</t>
  </si>
  <si>
    <t>C30J21000040005</t>
  </si>
  <si>
    <t>Comune di Ravenna</t>
  </si>
  <si>
    <t>C60J22000010001</t>
  </si>
  <si>
    <t>Comune di Reggio Calabria</t>
  </si>
  <si>
    <t>H30J22000020006</t>
  </si>
  <si>
    <t xml:space="preserve">H80J22000000001 </t>
  </si>
  <si>
    <t>Comune di Rimini</t>
  </si>
  <si>
    <t>C90J22000010001</t>
  </si>
  <si>
    <t>Comune di Roma</t>
  </si>
  <si>
    <t>I80J21000090001</t>
  </si>
  <si>
    <t>I80J21000100001</t>
  </si>
  <si>
    <t>E19J22001210001</t>
  </si>
  <si>
    <t>Comune di Terni</t>
  </si>
  <si>
    <t>F40J22000030006</t>
  </si>
  <si>
    <t>F41B22001390006</t>
  </si>
  <si>
    <t>Comune di Torino</t>
  </si>
  <si>
    <t> J10J22000000001</t>
  </si>
  <si>
    <t>Comune di Trento</t>
  </si>
  <si>
    <t>J40J22000000003</t>
  </si>
  <si>
    <t>Comune di Treviso</t>
  </si>
  <si>
    <t>E40J22000000001</t>
  </si>
  <si>
    <t>E49J22000810001</t>
  </si>
  <si>
    <t>Comune di Trieste</t>
  </si>
  <si>
    <t>E99J22001400001</t>
  </si>
  <si>
    <t>B30J22000000001</t>
  </si>
  <si>
    <t>Comune di Venezia</t>
  </si>
  <si>
    <t>Comune di Vercelli</t>
  </si>
  <si>
    <t>Comune di Verona</t>
  </si>
  <si>
    <t>I30I22000000001</t>
  </si>
  <si>
    <t>Comune di Vicenza</t>
  </si>
  <si>
    <t>F30J22000000006</t>
  </si>
  <si>
    <t>F31B22000750006</t>
  </si>
  <si>
    <t>ANAGRAFICA</t>
  </si>
  <si>
    <t>ENTE 1° livello, referenti, 2°livello, referenti</t>
  </si>
  <si>
    <t xml:space="preserve">Titolo Progetto (40 caratteri Regis)
</t>
  </si>
  <si>
    <t>Importo PNRR Progetto</t>
  </si>
  <si>
    <t>Soggetto Attuatore</t>
  </si>
  <si>
    <t>progetto in essere/ 
nuovo progetto</t>
  </si>
  <si>
    <t>Importo PNRR cup</t>
  </si>
  <si>
    <t>referente/i</t>
  </si>
  <si>
    <t>mail referente</t>
  </si>
  <si>
    <t>SOGGETTO ATTUATORE 2L</t>
  </si>
  <si>
    <t xml:space="preserve">referente/i  </t>
  </si>
  <si>
    <t xml:space="preserve">mail referente  </t>
  </si>
  <si>
    <t>CUP Comune di Alessandria - Bus</t>
  </si>
  <si>
    <t>nuovo progetto</t>
  </si>
  <si>
    <t>format</t>
  </si>
  <si>
    <t>CUP Comune di Ancona - Bus</t>
  </si>
  <si>
    <t>CUP Comune di Aosta - Bus</t>
  </si>
  <si>
    <t>CUP Comune di Asti - Bus</t>
  </si>
  <si>
    <t>CUP Comune di Avellino - Bus</t>
  </si>
  <si>
    <t>CUP Comune di Bari - Bus</t>
  </si>
  <si>
    <t>CUP3 Comune di Bergamo - Bus</t>
  </si>
  <si>
    <t>CUP4 Comune di Bergamo - Bus</t>
  </si>
  <si>
    <t>CUP1 Comune di Bergamo - Bus</t>
  </si>
  <si>
    <t xml:space="preserve">	
CUP2 Comune di Bergamo - Bus</t>
  </si>
  <si>
    <t>CUP Comune di Bologna - Bus</t>
  </si>
  <si>
    <t>CUP Comune di Bolzano - Bus</t>
  </si>
  <si>
    <t>CUP Comune di Brescia - Bus</t>
  </si>
  <si>
    <t>CUP Comune di Cagliari - Bus</t>
  </si>
  <si>
    <t>CUP1 Comune di Campobasso - Bus</t>
  </si>
  <si>
    <t>CUP2 Comune di Campobasso - Bus</t>
  </si>
  <si>
    <t>CUP Comune di Catania - Bus</t>
  </si>
  <si>
    <t>CUP Comune di Como - Bus</t>
  </si>
  <si>
    <t>CUP Comune di Cremona - Bus</t>
  </si>
  <si>
    <t>CUP Comune di Ferrara - Bus</t>
  </si>
  <si>
    <t>CUP1 Comune di Firenze - Bus</t>
  </si>
  <si>
    <t>CUP2 Comune di Firenze - Bus</t>
  </si>
  <si>
    <t>CUP Comune di Frosinone - Bus</t>
  </si>
  <si>
    <t>CUP Comune di Genova - Bus</t>
  </si>
  <si>
    <t>CUP1 Comune di L'Aquila - Bus</t>
  </si>
  <si>
    <t xml:space="preserve">Comune di L'Aquila </t>
  </si>
  <si>
    <t>CUP2 Comune di L'Aquila - Bus</t>
  </si>
  <si>
    <t>CUP Comune di Lecco - Bus</t>
  </si>
  <si>
    <t>CUP Comune di Lodi - Bus</t>
  </si>
  <si>
    <t>CUP Comune di Lucca - Bus</t>
  </si>
  <si>
    <t>CUP Comune di Mantova - Bus</t>
  </si>
  <si>
    <t>CUP Comune di Messina - Bus</t>
  </si>
  <si>
    <t>CUP1 Comune di Milano - Bus</t>
  </si>
  <si>
    <t>CUP2 Comune di Milano - Infra.</t>
  </si>
  <si>
    <t>CUP Comune di Modena - Bus</t>
  </si>
  <si>
    <t>CUP2 Comune di Monza - Infra.</t>
  </si>
  <si>
    <t>CUP1 Comune di Monza - Bus</t>
  </si>
  <si>
    <t>CUP1 Comune di Napoli - Bus</t>
  </si>
  <si>
    <t>CUP2 Comune di Napoli - Bus</t>
  </si>
  <si>
    <t>CUP Comune di Novara - Bus</t>
  </si>
  <si>
    <t>CUP Comune di Padova - Bus</t>
  </si>
  <si>
    <t>CUP Comune di Parma - Bus</t>
  </si>
  <si>
    <t>Comune di pordenone</t>
  </si>
  <si>
    <t>CUP Comune di Pavia - Bus</t>
  </si>
  <si>
    <t>CUP1 Comune di Perugia - Bus</t>
  </si>
  <si>
    <t>CUP Comune di Piacenza - Bus</t>
  </si>
  <si>
    <t>CUP Comune di Pordenone - Bus</t>
  </si>
  <si>
    <t>CUP Comune di Prato - Bus</t>
  </si>
  <si>
    <t>CUP Comune di Ravenna - Bus</t>
  </si>
  <si>
    <t>CUP Comune di Reggio Calabria - Bus</t>
  </si>
  <si>
    <t>CUP Comune di Reggio Emilia - Bus</t>
  </si>
  <si>
    <t>H80J22000000001</t>
  </si>
  <si>
    <t>CUP Comune di Rimini - Bus</t>
  </si>
  <si>
    <t>CUP1 Comune di Roma - Bus</t>
  </si>
  <si>
    <t>CUP2 Comune di Roma - Bus</t>
  </si>
  <si>
    <t>CUP Comune di Rovigo - Bus</t>
  </si>
  <si>
    <t>CUP1 Comune di Terni - Bus</t>
  </si>
  <si>
    <t>CUP2 Comune di Terni - Infra.</t>
  </si>
  <si>
    <t>CUP Comune di Torino - Bus</t>
  </si>
  <si>
    <t>J10J22000000001</t>
  </si>
  <si>
    <t>CUP Comune di Trento - Bus</t>
  </si>
  <si>
    <t>CUP1 Comune di Treviso - Bus</t>
  </si>
  <si>
    <t>CUP2 Comune di Treviso - Bus</t>
  </si>
  <si>
    <t>CUP Comune di Trieste - Bus</t>
  </si>
  <si>
    <t>CUP Comune di Varese - Bus</t>
  </si>
  <si>
    <t>CUP Comune di Venezia - Bus</t>
  </si>
  <si>
    <t>CUP Comune di Vercelli - Bus</t>
  </si>
  <si>
    <t>CUP Comune di Verona - Bus</t>
  </si>
  <si>
    <t>CUP1 Comune di Vicenza - Bus</t>
  </si>
  <si>
    <t>CUP2 Comune di Vicenza - Bus</t>
  </si>
  <si>
    <t>PROGRESSIVO FATTURA/FATTURE</t>
  </si>
  <si>
    <t>progressivo allegato 9g/allegato 6</t>
  </si>
  <si>
    <t>N° E DATA</t>
  </si>
  <si>
    <t>CUP comune di palermo</t>
  </si>
  <si>
    <t>CUP Comune di Potenza</t>
  </si>
  <si>
    <t>Comune di vicenza</t>
  </si>
  <si>
    <t>Anticipazione erogata</t>
  </si>
  <si>
    <t>Importo anticipazione</t>
  </si>
  <si>
    <t>importo finanziamento</t>
  </si>
  <si>
    <t>SI</t>
  </si>
  <si>
    <t>Eventuali note: economia di Euro 13.361 su Euro 6.138.041,00</t>
  </si>
  <si>
    <t>Eventuali note:economia di Euro 13.361 su Euro 6.138.041,00</t>
  </si>
  <si>
    <t>PIANO DI INVESTIMENTO ESECUTIVO- FORNITURE SALDO</t>
  </si>
  <si>
    <t>PIANO DI INVESTIMENTO ESECUTIVO- infrastrutture di supporto- Saldo</t>
  </si>
  <si>
    <t>PROSPETTO DI RENDICONTAZIONE FORNITURE ELETTRICO- SALDO</t>
  </si>
  <si>
    <t>PROSPETTO DI RENDICONTAZIONE FORNITURE IDROGENO- saldo</t>
  </si>
  <si>
    <t>PROSPETTO DI RENDICONTAZIONE-INFRASTRUTTURA ELETTRICO-SALDO</t>
  </si>
  <si>
    <t>Importo rendicontato totale</t>
  </si>
  <si>
    <t>IMPORTO attuale rendicontazione</t>
  </si>
  <si>
    <t>Importo da svincolare (con recupero anticipazione)</t>
  </si>
  <si>
    <t>economie non utilizzate</t>
  </si>
  <si>
    <t>QUADRO ECONOMICO GENERALE- SALDO</t>
  </si>
  <si>
    <t>PROSPETTO DI RENDICONTAZIONE-INFRASTRUTTURA IDROGENO-SALDO</t>
  </si>
  <si>
    <t>Lavori</t>
  </si>
  <si>
    <t>Forniture (se presenti)</t>
  </si>
  <si>
    <t>Collaudo o  Certificato di regolare esecuzione (da allegare)</t>
  </si>
  <si>
    <t>Verifica di Conformità (da allegare)</t>
  </si>
  <si>
    <t>INFRASTRUTTURA</t>
  </si>
  <si>
    <t>del</t>
  </si>
  <si>
    <t xml:space="preserve">mail
</t>
  </si>
  <si>
    <t>ELETT b17</t>
  </si>
  <si>
    <t>ELETT b16</t>
  </si>
  <si>
    <t>ELETT b15</t>
  </si>
  <si>
    <t>ELETT b14</t>
  </si>
  <si>
    <t>ELETT b13</t>
  </si>
  <si>
    <t>ELETT b12</t>
  </si>
  <si>
    <t>ELETT b11</t>
  </si>
  <si>
    <t>ELETT b10</t>
  </si>
  <si>
    <t>ELETT.a2</t>
  </si>
  <si>
    <t>ELETT.a3</t>
  </si>
  <si>
    <t>ELETT.a4</t>
  </si>
  <si>
    <t>ELETT.a5</t>
  </si>
  <si>
    <t>ELETT.a6</t>
  </si>
  <si>
    <t>ELETT.a7</t>
  </si>
  <si>
    <t>ELETT.a8</t>
  </si>
  <si>
    <t>ELETT.a9</t>
  </si>
  <si>
    <t>giuliano</t>
  </si>
  <si>
    <t>idr.a4</t>
  </si>
  <si>
    <t>idr.a5</t>
  </si>
  <si>
    <t>idr.a6</t>
  </si>
  <si>
    <t>idr.a7</t>
  </si>
  <si>
    <t>idr.a8</t>
  </si>
  <si>
    <t>ELETT.a.2</t>
  </si>
  <si>
    <t>ELETT a.3</t>
  </si>
  <si>
    <t>ELETT.a.3</t>
  </si>
  <si>
    <t>ELETT a.4</t>
  </si>
  <si>
    <t>ELETT.a.4</t>
  </si>
  <si>
    <t>ELETT a.5</t>
  </si>
  <si>
    <t>ELETT.a.5</t>
  </si>
  <si>
    <t>ELETT a.6</t>
  </si>
  <si>
    <t>ELETT.a.6</t>
  </si>
  <si>
    <t>NOMINATIVO RESPONSABILE soggetto attuatore II livello</t>
  </si>
  <si>
    <t>V.1.3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</si>
</sst>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€&quot;\ #,##0.00;[Red]\-&quot;€&quot;\ #,##0.00"/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[$€-2]\ #,##0.00;[Red]\-[$€-2]\ #,##0.00"/>
    <numFmt numFmtId="167" formatCode="0_ ;\-0\ "/>
    <numFmt numFmtId="168" formatCode="#,##0.00\ &quot;€&quot;"/>
  </numFmts>
  <fonts count="103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b/>
      <sz val="10"/>
      <name val="Calibri"/>
      <family val="2"/>
      <charset val="1"/>
    </font>
    <font>
      <b/>
      <sz val="14"/>
      <name val="Cambria"/>
      <family val="1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u/>
      <sz val="11"/>
      <color theme="10"/>
      <name val="Liberation Sans"/>
      <family val="2"/>
    </font>
    <font>
      <sz val="3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333333"/>
      <name val="Arial"/>
      <family val="2"/>
    </font>
    <font>
      <i/>
      <sz val="12"/>
      <name val="Calibri"/>
      <family val="2"/>
    </font>
    <font>
      <b/>
      <sz val="11"/>
      <name val="Cambria"/>
      <family val="1"/>
      <charset val="1"/>
    </font>
    <font>
      <b/>
      <i/>
      <sz val="10"/>
      <name val="Calibri"/>
      <family val="2"/>
    </font>
    <font>
      <b/>
      <i/>
      <sz val="1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Cambria"/>
      <family val="1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i/>
      <sz val="10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i/>
      <sz val="10"/>
      <name val="Calibri"/>
      <family val="2"/>
      <charset val="1"/>
    </font>
    <font>
      <sz val="10"/>
      <name val="Calibri"/>
      <family val="2"/>
      <charset val="1"/>
    </font>
    <font>
      <sz val="22"/>
      <name val="Calibri"/>
      <family val="2"/>
      <charset val="1"/>
    </font>
    <font>
      <b/>
      <sz val="14"/>
      <name val="Cambria"/>
      <family val="1"/>
      <scheme val="major"/>
    </font>
    <font>
      <sz val="12"/>
      <name val="Cambria"/>
      <family val="1"/>
      <charset val="1"/>
    </font>
    <font>
      <b/>
      <sz val="18"/>
      <name val="Cambria"/>
      <family val="1"/>
      <scheme val="major"/>
    </font>
    <font>
      <sz val="11"/>
      <name val="Calibri"/>
      <family val="2"/>
    </font>
    <font>
      <b/>
      <i/>
      <sz val="12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DDD9C3"/>
      </patternFill>
    </fill>
    <fill>
      <patternFill patternType="solid">
        <fgColor theme="4" tint="0.39997558519241921"/>
        <bgColor rgb="FFDDD9C3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5" tint="0.39997558519241921"/>
        <bgColor rgb="FFE6B9B8"/>
      </patternFill>
    </fill>
    <fill>
      <patternFill patternType="solid">
        <fgColor theme="5" tint="0.59999389629810485"/>
        <bgColor rgb="FFDDD9C3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rgb="FFFFFF00"/>
        <bgColor rgb="FFEEECE1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4">
    <xf numFmtId="0" fontId="0" fillId="0" borderId="0"/>
    <xf numFmtId="0" fontId="14" fillId="0" borderId="0"/>
    <xf numFmtId="0" fontId="55" fillId="0" borderId="0" applyNumberFormat="0" applyFill="0" applyBorder="0" applyAlignment="0" applyProtection="0"/>
    <xf numFmtId="0" fontId="56" fillId="0" borderId="0"/>
    <xf numFmtId="0" fontId="57" fillId="0" borderId="0" applyNumberFormat="0" applyBorder="0" applyProtection="0"/>
    <xf numFmtId="0" fontId="58" fillId="25" borderId="0" applyNumberFormat="0" applyBorder="0" applyProtection="0"/>
    <xf numFmtId="0" fontId="58" fillId="26" borderId="0" applyNumberFormat="0" applyBorder="0" applyProtection="0"/>
    <xf numFmtId="0" fontId="57" fillId="27" borderId="0" applyNumberFormat="0" applyBorder="0" applyProtection="0"/>
    <xf numFmtId="0" fontId="59" fillId="28" borderId="0" applyNumberFormat="0" applyBorder="0" applyProtection="0"/>
    <xf numFmtId="0" fontId="60" fillId="29" borderId="0" applyNumberFormat="0" applyBorder="0" applyProtection="0"/>
    <xf numFmtId="0" fontId="61" fillId="0" borderId="0" applyNumberFormat="0" applyBorder="0" applyProtection="0"/>
    <xf numFmtId="0" fontId="62" fillId="30" borderId="0" applyNumberFormat="0" applyBorder="0" applyProtection="0"/>
    <xf numFmtId="0" fontId="63" fillId="0" borderId="0" applyNumberFormat="0" applyBorder="0" applyProtection="0"/>
    <xf numFmtId="0" fontId="64" fillId="0" borderId="0" applyNumberFormat="0" applyBorder="0" applyProtection="0"/>
    <xf numFmtId="0" fontId="65" fillId="0" borderId="0" applyNumberFormat="0" applyBorder="0" applyProtection="0"/>
    <xf numFmtId="0" fontId="66" fillId="0" borderId="0" applyNumberFormat="0" applyBorder="0" applyProtection="0"/>
    <xf numFmtId="0" fontId="67" fillId="31" borderId="0" applyNumberFormat="0" applyBorder="0" applyProtection="0"/>
    <xf numFmtId="0" fontId="68" fillId="31" borderId="65" applyNumberFormat="0" applyProtection="0"/>
    <xf numFmtId="0" fontId="69" fillId="0" borderId="0" applyNumberFormat="0" applyBorder="0" applyProtection="0"/>
    <xf numFmtId="0" fontId="56" fillId="0" borderId="0" applyNumberFormat="0" applyFont="0" applyBorder="0" applyProtection="0"/>
    <xf numFmtId="0" fontId="56" fillId="0" borderId="0" applyNumberFormat="0" applyFont="0" applyBorder="0" applyProtection="0"/>
    <xf numFmtId="0" fontId="59" fillId="0" borderId="0" applyNumberFormat="0" applyBorder="0" applyProtection="0"/>
    <xf numFmtId="0" fontId="70" fillId="0" borderId="0" applyNumberFormat="0" applyFill="0" applyBorder="0" applyAlignment="0" applyProtection="0"/>
    <xf numFmtId="9" fontId="78" fillId="0" borderId="0" applyFont="0" applyFill="0" applyBorder="0" applyAlignment="0" applyProtection="0"/>
  </cellStyleXfs>
  <cellXfs count="1121">
    <xf numFmtId="0" fontId="0" fillId="0" borderId="0" xfId="0"/>
    <xf numFmtId="0" fontId="0" fillId="0" borderId="18" xfId="0" applyBorder="1"/>
    <xf numFmtId="0" fontId="3" fillId="0" borderId="26" xfId="0" applyFont="1" applyBorder="1" applyAlignment="1">
      <alignment horizontal="center"/>
    </xf>
    <xf numFmtId="0" fontId="2" fillId="0" borderId="26" xfId="0" applyFont="1" applyBorder="1"/>
    <xf numFmtId="0" fontId="3" fillId="5" borderId="18" xfId="0" applyFont="1" applyFill="1" applyBorder="1"/>
    <xf numFmtId="0" fontId="4" fillId="5" borderId="22" xfId="0" applyFont="1" applyFill="1" applyBorder="1"/>
    <xf numFmtId="166" fontId="3" fillId="5" borderId="26" xfId="0" applyNumberFormat="1" applyFont="1" applyFill="1" applyBorder="1"/>
    <xf numFmtId="166" fontId="3" fillId="6" borderId="30" xfId="0" applyNumberFormat="1" applyFont="1" applyFill="1" applyBorder="1"/>
    <xf numFmtId="0" fontId="5" fillId="6" borderId="22" xfId="0" applyFont="1" applyFill="1" applyBorder="1"/>
    <xf numFmtId="166" fontId="5" fillId="6" borderId="26" xfId="0" applyNumberFormat="1" applyFont="1" applyFill="1" applyBorder="1"/>
    <xf numFmtId="0" fontId="2" fillId="6" borderId="18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0" xfId="0" applyBorder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8" xfId="0" applyFont="1" applyBorder="1"/>
    <xf numFmtId="0" fontId="3" fillId="6" borderId="18" xfId="0" applyFont="1" applyFill="1" applyBorder="1"/>
    <xf numFmtId="0" fontId="3" fillId="6" borderId="22" xfId="0" applyFont="1" applyFill="1" applyBorder="1"/>
    <xf numFmtId="0" fontId="3" fillId="0" borderId="22" xfId="0" applyFont="1" applyBorder="1"/>
    <xf numFmtId="0" fontId="18" fillId="0" borderId="0" xfId="0" applyFont="1" applyAlignment="1" applyProtection="1">
      <alignment vertical="center" wrapText="1"/>
      <protection hidden="1"/>
    </xf>
    <xf numFmtId="4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2" fillId="6" borderId="26" xfId="0" applyNumberFormat="1" applyFont="1" applyFill="1" applyBorder="1"/>
    <xf numFmtId="0" fontId="16" fillId="0" borderId="0" xfId="0" applyFont="1" applyAlignment="1">
      <alignment horizontal="center" vertical="center"/>
    </xf>
    <xf numFmtId="0" fontId="26" fillId="4" borderId="18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6" fillId="4" borderId="18" xfId="0" applyFont="1" applyFill="1" applyBorder="1" applyProtection="1">
      <protection locked="0"/>
    </xf>
    <xf numFmtId="0" fontId="26" fillId="4" borderId="15" xfId="0" applyFont="1" applyFill="1" applyBorder="1" applyAlignment="1" applyProtection="1">
      <alignment horizontal="center"/>
      <protection locked="0"/>
    </xf>
    <xf numFmtId="0" fontId="25" fillId="12" borderId="15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36" fillId="0" borderId="0" xfId="0" applyFont="1" applyAlignment="1">
      <alignment horizontal="center"/>
    </xf>
    <xf numFmtId="0" fontId="35" fillId="14" borderId="18" xfId="0" applyFont="1" applyFill="1" applyBorder="1" applyAlignment="1">
      <alignment horizontal="center" vertical="center"/>
    </xf>
    <xf numFmtId="44" fontId="26" fillId="0" borderId="0" xfId="0" applyNumberFormat="1" applyFont="1"/>
    <xf numFmtId="0" fontId="26" fillId="4" borderId="13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Protection="1">
      <protection locked="0"/>
    </xf>
    <xf numFmtId="0" fontId="3" fillId="0" borderId="14" xfId="0" applyFont="1" applyBorder="1"/>
    <xf numFmtId="0" fontId="3" fillId="0" borderId="23" xfId="0" applyFont="1" applyBorder="1"/>
    <xf numFmtId="44" fontId="26" fillId="5" borderId="39" xfId="0" applyNumberFormat="1" applyFont="1" applyFill="1" applyBorder="1"/>
    <xf numFmtId="0" fontId="34" fillId="0" borderId="14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44" fontId="26" fillId="0" borderId="0" xfId="0" applyNumberFormat="1" applyFont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3" fillId="13" borderId="37" xfId="0" applyFont="1" applyFill="1" applyBorder="1"/>
    <xf numFmtId="0" fontId="3" fillId="13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3" fillId="13" borderId="37" xfId="0" applyFont="1" applyFill="1" applyBorder="1" applyAlignment="1">
      <alignment wrapText="1"/>
    </xf>
    <xf numFmtId="0" fontId="3" fillId="13" borderId="33" xfId="0" applyFont="1" applyFill="1" applyBorder="1"/>
    <xf numFmtId="0" fontId="1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6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" fillId="4" borderId="22" xfId="0" applyFont="1" applyFill="1" applyBorder="1" applyProtection="1">
      <protection locked="0"/>
    </xf>
    <xf numFmtId="166" fontId="2" fillId="4" borderId="26" xfId="0" applyNumberFormat="1" applyFont="1" applyFill="1" applyBorder="1" applyProtection="1">
      <protection locked="0"/>
    </xf>
    <xf numFmtId="0" fontId="2" fillId="6" borderId="18" xfId="0" applyFont="1" applyFill="1" applyBorder="1" applyProtection="1"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8" fillId="0" borderId="0" xfId="0" applyNumberFormat="1" applyFont="1" applyAlignment="1" applyProtection="1">
      <alignment horizontal="left" vertical="center"/>
      <protection locked="0"/>
    </xf>
    <xf numFmtId="166" fontId="37" fillId="4" borderId="18" xfId="0" applyNumberFormat="1" applyFont="1" applyFill="1" applyBorder="1" applyProtection="1">
      <protection locked="0"/>
    </xf>
    <xf numFmtId="166" fontId="26" fillId="4" borderId="18" xfId="0" applyNumberFormat="1" applyFont="1" applyFill="1" applyBorder="1" applyProtection="1">
      <protection locked="0"/>
    </xf>
    <xf numFmtId="14" fontId="26" fillId="4" borderId="18" xfId="0" applyNumberFormat="1" applyFont="1" applyFill="1" applyBorder="1" applyProtection="1">
      <protection locked="0"/>
    </xf>
    <xf numFmtId="41" fontId="37" fillId="4" borderId="18" xfId="0" applyNumberFormat="1" applyFont="1" applyFill="1" applyBorder="1" applyAlignment="1" applyProtection="1">
      <alignment horizontal="center" wrapText="1"/>
      <protection locked="0"/>
    </xf>
    <xf numFmtId="0" fontId="26" fillId="4" borderId="18" xfId="0" applyFont="1" applyFill="1" applyBorder="1" applyAlignment="1" applyProtection="1">
      <alignment wrapText="1"/>
      <protection locked="0"/>
    </xf>
    <xf numFmtId="166" fontId="26" fillId="4" borderId="17" xfId="0" applyNumberFormat="1" applyFont="1" applyFill="1" applyBorder="1" applyProtection="1">
      <protection locked="0"/>
    </xf>
    <xf numFmtId="0" fontId="26" fillId="4" borderId="15" xfId="0" applyFont="1" applyFill="1" applyBorder="1" applyProtection="1">
      <protection locked="0"/>
    </xf>
    <xf numFmtId="0" fontId="26" fillId="4" borderId="18" xfId="0" applyFont="1" applyFill="1" applyBorder="1" applyAlignment="1" applyProtection="1">
      <alignment vertical="center"/>
      <protection locked="0"/>
    </xf>
    <xf numFmtId="166" fontId="26" fillId="4" borderId="22" xfId="0" applyNumberFormat="1" applyFont="1" applyFill="1" applyBorder="1" applyProtection="1">
      <protection locked="0"/>
    </xf>
    <xf numFmtId="166" fontId="37" fillId="4" borderId="20" xfId="0" applyNumberFormat="1" applyFont="1" applyFill="1" applyBorder="1" applyProtection="1">
      <protection locked="0"/>
    </xf>
    <xf numFmtId="0" fontId="26" fillId="4" borderId="20" xfId="0" applyFont="1" applyFill="1" applyBorder="1" applyProtection="1">
      <protection locked="0"/>
    </xf>
    <xf numFmtId="14" fontId="26" fillId="4" borderId="20" xfId="0" applyNumberFormat="1" applyFont="1" applyFill="1" applyBorder="1" applyProtection="1">
      <protection locked="0"/>
    </xf>
    <xf numFmtId="41" fontId="37" fillId="4" borderId="20" xfId="0" applyNumberFormat="1" applyFont="1" applyFill="1" applyBorder="1" applyAlignment="1" applyProtection="1">
      <alignment horizontal="center" wrapText="1"/>
      <protection locked="0"/>
    </xf>
    <xf numFmtId="166" fontId="26" fillId="4" borderId="15" xfId="0" applyNumberFormat="1" applyFont="1" applyFill="1" applyBorder="1" applyProtection="1">
      <protection locked="0"/>
    </xf>
    <xf numFmtId="0" fontId="26" fillId="4" borderId="42" xfId="0" applyFont="1" applyFill="1" applyBorder="1" applyProtection="1">
      <protection locked="0"/>
    </xf>
    <xf numFmtId="0" fontId="26" fillId="4" borderId="42" xfId="0" applyFont="1" applyFill="1" applyBorder="1" applyAlignment="1" applyProtection="1">
      <alignment horizontal="center" vertical="center"/>
      <protection locked="0"/>
    </xf>
    <xf numFmtId="41" fontId="37" fillId="4" borderId="19" xfId="0" applyNumberFormat="1" applyFont="1" applyFill="1" applyBorder="1" applyProtection="1">
      <protection locked="0"/>
    </xf>
    <xf numFmtId="0" fontId="26" fillId="4" borderId="44" xfId="0" applyFont="1" applyFill="1" applyBorder="1" applyProtection="1">
      <protection locked="0"/>
    </xf>
    <xf numFmtId="166" fontId="37" fillId="4" borderId="48" xfId="0" applyNumberFormat="1" applyFont="1" applyFill="1" applyBorder="1" applyAlignment="1" applyProtection="1">
      <alignment horizontal="center" vertical="center"/>
      <protection locked="0"/>
    </xf>
    <xf numFmtId="166" fontId="37" fillId="4" borderId="48" xfId="0" applyNumberFormat="1" applyFont="1" applyFill="1" applyBorder="1" applyProtection="1">
      <protection locked="0"/>
    </xf>
    <xf numFmtId="0" fontId="26" fillId="4" borderId="49" xfId="0" applyFont="1" applyFill="1" applyBorder="1" applyAlignment="1" applyProtection="1">
      <alignment horizontal="center" vertical="center"/>
      <protection locked="0"/>
    </xf>
    <xf numFmtId="14" fontId="26" fillId="4" borderId="48" xfId="0" applyNumberFormat="1" applyFont="1" applyFill="1" applyBorder="1" applyAlignment="1" applyProtection="1">
      <alignment horizontal="center" vertical="center"/>
      <protection locked="0"/>
    </xf>
    <xf numFmtId="0" fontId="26" fillId="4" borderId="49" xfId="0" applyFont="1" applyFill="1" applyBorder="1" applyAlignment="1" applyProtection="1">
      <alignment horizontal="center"/>
      <protection locked="0"/>
    </xf>
    <xf numFmtId="166" fontId="26" fillId="5" borderId="18" xfId="0" applyNumberFormat="1" applyFont="1" applyFill="1" applyBorder="1"/>
    <xf numFmtId="166" fontId="26" fillId="5" borderId="22" xfId="0" applyNumberFormat="1" applyFont="1" applyFill="1" applyBorder="1"/>
    <xf numFmtId="166" fontId="32" fillId="5" borderId="18" xfId="0" applyNumberFormat="1" applyFont="1" applyFill="1" applyBorder="1"/>
    <xf numFmtId="166" fontId="32" fillId="5" borderId="22" xfId="0" applyNumberFormat="1" applyFont="1" applyFill="1" applyBorder="1"/>
    <xf numFmtId="166" fontId="37" fillId="4" borderId="15" xfId="0" applyNumberFormat="1" applyFont="1" applyFill="1" applyBorder="1" applyProtection="1">
      <protection locked="0"/>
    </xf>
    <xf numFmtId="166" fontId="26" fillId="5" borderId="15" xfId="0" applyNumberFormat="1" applyFont="1" applyFill="1" applyBorder="1"/>
    <xf numFmtId="166" fontId="26" fillId="5" borderId="17" xfId="0" applyNumberFormat="1" applyFont="1" applyFill="1" applyBorder="1"/>
    <xf numFmtId="166" fontId="32" fillId="5" borderId="15" xfId="0" applyNumberFormat="1" applyFont="1" applyFill="1" applyBorder="1"/>
    <xf numFmtId="166" fontId="32" fillId="5" borderId="17" xfId="0" applyNumberFormat="1" applyFont="1" applyFill="1" applyBorder="1"/>
    <xf numFmtId="166" fontId="37" fillId="4" borderId="57" xfId="0" applyNumberFormat="1" applyFont="1" applyFill="1" applyBorder="1" applyAlignment="1" applyProtection="1">
      <alignment horizontal="center" vertical="center"/>
      <protection locked="0"/>
    </xf>
    <xf numFmtId="0" fontId="26" fillId="4" borderId="54" xfId="0" applyFont="1" applyFill="1" applyBorder="1" applyProtection="1">
      <protection locked="0"/>
    </xf>
    <xf numFmtId="14" fontId="26" fillId="4" borderId="15" xfId="0" applyNumberFormat="1" applyFont="1" applyFill="1" applyBorder="1" applyProtection="1">
      <protection locked="0"/>
    </xf>
    <xf numFmtId="166" fontId="26" fillId="4" borderId="56" xfId="0" applyNumberFormat="1" applyFont="1" applyFill="1" applyBorder="1" applyProtection="1">
      <protection locked="0"/>
    </xf>
    <xf numFmtId="167" fontId="37" fillId="4" borderId="46" xfId="0" applyNumberFormat="1" applyFont="1" applyFill="1" applyBorder="1" applyProtection="1">
      <protection locked="0"/>
    </xf>
    <xf numFmtId="14" fontId="37" fillId="4" borderId="15" xfId="0" applyNumberFormat="1" applyFont="1" applyFill="1" applyBorder="1" applyProtection="1">
      <protection locked="0"/>
    </xf>
    <xf numFmtId="41" fontId="37" fillId="4" borderId="15" xfId="0" applyNumberFormat="1" applyFont="1" applyFill="1" applyBorder="1" applyAlignment="1" applyProtection="1">
      <alignment horizontal="center" wrapText="1"/>
      <protection locked="0"/>
    </xf>
    <xf numFmtId="0" fontId="26" fillId="4" borderId="15" xfId="0" applyFont="1" applyFill="1" applyBorder="1" applyAlignment="1" applyProtection="1">
      <alignment wrapText="1"/>
      <protection locked="0"/>
    </xf>
    <xf numFmtId="0" fontId="26" fillId="4" borderId="36" xfId="0" applyFont="1" applyFill="1" applyBorder="1" applyAlignment="1" applyProtection="1">
      <alignment horizontal="center" vertical="center" wrapText="1"/>
      <protection locked="0"/>
    </xf>
    <xf numFmtId="0" fontId="26" fillId="5" borderId="56" xfId="0" applyFont="1" applyFill="1" applyBorder="1"/>
    <xf numFmtId="0" fontId="26" fillId="4" borderId="49" xfId="0" applyFont="1" applyFill="1" applyBorder="1" applyAlignment="1" applyProtection="1">
      <alignment horizontal="left" vertical="center"/>
      <protection locked="0"/>
    </xf>
    <xf numFmtId="166" fontId="32" fillId="5" borderId="2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6" fontId="26" fillId="4" borderId="20" xfId="0" applyNumberFormat="1" applyFont="1" applyFill="1" applyBorder="1" applyProtection="1">
      <protection locked="0"/>
    </xf>
    <xf numFmtId="166" fontId="26" fillId="5" borderId="20" xfId="0" applyNumberFormat="1" applyFont="1" applyFill="1" applyBorder="1"/>
    <xf numFmtId="166" fontId="26" fillId="5" borderId="47" xfId="0" applyNumberFormat="1" applyFont="1" applyFill="1" applyBorder="1"/>
    <xf numFmtId="166" fontId="32" fillId="5" borderId="20" xfId="0" applyNumberFormat="1" applyFont="1" applyFill="1" applyBorder="1"/>
    <xf numFmtId="166" fontId="32" fillId="5" borderId="47" xfId="0" applyNumberFormat="1" applyFont="1" applyFill="1" applyBorder="1"/>
    <xf numFmtId="166" fontId="3" fillId="5" borderId="38" xfId="0" applyNumberFormat="1" applyFont="1" applyFill="1" applyBorder="1"/>
    <xf numFmtId="0" fontId="26" fillId="4" borderId="49" xfId="0" applyFont="1" applyFill="1" applyBorder="1" applyProtection="1">
      <protection locked="0"/>
    </xf>
    <xf numFmtId="166" fontId="26" fillId="4" borderId="45" xfId="0" applyNumberFormat="1" applyFont="1" applyFill="1" applyBorder="1" applyProtection="1">
      <protection locked="0"/>
    </xf>
    <xf numFmtId="166" fontId="26" fillId="5" borderId="45" xfId="0" applyNumberFormat="1" applyFont="1" applyFill="1" applyBorder="1"/>
    <xf numFmtId="0" fontId="26" fillId="4" borderId="20" xfId="0" applyFont="1" applyFill="1" applyBorder="1" applyAlignment="1" applyProtection="1">
      <alignment wrapText="1"/>
      <protection locked="0"/>
    </xf>
    <xf numFmtId="41" fontId="38" fillId="5" borderId="38" xfId="0" applyNumberFormat="1" applyFont="1" applyFill="1" applyBorder="1"/>
    <xf numFmtId="0" fontId="17" fillId="0" borderId="0" xfId="0" applyFont="1" applyAlignment="1">
      <alignment vertical="center"/>
    </xf>
    <xf numFmtId="0" fontId="26" fillId="13" borderId="18" xfId="0" applyFont="1" applyFill="1" applyBorder="1" applyAlignment="1">
      <alignment vertical="center" wrapText="1"/>
    </xf>
    <xf numFmtId="0" fontId="26" fillId="13" borderId="22" xfId="0" applyFont="1" applyFill="1" applyBorder="1" applyAlignment="1">
      <alignment vertical="center" wrapText="1"/>
    </xf>
    <xf numFmtId="0" fontId="32" fillId="13" borderId="4" xfId="0" applyFont="1" applyFill="1" applyBorder="1" applyAlignment="1">
      <alignment wrapText="1"/>
    </xf>
    <xf numFmtId="0" fontId="32" fillId="13" borderId="12" xfId="0" applyFont="1" applyFill="1" applyBorder="1" applyAlignment="1">
      <alignment wrapText="1"/>
    </xf>
    <xf numFmtId="0" fontId="32" fillId="13" borderId="11" xfId="0" applyFont="1" applyFill="1" applyBorder="1" applyAlignment="1">
      <alignment vertical="center" wrapText="1"/>
    </xf>
    <xf numFmtId="0" fontId="32" fillId="13" borderId="53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horizontal="center" vertical="center"/>
    </xf>
    <xf numFmtId="0" fontId="31" fillId="13" borderId="41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 wrapText="1"/>
    </xf>
    <xf numFmtId="0" fontId="32" fillId="13" borderId="13" xfId="0" applyFont="1" applyFill="1" applyBorder="1" applyAlignment="1">
      <alignment vertical="center"/>
    </xf>
    <xf numFmtId="0" fontId="26" fillId="13" borderId="19" xfId="0" applyFont="1" applyFill="1" applyBorder="1" applyAlignment="1">
      <alignment vertical="center" wrapText="1"/>
    </xf>
    <xf numFmtId="0" fontId="31" fillId="13" borderId="50" xfId="0" applyFont="1" applyFill="1" applyBorder="1" applyAlignment="1">
      <alignment horizontal="center" vertical="center"/>
    </xf>
    <xf numFmtId="166" fontId="37" fillId="4" borderId="46" xfId="0" applyNumberFormat="1" applyFont="1" applyFill="1" applyBorder="1" applyProtection="1">
      <protection locked="0"/>
    </xf>
    <xf numFmtId="166" fontId="37" fillId="4" borderId="19" xfId="0" applyNumberFormat="1" applyFont="1" applyFill="1" applyBorder="1" applyProtection="1">
      <protection locked="0"/>
    </xf>
    <xf numFmtId="166" fontId="37" fillId="4" borderId="44" xfId="0" applyNumberFormat="1" applyFont="1" applyFill="1" applyBorder="1" applyProtection="1">
      <protection locked="0"/>
    </xf>
    <xf numFmtId="14" fontId="37" fillId="4" borderId="56" xfId="0" applyNumberFormat="1" applyFont="1" applyFill="1" applyBorder="1" applyAlignment="1" applyProtection="1">
      <alignment vertical="center"/>
      <protection locked="0"/>
    </xf>
    <xf numFmtId="14" fontId="37" fillId="4" borderId="43" xfId="0" applyNumberFormat="1" applyFont="1" applyFill="1" applyBorder="1" applyAlignment="1" applyProtection="1">
      <alignment vertical="center"/>
      <protection locked="0"/>
    </xf>
    <xf numFmtId="14" fontId="37" fillId="4" borderId="10" xfId="0" applyNumberFormat="1" applyFont="1" applyFill="1" applyBorder="1" applyAlignment="1" applyProtection="1">
      <alignment vertical="center"/>
      <protection locked="0"/>
    </xf>
    <xf numFmtId="0" fontId="31" fillId="13" borderId="30" xfId="0" applyFont="1" applyFill="1" applyBorder="1" applyAlignment="1">
      <alignment horizontal="center" vertical="center" wrapText="1"/>
    </xf>
    <xf numFmtId="0" fontId="40" fillId="9" borderId="27" xfId="0" applyFont="1" applyFill="1" applyBorder="1" applyAlignment="1">
      <alignment horizontal="center" vertical="center"/>
    </xf>
    <xf numFmtId="0" fontId="41" fillId="9" borderId="29" xfId="0" applyFont="1" applyFill="1" applyBorder="1" applyAlignment="1">
      <alignment horizontal="center" vertical="center" wrapText="1"/>
    </xf>
    <xf numFmtId="4" fontId="41" fillId="9" borderId="29" xfId="0" applyNumberFormat="1" applyFont="1" applyFill="1" applyBorder="1" applyAlignment="1">
      <alignment horizontal="center" vertical="center"/>
    </xf>
    <xf numFmtId="44" fontId="19" fillId="5" borderId="18" xfId="0" applyNumberFormat="1" applyFont="1" applyFill="1" applyBorder="1"/>
    <xf numFmtId="0" fontId="42" fillId="5" borderId="24" xfId="0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 wrapText="1"/>
    </xf>
    <xf numFmtId="0" fontId="26" fillId="4" borderId="55" xfId="0" applyFont="1" applyFill="1" applyBorder="1" applyProtection="1">
      <protection locked="0"/>
    </xf>
    <xf numFmtId="0" fontId="26" fillId="4" borderId="9" xfId="0" applyFont="1" applyFill="1" applyBorder="1" applyProtection="1">
      <protection locked="0"/>
    </xf>
    <xf numFmtId="0" fontId="26" fillId="5" borderId="58" xfId="0" applyFont="1" applyFill="1" applyBorder="1"/>
    <xf numFmtId="166" fontId="3" fillId="5" borderId="60" xfId="0" applyNumberFormat="1" applyFont="1" applyFill="1" applyBorder="1"/>
    <xf numFmtId="41" fontId="38" fillId="5" borderId="24" xfId="0" applyNumberFormat="1" applyFont="1" applyFill="1" applyBorder="1" applyAlignment="1">
      <alignment horizontal="right"/>
    </xf>
    <xf numFmtId="0" fontId="44" fillId="13" borderId="42" xfId="0" applyFont="1" applyFill="1" applyBorder="1" applyAlignment="1">
      <alignment horizontal="center"/>
    </xf>
    <xf numFmtId="0" fontId="21" fillId="15" borderId="42" xfId="0" applyFont="1" applyFill="1" applyBorder="1" applyAlignment="1">
      <alignment horizontal="center" vertical="center" wrapText="1"/>
    </xf>
    <xf numFmtId="4" fontId="39" fillId="15" borderId="18" xfId="0" applyNumberFormat="1" applyFont="1" applyFill="1" applyBorder="1" applyAlignment="1">
      <alignment vertical="center" wrapText="1"/>
    </xf>
    <xf numFmtId="0" fontId="45" fillId="15" borderId="43" xfId="0" applyFont="1" applyFill="1" applyBorder="1" applyAlignment="1">
      <alignment vertical="center" wrapText="1"/>
    </xf>
    <xf numFmtId="44" fontId="41" fillId="16" borderId="18" xfId="0" applyNumberFormat="1" applyFont="1" applyFill="1" applyBorder="1" applyAlignment="1">
      <alignment horizontal="center" vertical="center"/>
    </xf>
    <xf numFmtId="44" fontId="21" fillId="5" borderId="43" xfId="0" applyNumberFormat="1" applyFont="1" applyFill="1" applyBorder="1"/>
    <xf numFmtId="0" fontId="42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vertical="center"/>
    </xf>
    <xf numFmtId="0" fontId="32" fillId="13" borderId="18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vertical="center"/>
    </xf>
    <xf numFmtId="0" fontId="32" fillId="13" borderId="18" xfId="0" applyFont="1" applyFill="1" applyBorder="1" applyAlignment="1">
      <alignment horizontal="center" vertical="center"/>
    </xf>
    <xf numFmtId="0" fontId="32" fillId="13" borderId="18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vertical="center" wrapText="1"/>
    </xf>
    <xf numFmtId="0" fontId="43" fillId="4" borderId="1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49" fontId="43" fillId="11" borderId="18" xfId="0" applyNumberFormat="1" applyFont="1" applyFill="1" applyBorder="1" applyAlignment="1" applyProtection="1">
      <alignment horizontal="center" vertical="center"/>
      <protection locked="0"/>
    </xf>
    <xf numFmtId="0" fontId="43" fillId="11" borderId="18" xfId="0" applyFont="1" applyFill="1" applyBorder="1" applyAlignment="1" applyProtection="1">
      <alignment horizontal="center" vertical="center"/>
      <protection locked="0"/>
    </xf>
    <xf numFmtId="4" fontId="43" fillId="0" borderId="0" xfId="0" applyNumberFormat="1" applyFont="1" applyAlignment="1">
      <alignment vertical="center"/>
    </xf>
    <xf numFmtId="4" fontId="43" fillId="7" borderId="18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14" fontId="43" fillId="4" borderId="18" xfId="0" applyNumberFormat="1" applyFont="1" applyFill="1" applyBorder="1" applyAlignment="1" applyProtection="1">
      <alignment horizontal="center" vertical="center"/>
      <protection locked="0"/>
    </xf>
    <xf numFmtId="44" fontId="20" fillId="4" borderId="18" xfId="0" applyNumberFormat="1" applyFont="1" applyFill="1" applyBorder="1" applyProtection="1">
      <protection locked="0"/>
    </xf>
    <xf numFmtId="49" fontId="43" fillId="4" borderId="18" xfId="0" applyNumberFormat="1" applyFont="1" applyFill="1" applyBorder="1" applyAlignment="1" applyProtection="1">
      <alignment vertical="center"/>
      <protection locked="0"/>
    </xf>
    <xf numFmtId="44" fontId="20" fillId="5" borderId="18" xfId="0" applyNumberFormat="1" applyFont="1" applyFill="1" applyBorder="1"/>
    <xf numFmtId="4" fontId="43" fillId="4" borderId="18" xfId="0" applyNumberFormat="1" applyFont="1" applyFill="1" applyBorder="1" applyAlignment="1" applyProtection="1">
      <alignment horizontal="center" vertical="center"/>
      <protection locked="0"/>
    </xf>
    <xf numFmtId="4" fontId="43" fillId="0" borderId="0" xfId="0" applyNumberFormat="1" applyFont="1" applyAlignment="1" applyProtection="1">
      <alignment horizontal="center" vertical="center"/>
      <protection locked="0"/>
    </xf>
    <xf numFmtId="49" fontId="43" fillId="12" borderId="18" xfId="0" applyNumberFormat="1" applyFont="1" applyFill="1" applyBorder="1" applyAlignment="1" applyProtection="1">
      <alignment horizontal="left" vertical="center"/>
      <protection locked="0"/>
    </xf>
    <xf numFmtId="49" fontId="43" fillId="12" borderId="18" xfId="0" applyNumberFormat="1" applyFont="1" applyFill="1" applyBorder="1" applyAlignment="1" applyProtection="1">
      <alignment horizontal="left" vertical="center" wrapText="1"/>
      <protection locked="0"/>
    </xf>
    <xf numFmtId="0" fontId="35" fillId="22" borderId="18" xfId="0" applyFont="1" applyFill="1" applyBorder="1" applyAlignment="1">
      <alignment horizontal="center" vertical="center"/>
    </xf>
    <xf numFmtId="0" fontId="3" fillId="21" borderId="37" xfId="0" applyFont="1" applyFill="1" applyBorder="1"/>
    <xf numFmtId="0" fontId="3" fillId="21" borderId="11" xfId="0" applyFont="1" applyFill="1" applyBorder="1" applyAlignment="1">
      <alignment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vertical="center" wrapText="1"/>
    </xf>
    <xf numFmtId="0" fontId="31" fillId="21" borderId="13" xfId="0" applyFont="1" applyFill="1" applyBorder="1" applyAlignment="1">
      <alignment horizontal="center" vertical="center" wrapText="1"/>
    </xf>
    <xf numFmtId="0" fontId="3" fillId="21" borderId="37" xfId="0" applyFont="1" applyFill="1" applyBorder="1" applyAlignment="1">
      <alignment wrapText="1"/>
    </xf>
    <xf numFmtId="0" fontId="3" fillId="21" borderId="33" xfId="0" applyFont="1" applyFill="1" applyBorder="1"/>
    <xf numFmtId="0" fontId="2" fillId="21" borderId="15" xfId="0" applyFont="1" applyFill="1" applyBorder="1" applyAlignment="1">
      <alignment horizontal="center"/>
    </xf>
    <xf numFmtId="0" fontId="2" fillId="21" borderId="18" xfId="0" applyFont="1" applyFill="1" applyBorder="1" applyAlignment="1">
      <alignment horizontal="center"/>
    </xf>
    <xf numFmtId="0" fontId="2" fillId="21" borderId="13" xfId="0" applyFont="1" applyFill="1" applyBorder="1" applyAlignment="1">
      <alignment horizontal="center"/>
    </xf>
    <xf numFmtId="0" fontId="39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vertical="center" textRotation="255"/>
    </xf>
    <xf numFmtId="0" fontId="25" fillId="12" borderId="55" xfId="0" applyFont="1" applyFill="1" applyBorder="1" applyAlignment="1" applyProtection="1">
      <alignment vertical="center" wrapText="1"/>
      <protection locked="0"/>
    </xf>
    <xf numFmtId="0" fontId="26" fillId="20" borderId="19" xfId="0" applyFont="1" applyFill="1" applyBorder="1" applyAlignment="1">
      <alignment vertical="center" wrapText="1"/>
    </xf>
    <xf numFmtId="0" fontId="26" fillId="20" borderId="18" xfId="0" applyFont="1" applyFill="1" applyBorder="1" applyAlignment="1">
      <alignment vertical="center" wrapText="1"/>
    </xf>
    <xf numFmtId="0" fontId="26" fillId="20" borderId="22" xfId="0" applyFont="1" applyFill="1" applyBorder="1" applyAlignment="1">
      <alignment vertical="center" wrapText="1"/>
    </xf>
    <xf numFmtId="0" fontId="32" fillId="20" borderId="4" xfId="0" applyFont="1" applyFill="1" applyBorder="1" applyAlignment="1">
      <alignment wrapText="1"/>
    </xf>
    <xf numFmtId="0" fontId="32" fillId="20" borderId="12" xfId="0" applyFont="1" applyFill="1" applyBorder="1" applyAlignment="1">
      <alignment wrapText="1"/>
    </xf>
    <xf numFmtId="0" fontId="32" fillId="20" borderId="11" xfId="0" applyFont="1" applyFill="1" applyBorder="1" applyAlignment="1">
      <alignment vertical="center" wrapText="1"/>
    </xf>
    <xf numFmtId="0" fontId="32" fillId="20" borderId="53" xfId="0" applyFont="1" applyFill="1" applyBorder="1" applyAlignment="1">
      <alignment vertical="center" wrapText="1"/>
    </xf>
    <xf numFmtId="0" fontId="31" fillId="20" borderId="50" xfId="0" applyFont="1" applyFill="1" applyBorder="1" applyAlignment="1">
      <alignment horizontal="center" vertical="center"/>
    </xf>
    <xf numFmtId="0" fontId="31" fillId="20" borderId="13" xfId="0" applyFont="1" applyFill="1" applyBorder="1" applyAlignment="1">
      <alignment horizontal="center" vertical="center"/>
    </xf>
    <xf numFmtId="0" fontId="31" fillId="20" borderId="41" xfId="0" applyFont="1" applyFill="1" applyBorder="1" applyAlignment="1">
      <alignment horizontal="center" vertical="center"/>
    </xf>
    <xf numFmtId="0" fontId="31" fillId="20" borderId="9" xfId="0" applyFont="1" applyFill="1" applyBorder="1" applyAlignment="1">
      <alignment horizontal="center" vertical="center"/>
    </xf>
    <xf numFmtId="0" fontId="31" fillId="20" borderId="30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vertical="center"/>
    </xf>
    <xf numFmtId="0" fontId="32" fillId="20" borderId="18" xfId="0" applyFont="1" applyFill="1" applyBorder="1" applyAlignment="1">
      <alignment horizontal="center" vertical="center"/>
    </xf>
    <xf numFmtId="0" fontId="32" fillId="20" borderId="18" xfId="0" applyFont="1" applyFill="1" applyBorder="1" applyAlignment="1">
      <alignment vertical="center" wrapText="1"/>
    </xf>
    <xf numFmtId="0" fontId="32" fillId="20" borderId="43" xfId="0" applyFont="1" applyFill="1" applyBorder="1" applyAlignment="1">
      <alignment wrapText="1"/>
    </xf>
    <xf numFmtId="0" fontId="31" fillId="20" borderId="13" xfId="0" applyFont="1" applyFill="1" applyBorder="1" applyAlignment="1">
      <alignment horizontal="center" vertical="center" wrapText="1"/>
    </xf>
    <xf numFmtId="0" fontId="31" fillId="20" borderId="13" xfId="0" applyFont="1" applyFill="1" applyBorder="1" applyAlignment="1">
      <alignment vertical="center" wrapText="1"/>
    </xf>
    <xf numFmtId="0" fontId="31" fillId="20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166" fontId="38" fillId="4" borderId="54" xfId="0" applyNumberFormat="1" applyFont="1" applyFill="1" applyBorder="1" applyProtection="1">
      <protection locked="0"/>
    </xf>
    <xf numFmtId="166" fontId="32" fillId="4" borderId="15" xfId="0" applyNumberFormat="1" applyFont="1" applyFill="1" applyBorder="1" applyProtection="1">
      <protection locked="0"/>
    </xf>
    <xf numFmtId="166" fontId="38" fillId="4" borderId="42" xfId="0" applyNumberFormat="1" applyFont="1" applyFill="1" applyBorder="1" applyProtection="1">
      <protection locked="0"/>
    </xf>
    <xf numFmtId="166" fontId="32" fillId="4" borderId="18" xfId="0" applyNumberFormat="1" applyFont="1" applyFill="1" applyBorder="1" applyProtection="1">
      <protection locked="0"/>
    </xf>
    <xf numFmtId="166" fontId="38" fillId="4" borderId="49" xfId="0" applyNumberFormat="1" applyFont="1" applyFill="1" applyBorder="1" applyProtection="1">
      <protection locked="0"/>
    </xf>
    <xf numFmtId="166" fontId="32" fillId="4" borderId="20" xfId="0" applyNumberFormat="1" applyFont="1" applyFill="1" applyBorder="1" applyProtection="1">
      <protection locked="0"/>
    </xf>
    <xf numFmtId="0" fontId="47" fillId="24" borderId="6" xfId="0" applyFont="1" applyFill="1" applyBorder="1"/>
    <xf numFmtId="166" fontId="47" fillId="24" borderId="38" xfId="0" applyNumberFormat="1" applyFont="1" applyFill="1" applyBorder="1"/>
    <xf numFmtId="166" fontId="47" fillId="24" borderId="59" xfId="0" applyNumberFormat="1" applyFont="1" applyFill="1" applyBorder="1"/>
    <xf numFmtId="0" fontId="49" fillId="0" borderId="18" xfId="0" applyFont="1" applyBorder="1" applyAlignment="1">
      <alignment horizontal="center" vertical="center"/>
    </xf>
    <xf numFmtId="0" fontId="51" fillId="0" borderId="15" xfId="0" applyFont="1" applyBorder="1"/>
    <xf numFmtId="0" fontId="51" fillId="0" borderId="18" xfId="0" applyFont="1" applyBorder="1"/>
    <xf numFmtId="166" fontId="51" fillId="0" borderId="18" xfId="0" applyNumberFormat="1" applyFont="1" applyBorder="1"/>
    <xf numFmtId="0" fontId="26" fillId="0" borderId="18" xfId="0" applyFont="1" applyBorder="1"/>
    <xf numFmtId="0" fontId="52" fillId="0" borderId="18" xfId="0" applyFont="1" applyBorder="1"/>
    <xf numFmtId="0" fontId="51" fillId="0" borderId="18" xfId="0" applyFont="1" applyBorder="1" applyAlignment="1">
      <alignment wrapText="1"/>
    </xf>
    <xf numFmtId="0" fontId="53" fillId="0" borderId="0" xfId="0" applyFont="1"/>
    <xf numFmtId="0" fontId="49" fillId="0" borderId="18" xfId="0" applyFont="1" applyBorder="1"/>
    <xf numFmtId="166" fontId="49" fillId="0" borderId="18" xfId="0" applyNumberFormat="1" applyFont="1" applyBorder="1"/>
    <xf numFmtId="0" fontId="0" fillId="34" borderId="21" xfId="0" applyFill="1" applyBorder="1" applyAlignment="1">
      <alignment horizontal="center" vertical="center" wrapText="1"/>
    </xf>
    <xf numFmtId="0" fontId="55" fillId="34" borderId="21" xfId="2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5" fillId="0" borderId="64" xfId="2" applyBorder="1" applyAlignment="1">
      <alignment vertical="center"/>
    </xf>
    <xf numFmtId="0" fontId="0" fillId="0" borderId="64" xfId="0" applyBorder="1" applyAlignment="1">
      <alignment vertical="center"/>
    </xf>
    <xf numFmtId="0" fontId="48" fillId="32" borderId="47" xfId="0" applyFont="1" applyFill="1" applyBorder="1" applyAlignment="1">
      <alignment horizontal="center" vertical="top" wrapText="1"/>
    </xf>
    <xf numFmtId="0" fontId="48" fillId="33" borderId="47" xfId="0" applyFont="1" applyFill="1" applyBorder="1" applyAlignment="1">
      <alignment horizontal="center" vertical="top" wrapText="1"/>
    </xf>
    <xf numFmtId="0" fontId="48" fillId="33" borderId="62" xfId="0" applyFont="1" applyFill="1" applyBorder="1" applyAlignment="1">
      <alignment horizontal="center" vertical="top" wrapText="1"/>
    </xf>
    <xf numFmtId="0" fontId="7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4" fillId="34" borderId="0" xfId="0" applyFont="1" applyFill="1" applyAlignment="1">
      <alignment vertical="center" wrapText="1"/>
    </xf>
    <xf numFmtId="0" fontId="55" fillId="0" borderId="0" xfId="2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4" borderId="18" xfId="0" applyFill="1" applyBorder="1" applyAlignment="1">
      <alignment horizontal="center" vertical="center" wrapText="1"/>
    </xf>
    <xf numFmtId="0" fontId="55" fillId="34" borderId="18" xfId="2" applyFill="1" applyBorder="1" applyAlignment="1">
      <alignment vertical="center" wrapText="1"/>
    </xf>
    <xf numFmtId="0" fontId="0" fillId="34" borderId="18" xfId="0" applyFill="1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55" fillId="0" borderId="18" xfId="2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/>
    </xf>
    <xf numFmtId="0" fontId="72" fillId="37" borderId="0" xfId="0" applyFont="1" applyFill="1" applyAlignment="1">
      <alignment vertical="center" wrapText="1"/>
    </xf>
    <xf numFmtId="0" fontId="0" fillId="37" borderId="64" xfId="0" applyFill="1" applyBorder="1" applyAlignment="1">
      <alignment horizontal="center" vertical="center" wrapText="1"/>
    </xf>
    <xf numFmtId="0" fontId="0" fillId="37" borderId="0" xfId="0" applyFill="1"/>
    <xf numFmtId="0" fontId="0" fillId="37" borderId="0" xfId="0" applyFill="1" applyAlignment="1">
      <alignment horizontal="left" vertical="center" wrapText="1"/>
    </xf>
    <xf numFmtId="0" fontId="55" fillId="0" borderId="64" xfId="2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41" fillId="10" borderId="13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vertical="center" wrapText="1"/>
    </xf>
    <xf numFmtId="14" fontId="42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41" fillId="41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165" fontId="23" fillId="5" borderId="18" xfId="0" applyNumberFormat="1" applyFont="1" applyFill="1" applyBorder="1" applyAlignment="1">
      <alignment vertical="center"/>
    </xf>
    <xf numFmtId="0" fontId="28" fillId="5" borderId="39" xfId="0" applyFont="1" applyFill="1" applyBorder="1" applyAlignment="1">
      <alignment horizontal="left" vertical="center"/>
    </xf>
    <xf numFmtId="0" fontId="28" fillId="5" borderId="35" xfId="0" applyFont="1" applyFill="1" applyBorder="1" applyAlignment="1">
      <alignment horizontal="left" vertical="center"/>
    </xf>
    <xf numFmtId="165" fontId="23" fillId="5" borderId="12" xfId="0" applyNumberFormat="1" applyFont="1" applyFill="1" applyBorder="1" applyAlignment="1">
      <alignment vertical="center"/>
    </xf>
    <xf numFmtId="165" fontId="23" fillId="5" borderId="13" xfId="0" applyNumberFormat="1" applyFont="1" applyFill="1" applyBorder="1" applyAlignment="1">
      <alignment vertical="center"/>
    </xf>
    <xf numFmtId="0" fontId="74" fillId="0" borderId="0" xfId="0" applyFont="1"/>
    <xf numFmtId="0" fontId="7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6" fillId="4" borderId="59" xfId="0" applyFont="1" applyFill="1" applyBorder="1" applyAlignment="1" applyProtection="1">
      <alignment vertical="center" wrapText="1"/>
      <protection locked="0"/>
    </xf>
    <xf numFmtId="0" fontId="75" fillId="0" borderId="0" xfId="0" applyFont="1" applyAlignment="1">
      <alignment horizontal="center" vertical="center"/>
    </xf>
    <xf numFmtId="0" fontId="75" fillId="2" borderId="33" xfId="0" applyFont="1" applyFill="1" applyBorder="1" applyAlignment="1">
      <alignment vertical="center" wrapText="1"/>
    </xf>
    <xf numFmtId="0" fontId="45" fillId="15" borderId="18" xfId="0" applyFont="1" applyFill="1" applyBorder="1" applyAlignment="1">
      <alignment vertical="center" wrapText="1"/>
    </xf>
    <xf numFmtId="44" fontId="21" fillId="5" borderId="18" xfId="0" applyNumberFormat="1" applyFont="1" applyFill="1" applyBorder="1"/>
    <xf numFmtId="0" fontId="44" fillId="21" borderId="42" xfId="0" applyFont="1" applyFill="1" applyBorder="1" applyAlignment="1">
      <alignment horizontal="center"/>
    </xf>
    <xf numFmtId="0" fontId="3" fillId="5" borderId="9" xfId="0" applyFont="1" applyFill="1" applyBorder="1"/>
    <xf numFmtId="44" fontId="3" fillId="5" borderId="13" xfId="0" applyNumberFormat="1" applyFont="1" applyFill="1" applyBorder="1"/>
    <xf numFmtId="44" fontId="3" fillId="5" borderId="10" xfId="0" applyNumberFormat="1" applyFont="1" applyFill="1" applyBorder="1"/>
    <xf numFmtId="4" fontId="39" fillId="44" borderId="18" xfId="0" applyNumberFormat="1" applyFont="1" applyFill="1" applyBorder="1" applyAlignment="1">
      <alignment vertical="center" wrapText="1"/>
    </xf>
    <xf numFmtId="0" fontId="28" fillId="0" borderId="0" xfId="0" applyFont="1" applyAlignment="1" applyProtection="1">
      <alignment vertical="center"/>
      <protection locked="0"/>
    </xf>
    <xf numFmtId="49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2" fillId="5" borderId="18" xfId="0" applyFont="1" applyFill="1" applyBorder="1"/>
    <xf numFmtId="44" fontId="29" fillId="5" borderId="18" xfId="0" applyNumberFormat="1" applyFont="1" applyFill="1" applyBorder="1"/>
    <xf numFmtId="0" fontId="39" fillId="44" borderId="43" xfId="0" applyFont="1" applyFill="1" applyBorder="1" applyAlignment="1">
      <alignment horizontal="center" vertical="center" wrapText="1"/>
    </xf>
    <xf numFmtId="0" fontId="44" fillId="21" borderId="9" xfId="0" applyFont="1" applyFill="1" applyBorder="1" applyAlignment="1">
      <alignment horizontal="center"/>
    </xf>
    <xf numFmtId="0" fontId="2" fillId="5" borderId="13" xfId="0" applyFont="1" applyFill="1" applyBorder="1"/>
    <xf numFmtId="0" fontId="3" fillId="0" borderId="23" xfId="0" applyFont="1" applyBorder="1" applyAlignment="1">
      <alignment wrapText="1"/>
    </xf>
    <xf numFmtId="1" fontId="3" fillId="5" borderId="18" xfId="0" applyNumberFormat="1" applyFont="1" applyFill="1" applyBorder="1" applyAlignment="1">
      <alignment vertical="center"/>
    </xf>
    <xf numFmtId="1" fontId="3" fillId="5" borderId="13" xfId="0" applyNumberFormat="1" applyFont="1" applyFill="1" applyBorder="1" applyAlignment="1">
      <alignment vertical="center"/>
    </xf>
    <xf numFmtId="0" fontId="23" fillId="5" borderId="18" xfId="0" applyFont="1" applyFill="1" applyBorder="1" applyAlignment="1">
      <alignment vertical="center"/>
    </xf>
    <xf numFmtId="0" fontId="23" fillId="5" borderId="12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75" fillId="4" borderId="38" xfId="0" applyFont="1" applyFill="1" applyBorder="1" applyAlignment="1" applyProtection="1">
      <alignment vertical="center" wrapText="1"/>
      <protection locked="0"/>
    </xf>
    <xf numFmtId="0" fontId="75" fillId="2" borderId="38" xfId="0" applyFont="1" applyFill="1" applyBorder="1" applyAlignment="1">
      <alignment vertical="center" wrapText="1"/>
    </xf>
    <xf numFmtId="0" fontId="16" fillId="4" borderId="38" xfId="0" applyFont="1" applyFill="1" applyBorder="1" applyAlignment="1" applyProtection="1">
      <alignment vertical="center" wrapText="1"/>
      <protection locked="0"/>
    </xf>
    <xf numFmtId="0" fontId="3" fillId="13" borderId="33" xfId="0" applyFont="1" applyFill="1" applyBorder="1" applyAlignment="1">
      <alignment wrapText="1"/>
    </xf>
    <xf numFmtId="0" fontId="3" fillId="13" borderId="40" xfId="0" applyFont="1" applyFill="1" applyBorder="1"/>
    <xf numFmtId="0" fontId="3" fillId="5" borderId="55" xfId="0" applyFont="1" applyFill="1" applyBorder="1"/>
    <xf numFmtId="0" fontId="3" fillId="5" borderId="58" xfId="0" applyFont="1" applyFill="1" applyBorder="1"/>
    <xf numFmtId="0" fontId="25" fillId="12" borderId="18" xfId="0" applyFont="1" applyFill="1" applyBorder="1" applyAlignment="1" applyProtection="1">
      <alignment vertical="center" wrapText="1"/>
      <protection locked="0"/>
    </xf>
    <xf numFmtId="0" fontId="2" fillId="13" borderId="17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41" xfId="0" applyFont="1" applyFill="1" applyBorder="1" applyAlignment="1">
      <alignment horizontal="center"/>
    </xf>
    <xf numFmtId="0" fontId="3" fillId="21" borderId="40" xfId="0" applyFont="1" applyFill="1" applyBorder="1" applyAlignment="1">
      <alignment horizontal="center" vertical="center" wrapText="1"/>
    </xf>
    <xf numFmtId="168" fontId="54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center" vertical="center" wrapText="1"/>
    </xf>
    <xf numFmtId="0" fontId="51" fillId="0" borderId="20" xfId="0" applyFont="1" applyBorder="1"/>
    <xf numFmtId="0" fontId="72" fillId="0" borderId="18" xfId="0" applyFont="1" applyBorder="1" applyAlignment="1">
      <alignment vertical="center" wrapText="1"/>
    </xf>
    <xf numFmtId="168" fontId="54" fillId="0" borderId="18" xfId="0" applyNumberFormat="1" applyFont="1" applyBorder="1" applyAlignment="1">
      <alignment horizontal="right" vertical="center" wrapText="1"/>
    </xf>
    <xf numFmtId="0" fontId="54" fillId="0" borderId="18" xfId="0" applyFont="1" applyBorder="1" applyAlignment="1">
      <alignment horizontal="center" vertical="center" wrapText="1"/>
    </xf>
    <xf numFmtId="168" fontId="0" fillId="0" borderId="18" xfId="0" applyNumberFormat="1" applyBorder="1" applyAlignment="1">
      <alignment horizontal="right"/>
    </xf>
    <xf numFmtId="0" fontId="72" fillId="0" borderId="20" xfId="0" applyFont="1" applyBorder="1" applyAlignment="1">
      <alignment vertical="center" wrapText="1"/>
    </xf>
    <xf numFmtId="168" fontId="0" fillId="0" borderId="20" xfId="0" applyNumberFormat="1" applyBorder="1" applyAlignment="1">
      <alignment horizontal="right"/>
    </xf>
    <xf numFmtId="0" fontId="54" fillId="0" borderId="20" xfId="0" applyFont="1" applyBorder="1" applyAlignment="1">
      <alignment horizontal="center" vertical="center" wrapText="1"/>
    </xf>
    <xf numFmtId="0" fontId="72" fillId="0" borderId="12" xfId="0" applyFont="1" applyBorder="1" applyAlignment="1">
      <alignment vertical="center" wrapText="1"/>
    </xf>
    <xf numFmtId="168" fontId="0" fillId="0" borderId="12" xfId="0" applyNumberFormat="1" applyBorder="1" applyAlignment="1">
      <alignment horizontal="right"/>
    </xf>
    <xf numFmtId="0" fontId="54" fillId="0" borderId="12" xfId="0" applyFont="1" applyBorder="1" applyAlignment="1">
      <alignment horizontal="center" vertical="center" wrapText="1"/>
    </xf>
    <xf numFmtId="0" fontId="72" fillId="0" borderId="13" xfId="0" applyFont="1" applyBorder="1" applyAlignment="1">
      <alignment vertical="center" wrapText="1"/>
    </xf>
    <xf numFmtId="168" fontId="0" fillId="0" borderId="13" xfId="0" applyNumberFormat="1" applyBorder="1" applyAlignment="1">
      <alignment horizontal="right"/>
    </xf>
    <xf numFmtId="0" fontId="54" fillId="0" borderId="13" xfId="0" applyFont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0" fontId="73" fillId="0" borderId="0" xfId="0" applyFont="1"/>
    <xf numFmtId="0" fontId="54" fillId="0" borderId="0" xfId="0" applyFont="1" applyAlignment="1">
      <alignment vertical="center" wrapText="1"/>
    </xf>
    <xf numFmtId="4" fontId="54" fillId="0" borderId="21" xfId="0" applyNumberFormat="1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4" borderId="39" xfId="0" applyFont="1" applyFill="1" applyBorder="1" applyProtection="1">
      <protection locked="0"/>
    </xf>
    <xf numFmtId="0" fontId="2" fillId="0" borderId="23" xfId="0" applyFont="1" applyBorder="1"/>
    <xf numFmtId="0" fontId="2" fillId="0" borderId="0" xfId="0" applyFo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2" fillId="4" borderId="18" xfId="0" applyFont="1" applyFill="1" applyBorder="1" applyProtection="1">
      <protection locked="0"/>
    </xf>
    <xf numFmtId="2" fontId="2" fillId="4" borderId="18" xfId="0" applyNumberFormat="1" applyFont="1" applyFill="1" applyBorder="1" applyProtection="1">
      <protection locked="0"/>
    </xf>
    <xf numFmtId="14" fontId="2" fillId="4" borderId="18" xfId="0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2" fontId="2" fillId="4" borderId="13" xfId="0" applyNumberFormat="1" applyFont="1" applyFill="1" applyBorder="1" applyProtection="1">
      <protection locked="0"/>
    </xf>
    <xf numFmtId="14" fontId="2" fillId="4" borderId="13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8" fontId="2" fillId="0" borderId="23" xfId="0" applyNumberFormat="1" applyFont="1" applyBorder="1" applyAlignment="1">
      <alignment horizontal="center" vertical="center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4" borderId="15" xfId="0" applyFont="1" applyFill="1" applyBorder="1" applyProtection="1">
      <protection locked="0"/>
    </xf>
    <xf numFmtId="2" fontId="2" fillId="4" borderId="15" xfId="0" applyNumberFormat="1" applyFont="1" applyFill="1" applyBorder="1" applyProtection="1">
      <protection locked="0"/>
    </xf>
    <xf numFmtId="14" fontId="2" fillId="4" borderId="15" xfId="0" applyNumberFormat="1" applyFont="1" applyFill="1" applyBorder="1" applyProtection="1">
      <protection locked="0"/>
    </xf>
    <xf numFmtId="168" fontId="0" fillId="37" borderId="0" xfId="0" applyNumberFormat="1" applyFill="1" applyAlignment="1">
      <alignment horizontal="right" vertical="center"/>
    </xf>
    <xf numFmtId="168" fontId="0" fillId="37" borderId="0" xfId="0" applyNumberFormat="1" applyFill="1" applyAlignment="1">
      <alignment horizontal="right"/>
    </xf>
    <xf numFmtId="168" fontId="0" fillId="37" borderId="72" xfId="0" applyNumberFormat="1" applyFill="1" applyBorder="1" applyAlignment="1">
      <alignment horizontal="right"/>
    </xf>
    <xf numFmtId="168" fontId="0" fillId="37" borderId="72" xfId="0" applyNumberFormat="1" applyFill="1" applyBorder="1" applyAlignment="1">
      <alignment horizontal="right" vertical="center"/>
    </xf>
    <xf numFmtId="164" fontId="54" fillId="37" borderId="72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/>
    <xf numFmtId="164" fontId="54" fillId="37" borderId="0" xfId="0" applyNumberFormat="1" applyFont="1" applyFill="1" applyAlignment="1">
      <alignment horizontal="center" vertical="center" wrapText="1"/>
    </xf>
    <xf numFmtId="0" fontId="54" fillId="37" borderId="21" xfId="0" applyFont="1" applyFill="1" applyBorder="1" applyAlignment="1">
      <alignment horizontal="center" vertical="center" wrapText="1"/>
    </xf>
    <xf numFmtId="0" fontId="54" fillId="37" borderId="0" xfId="0" applyFont="1" applyFill="1" applyAlignment="1">
      <alignment vertical="center" wrapText="1"/>
    </xf>
    <xf numFmtId="0" fontId="54" fillId="37" borderId="0" xfId="0" applyFont="1" applyFill="1" applyAlignment="1">
      <alignment horizontal="center" vertical="center" wrapText="1"/>
    </xf>
    <xf numFmtId="0" fontId="51" fillId="0" borderId="21" xfId="0" applyFont="1" applyBorder="1"/>
    <xf numFmtId="0" fontId="51" fillId="37" borderId="21" xfId="0" applyFont="1" applyFill="1" applyBorder="1"/>
    <xf numFmtId="168" fontId="0" fillId="37" borderId="0" xfId="0" applyNumberFormat="1" applyFill="1"/>
    <xf numFmtId="10" fontId="39" fillId="17" borderId="12" xfId="0" applyNumberFormat="1" applyFont="1" applyFill="1" applyBorder="1" applyAlignment="1" applyProtection="1">
      <alignment vertical="center"/>
      <protection locked="0"/>
    </xf>
    <xf numFmtId="10" fontId="39" fillId="17" borderId="18" xfId="0" applyNumberFormat="1" applyFont="1" applyFill="1" applyBorder="1" applyAlignment="1" applyProtection="1">
      <alignment vertical="center"/>
      <protection locked="0"/>
    </xf>
    <xf numFmtId="10" fontId="39" fillId="17" borderId="13" xfId="0" applyNumberFormat="1" applyFont="1" applyFill="1" applyBorder="1" applyAlignment="1" applyProtection="1">
      <alignment vertical="center"/>
      <protection locked="0"/>
    </xf>
    <xf numFmtId="166" fontId="2" fillId="6" borderId="0" xfId="0" applyNumberFormat="1" applyFont="1" applyFill="1"/>
    <xf numFmtId="166" fontId="3" fillId="6" borderId="0" xfId="0" applyNumberFormat="1" applyFont="1" applyFill="1"/>
    <xf numFmtId="166" fontId="2" fillId="0" borderId="0" xfId="0" applyNumberFormat="1" applyFont="1"/>
    <xf numFmtId="49" fontId="2" fillId="0" borderId="0" xfId="0" applyNumberFormat="1" applyFont="1" applyProtection="1">
      <protection locked="0"/>
    </xf>
    <xf numFmtId="166" fontId="3" fillId="0" borderId="0" xfId="0" applyNumberFormat="1" applyFont="1"/>
    <xf numFmtId="0" fontId="75" fillId="2" borderId="4" xfId="0" applyFont="1" applyFill="1" applyBorder="1" applyAlignment="1">
      <alignment vertical="center" wrapText="1"/>
    </xf>
    <xf numFmtId="0" fontId="75" fillId="2" borderId="42" xfId="0" applyFont="1" applyFill="1" applyBorder="1" applyAlignment="1">
      <alignment vertical="center" wrapText="1"/>
    </xf>
    <xf numFmtId="0" fontId="75" fillId="2" borderId="9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vertical="center" wrapText="1"/>
    </xf>
    <xf numFmtId="0" fontId="75" fillId="2" borderId="19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vertical="center" wrapText="1"/>
    </xf>
    <xf numFmtId="49" fontId="2" fillId="4" borderId="74" xfId="0" applyNumberFormat="1" applyFont="1" applyFill="1" applyBorder="1" applyProtection="1">
      <protection locked="0"/>
    </xf>
    <xf numFmtId="49" fontId="2" fillId="4" borderId="68" xfId="0" applyNumberFormat="1" applyFont="1" applyFill="1" applyBorder="1" applyProtection="1">
      <protection locked="0"/>
    </xf>
    <xf numFmtId="49" fontId="2" fillId="4" borderId="22" xfId="0" applyNumberFormat="1" applyFont="1" applyFill="1" applyBorder="1" applyProtection="1">
      <protection locked="0"/>
    </xf>
    <xf numFmtId="49" fontId="2" fillId="4" borderId="41" xfId="0" applyNumberFormat="1" applyFont="1" applyFill="1" applyBorder="1" applyProtection="1">
      <protection locked="0"/>
    </xf>
    <xf numFmtId="0" fontId="16" fillId="4" borderId="35" xfId="0" applyFont="1" applyFill="1" applyBorder="1" applyAlignment="1" applyProtection="1">
      <alignment vertical="center" wrapText="1"/>
      <protection locked="0"/>
    </xf>
    <xf numFmtId="49" fontId="16" fillId="4" borderId="35" xfId="0" applyNumberFormat="1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horizontal="center" vertical="center"/>
    </xf>
    <xf numFmtId="0" fontId="23" fillId="4" borderId="39" xfId="0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/>
    <xf numFmtId="0" fontId="80" fillId="0" borderId="2" xfId="0" applyFont="1" applyBorder="1" applyAlignment="1">
      <alignment horizontal="center"/>
    </xf>
    <xf numFmtId="0" fontId="81" fillId="0" borderId="2" xfId="0" applyFont="1" applyBorder="1"/>
    <xf numFmtId="0" fontId="2" fillId="0" borderId="14" xfId="0" applyFont="1" applyBorder="1"/>
    <xf numFmtId="0" fontId="82" fillId="0" borderId="0" xfId="0" applyFont="1" applyAlignment="1">
      <alignment horizontal="center" vertical="center"/>
    </xf>
    <xf numFmtId="4" fontId="2" fillId="0" borderId="0" xfId="0" applyNumberFormat="1" applyFont="1"/>
    <xf numFmtId="0" fontId="83" fillId="0" borderId="0" xfId="0" applyFont="1"/>
    <xf numFmtId="4" fontId="84" fillId="0" borderId="0" xfId="0" applyNumberFormat="1" applyFont="1"/>
    <xf numFmtId="0" fontId="16" fillId="0" borderId="0" xfId="0" applyFont="1" applyAlignment="1">
      <alignment vertical="center" wrapText="1"/>
    </xf>
    <xf numFmtId="0" fontId="85" fillId="0" borderId="14" xfId="0" applyFont="1" applyBorder="1"/>
    <xf numFmtId="0" fontId="85" fillId="0" borderId="0" xfId="0" applyFont="1"/>
    <xf numFmtId="0" fontId="85" fillId="0" borderId="0" xfId="0" applyFont="1" applyAlignment="1">
      <alignment horizontal="center" vertical="center"/>
    </xf>
    <xf numFmtId="0" fontId="85" fillId="0" borderId="23" xfId="0" applyFont="1" applyBorder="1"/>
    <xf numFmtId="0" fontId="87" fillId="0" borderId="1" xfId="0" applyFont="1" applyBorder="1"/>
    <xf numFmtId="4" fontId="88" fillId="0" borderId="2" xfId="0" applyNumberFormat="1" applyFont="1" applyBorder="1" applyAlignment="1">
      <alignment horizontal="center"/>
    </xf>
    <xf numFmtId="0" fontId="89" fillId="0" borderId="2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87" fillId="0" borderId="2" xfId="0" applyFont="1" applyBorder="1"/>
    <xf numFmtId="0" fontId="16" fillId="0" borderId="2" xfId="0" applyFont="1" applyBorder="1" applyAlignment="1">
      <alignment vertical="center"/>
    </xf>
    <xf numFmtId="4" fontId="16" fillId="0" borderId="34" xfId="0" applyNumberFormat="1" applyFont="1" applyBorder="1" applyAlignment="1">
      <alignment vertical="center"/>
    </xf>
    <xf numFmtId="0" fontId="87" fillId="0" borderId="3" xfId="0" applyFont="1" applyBorder="1"/>
    <xf numFmtId="0" fontId="87" fillId="0" borderId="0" xfId="0" applyFont="1"/>
    <xf numFmtId="0" fontId="90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/>
    <xf numFmtId="0" fontId="39" fillId="0" borderId="2" xfId="0" applyFont="1" applyBorder="1" applyAlignment="1">
      <alignment vertical="center"/>
    </xf>
    <xf numFmtId="4" fontId="40" fillId="0" borderId="2" xfId="0" applyNumberFormat="1" applyFont="1" applyBorder="1" applyAlignment="1">
      <alignment horizontal="center"/>
    </xf>
    <xf numFmtId="4" fontId="39" fillId="0" borderId="34" xfId="0" applyNumberFormat="1" applyFont="1" applyBorder="1" applyAlignment="1">
      <alignment vertical="center"/>
    </xf>
    <xf numFmtId="0" fontId="75" fillId="0" borderId="14" xfId="0" applyFont="1" applyBorder="1"/>
    <xf numFmtId="4" fontId="6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9" fillId="0" borderId="0" xfId="0" applyFont="1"/>
    <xf numFmtId="4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5" fillId="0" borderId="23" xfId="0" applyFont="1" applyBorder="1"/>
    <xf numFmtId="0" fontId="39" fillId="0" borderId="14" xfId="0" applyFont="1" applyBorder="1"/>
    <xf numFmtId="0" fontId="39" fillId="0" borderId="23" xfId="0" applyFont="1" applyBorder="1"/>
    <xf numFmtId="0" fontId="40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wrapText="1"/>
    </xf>
    <xf numFmtId="4" fontId="39" fillId="0" borderId="0" xfId="0" applyNumberFormat="1" applyFont="1"/>
    <xf numFmtId="0" fontId="6" fillId="0" borderId="14" xfId="0" applyFont="1" applyBorder="1"/>
    <xf numFmtId="4" fontId="6" fillId="0" borderId="0" xfId="0" applyNumberFormat="1" applyFont="1"/>
    <xf numFmtId="4" fontId="41" fillId="0" borderId="0" xfId="0" applyNumberFormat="1" applyFont="1" applyAlignment="1">
      <alignment horizontal="center" vertical="center"/>
    </xf>
    <xf numFmtId="0" fontId="6" fillId="0" borderId="23" xfId="0" applyFont="1" applyBorder="1"/>
    <xf numFmtId="0" fontId="91" fillId="0" borderId="14" xfId="0" applyFont="1" applyBorder="1" applyProtection="1">
      <protection hidden="1"/>
    </xf>
    <xf numFmtId="4" fontId="91" fillId="0" borderId="0" xfId="0" applyNumberFormat="1" applyFo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4" fontId="45" fillId="0" borderId="0" xfId="0" applyNumberFormat="1" applyFont="1" applyProtection="1">
      <protection hidden="1"/>
    </xf>
    <xf numFmtId="0" fontId="45" fillId="0" borderId="0" xfId="0" applyFont="1" applyProtection="1">
      <protection hidden="1"/>
    </xf>
    <xf numFmtId="0" fontId="91" fillId="0" borderId="23" xfId="0" applyFont="1" applyBorder="1" applyProtection="1">
      <protection hidden="1"/>
    </xf>
    <xf numFmtId="0" fontId="85" fillId="0" borderId="14" xfId="0" applyFont="1" applyBorder="1" applyAlignment="1">
      <alignment vertical="center"/>
    </xf>
    <xf numFmtId="4" fontId="85" fillId="0" borderId="0" xfId="0" applyNumberFormat="1" applyFont="1" applyAlignment="1">
      <alignment vertical="center"/>
    </xf>
    <xf numFmtId="0" fontId="85" fillId="0" borderId="23" xfId="0" applyFont="1" applyBorder="1" applyAlignment="1">
      <alignment vertical="center"/>
    </xf>
    <xf numFmtId="0" fontId="90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1" fontId="39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/>
      <protection hidden="1"/>
    </xf>
    <xf numFmtId="4" fontId="41" fillId="0" borderId="0" xfId="0" applyNumberFormat="1" applyFont="1" applyAlignment="1">
      <alignment vertical="center"/>
    </xf>
    <xf numFmtId="4" fontId="39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 applyProtection="1">
      <alignment vertical="center"/>
      <protection hidden="1"/>
    </xf>
    <xf numFmtId="4" fontId="41" fillId="0" borderId="0" xfId="0" applyNumberFormat="1" applyFont="1" applyAlignment="1" applyProtection="1">
      <alignment horizontal="right" vertical="center"/>
      <protection hidden="1"/>
    </xf>
    <xf numFmtId="4" fontId="39" fillId="0" borderId="0" xfId="0" applyNumberFormat="1" applyFont="1" applyAlignment="1" applyProtection="1">
      <alignment horizontal="center" vertical="center"/>
      <protection locked="0"/>
    </xf>
    <xf numFmtId="0" fontId="93" fillId="0" borderId="14" xfId="0" applyFont="1" applyBorder="1" applyAlignment="1" applyProtection="1">
      <alignment vertical="top"/>
      <protection hidden="1"/>
    </xf>
    <xf numFmtId="4" fontId="94" fillId="0" borderId="0" xfId="0" applyNumberFormat="1" applyFont="1" applyAlignment="1" applyProtection="1">
      <alignment horizontal="center" vertical="top"/>
      <protection hidden="1"/>
    </xf>
    <xf numFmtId="0" fontId="92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95" fillId="0" borderId="0" xfId="0" applyFont="1" applyAlignment="1" applyProtection="1">
      <alignment horizontal="center" vertical="top"/>
      <protection hidden="1"/>
    </xf>
    <xf numFmtId="4" fontId="95" fillId="0" borderId="0" xfId="0" applyNumberFormat="1" applyFont="1" applyAlignment="1" applyProtection="1">
      <alignment horizontal="center" vertical="top"/>
      <protection hidden="1"/>
    </xf>
    <xf numFmtId="0" fontId="95" fillId="0" borderId="0" xfId="0" applyFont="1" applyAlignment="1" applyProtection="1">
      <alignment vertical="top"/>
      <protection hidden="1"/>
    </xf>
    <xf numFmtId="0" fontId="93" fillId="0" borderId="23" xfId="0" applyFont="1" applyBorder="1" applyAlignment="1" applyProtection="1">
      <alignment vertical="top"/>
      <protection hidden="1"/>
    </xf>
    <xf numFmtId="0" fontId="80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0" fontId="7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6" fillId="0" borderId="0" xfId="0" applyFont="1"/>
    <xf numFmtId="0" fontId="2" fillId="0" borderId="6" xfId="0" applyFont="1" applyBorder="1"/>
    <xf numFmtId="4" fontId="2" fillId="0" borderId="7" xfId="0" applyNumberFormat="1" applyFont="1" applyBorder="1"/>
    <xf numFmtId="0" fontId="80" fillId="0" borderId="7" xfId="0" applyFont="1" applyBorder="1" applyAlignment="1">
      <alignment horizontal="center"/>
    </xf>
    <xf numFmtId="0" fontId="77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7" xfId="0" applyFont="1" applyBorder="1"/>
    <xf numFmtId="0" fontId="96" fillId="0" borderId="7" xfId="0" applyFont="1" applyBorder="1"/>
    <xf numFmtId="4" fontId="29" fillId="0" borderId="7" xfId="0" applyNumberFormat="1" applyFont="1" applyBorder="1"/>
    <xf numFmtId="0" fontId="77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95" fillId="0" borderId="0" xfId="0" applyFont="1" applyAlignment="1" applyProtection="1">
      <alignment horizontal="center" vertical="top" wrapText="1"/>
      <protection hidden="1"/>
    </xf>
    <xf numFmtId="1" fontId="39" fillId="0" borderId="21" xfId="0" applyNumberFormat="1" applyFont="1" applyBorder="1" applyAlignment="1" applyProtection="1">
      <alignment horizontal="center" vertical="center"/>
      <protection locked="0"/>
    </xf>
    <xf numFmtId="0" fontId="92" fillId="0" borderId="0" xfId="0" applyFont="1" applyAlignment="1">
      <alignment horizontal="center"/>
    </xf>
    <xf numFmtId="0" fontId="81" fillId="0" borderId="0" xfId="0" applyFont="1"/>
    <xf numFmtId="0" fontId="3" fillId="6" borderId="47" xfId="0" applyFont="1" applyFill="1" applyBorder="1"/>
    <xf numFmtId="166" fontId="2" fillId="4" borderId="18" xfId="0" applyNumberFormat="1" applyFont="1" applyFill="1" applyBorder="1" applyProtection="1">
      <protection locked="0"/>
    </xf>
    <xf numFmtId="166" fontId="2" fillId="6" borderId="18" xfId="0" applyNumberFormat="1" applyFont="1" applyFill="1" applyBorder="1"/>
    <xf numFmtId="0" fontId="75" fillId="2" borderId="18" xfId="0" applyFont="1" applyFill="1" applyBorder="1" applyAlignment="1">
      <alignment vertical="center" wrapText="1"/>
    </xf>
    <xf numFmtId="49" fontId="2" fillId="4" borderId="18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 wrapText="1"/>
    </xf>
    <xf numFmtId="0" fontId="86" fillId="0" borderId="0" xfId="0" applyFont="1" applyAlignment="1">
      <alignment vertical="center"/>
    </xf>
    <xf numFmtId="0" fontId="9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7" fillId="0" borderId="0" xfId="0" applyFont="1"/>
    <xf numFmtId="0" fontId="6" fillId="0" borderId="0" xfId="0" applyFont="1" applyAlignment="1">
      <alignment vertical="center" wrapText="1"/>
    </xf>
    <xf numFmtId="4" fontId="2" fillId="0" borderId="1" xfId="0" applyNumberFormat="1" applyFont="1" applyBorder="1"/>
    <xf numFmtId="0" fontId="82" fillId="0" borderId="14" xfId="0" applyFont="1" applyBorder="1" applyAlignment="1">
      <alignment horizontal="center" vertical="center"/>
    </xf>
    <xf numFmtId="4" fontId="2" fillId="0" borderId="14" xfId="0" applyNumberFormat="1" applyFont="1" applyBorder="1"/>
    <xf numFmtId="0" fontId="85" fillId="0" borderId="14" xfId="0" applyFont="1" applyBorder="1" applyAlignment="1">
      <alignment horizontal="center" vertical="center"/>
    </xf>
    <xf numFmtId="0" fontId="85" fillId="3" borderId="0" xfId="0" applyFont="1" applyFill="1"/>
    <xf numFmtId="4" fontId="85" fillId="0" borderId="14" xfId="0" applyNumberFormat="1" applyFont="1" applyBorder="1"/>
    <xf numFmtId="0" fontId="39" fillId="0" borderId="0" xfId="0" applyFont="1" applyAlignment="1">
      <alignment horizontal="center" vertical="center"/>
    </xf>
    <xf numFmtId="0" fontId="41" fillId="0" borderId="0" xfId="0" applyFont="1"/>
    <xf numFmtId="4" fontId="41" fillId="0" borderId="0" xfId="0" applyNumberFormat="1" applyFont="1" applyAlignment="1">
      <alignment horizontal="center"/>
    </xf>
    <xf numFmtId="0" fontId="45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99" fillId="0" borderId="0" xfId="0" applyFont="1"/>
    <xf numFmtId="44" fontId="98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4" borderId="43" xfId="0" applyFont="1" applyFill="1" applyBorder="1" applyAlignment="1" applyProtection="1">
      <alignment wrapText="1"/>
      <protection locked="0"/>
    </xf>
    <xf numFmtId="0" fontId="2" fillId="4" borderId="10" xfId="0" applyFont="1" applyFill="1" applyBorder="1" applyAlignment="1" applyProtection="1">
      <alignment wrapText="1"/>
      <protection locked="0"/>
    </xf>
    <xf numFmtId="8" fontId="2" fillId="0" borderId="0" xfId="0" applyNumberFormat="1" applyFont="1" applyAlignment="1">
      <alignment horizontal="center" vertical="center" wrapText="1"/>
    </xf>
    <xf numFmtId="8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4" borderId="56" xfId="0" applyFont="1" applyFill="1" applyBorder="1" applyAlignment="1" applyProtection="1">
      <alignment wrapText="1"/>
      <protection locked="0"/>
    </xf>
    <xf numFmtId="0" fontId="82" fillId="0" borderId="0" xfId="0" applyFont="1" applyAlignment="1">
      <alignment horizontal="center" vertical="center" wrapText="1"/>
    </xf>
    <xf numFmtId="0" fontId="26" fillId="4" borderId="17" xfId="0" applyFont="1" applyFill="1" applyBorder="1" applyProtection="1">
      <protection locked="0"/>
    </xf>
    <xf numFmtId="0" fontId="26" fillId="4" borderId="22" xfId="0" applyFont="1" applyFill="1" applyBorder="1" applyProtection="1">
      <protection locked="0"/>
    </xf>
    <xf numFmtId="0" fontId="26" fillId="4" borderId="41" xfId="0" applyFont="1" applyFill="1" applyBorder="1" applyProtection="1">
      <protection locked="0"/>
    </xf>
    <xf numFmtId="8" fontId="2" fillId="0" borderId="7" xfId="0" applyNumberFormat="1" applyFont="1" applyBorder="1"/>
    <xf numFmtId="0" fontId="9" fillId="0" borderId="0" xfId="0" applyFont="1" applyAlignment="1">
      <alignment horizontal="center" vertical="center" wrapText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4" borderId="28" xfId="0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4" borderId="27" xfId="0" applyFont="1" applyFill="1" applyBorder="1" applyProtection="1">
      <protection locked="0"/>
    </xf>
    <xf numFmtId="0" fontId="101" fillId="0" borderId="0" xfId="0" applyFont="1"/>
    <xf numFmtId="0" fontId="101" fillId="24" borderId="24" xfId="0" applyFont="1" applyFill="1" applyBorder="1"/>
    <xf numFmtId="0" fontId="2" fillId="4" borderId="20" xfId="0" applyFont="1" applyFill="1" applyBorder="1" applyProtection="1">
      <protection locked="0"/>
    </xf>
    <xf numFmtId="0" fontId="2" fillId="5" borderId="38" xfId="0" applyFont="1" applyFill="1" applyBorder="1"/>
    <xf numFmtId="0" fontId="2" fillId="5" borderId="39" xfId="0" applyFont="1" applyFill="1" applyBorder="1"/>
    <xf numFmtId="0" fontId="2" fillId="5" borderId="24" xfId="0" applyFont="1" applyFill="1" applyBorder="1"/>
    <xf numFmtId="0" fontId="31" fillId="20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vertical="center"/>
    </xf>
    <xf numFmtId="0" fontId="26" fillId="5" borderId="18" xfId="0" applyFont="1" applyFill="1" applyBorder="1"/>
    <xf numFmtId="0" fontId="26" fillId="4" borderId="18" xfId="0" applyFont="1" applyFill="1" applyBorder="1" applyAlignment="1" applyProtection="1">
      <alignment horizontal="center" vertical="center" wrapText="1"/>
      <protection locked="0"/>
    </xf>
    <xf numFmtId="166" fontId="37" fillId="4" borderId="18" xfId="0" applyNumberFormat="1" applyFont="1" applyFill="1" applyBorder="1" applyAlignment="1" applyProtection="1">
      <alignment horizontal="center" vertical="center"/>
      <protection locked="0"/>
    </xf>
    <xf numFmtId="167" fontId="37" fillId="4" borderId="18" xfId="0" applyNumberFormat="1" applyFont="1" applyFill="1" applyBorder="1" applyProtection="1">
      <protection locked="0"/>
    </xf>
    <xf numFmtId="14" fontId="37" fillId="4" borderId="18" xfId="0" applyNumberFormat="1" applyFont="1" applyFill="1" applyBorder="1" applyProtection="1">
      <protection locked="0"/>
    </xf>
    <xf numFmtId="0" fontId="26" fillId="4" borderId="18" xfId="0" applyFont="1" applyFill="1" applyBorder="1" applyAlignment="1" applyProtection="1">
      <alignment horizontal="left" vertical="center"/>
      <protection locked="0"/>
    </xf>
    <xf numFmtId="0" fontId="26" fillId="4" borderId="18" xfId="0" applyFont="1" applyFill="1" applyBorder="1" applyAlignment="1" applyProtection="1">
      <alignment horizontal="center" vertical="center"/>
      <protection locked="0"/>
    </xf>
    <xf numFmtId="14" fontId="26" fillId="4" borderId="18" xfId="0" applyNumberFormat="1" applyFont="1" applyFill="1" applyBorder="1" applyAlignment="1" applyProtection="1">
      <alignment horizontal="center" vertical="center"/>
      <protection locked="0"/>
    </xf>
    <xf numFmtId="41" fontId="37" fillId="4" borderId="18" xfId="0" applyNumberFormat="1" applyFont="1" applyFill="1" applyBorder="1" applyProtection="1">
      <protection locked="0"/>
    </xf>
    <xf numFmtId="0" fontId="16" fillId="4" borderId="59" xfId="0" applyFont="1" applyFill="1" applyBorder="1" applyAlignment="1" applyProtection="1">
      <alignment horizontal="center" vertical="center" wrapText="1"/>
      <protection locked="0"/>
    </xf>
    <xf numFmtId="0" fontId="16" fillId="4" borderId="35" xfId="0" applyFont="1" applyFill="1" applyBorder="1" applyAlignment="1" applyProtection="1">
      <alignment horizontal="center" vertical="center" wrapText="1"/>
      <protection locked="0"/>
    </xf>
    <xf numFmtId="2" fontId="16" fillId="4" borderId="59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23" fillId="4" borderId="59" xfId="0" applyFont="1" applyFill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 applyProtection="1">
      <alignment horizontal="center" vertical="center"/>
      <protection locked="0"/>
    </xf>
    <xf numFmtId="0" fontId="23" fillId="4" borderId="35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>
      <alignment horizontal="center" wrapText="1"/>
    </xf>
    <xf numFmtId="0" fontId="16" fillId="2" borderId="38" xfId="0" applyFont="1" applyFill="1" applyBorder="1" applyAlignment="1">
      <alignment horizontal="center" wrapText="1"/>
    </xf>
    <xf numFmtId="0" fontId="16" fillId="4" borderId="38" xfId="0" applyFont="1" applyFill="1" applyBorder="1" applyAlignment="1" applyProtection="1">
      <alignment horizontal="center" vertical="center" wrapText="1"/>
      <protection locked="0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14" xfId="0" applyFon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 applyProtection="1">
      <alignment horizontal="left" vertical="top"/>
      <protection locked="0"/>
    </xf>
    <xf numFmtId="0" fontId="6" fillId="4" borderId="23" xfId="0" applyFont="1" applyFill="1" applyBorder="1" applyAlignment="1" applyProtection="1">
      <alignment horizontal="left" vertical="top"/>
      <protection locked="0"/>
    </xf>
    <xf numFmtId="0" fontId="6" fillId="4" borderId="6" xfId="0" applyFont="1" applyFill="1" applyBorder="1" applyAlignment="1" applyProtection="1">
      <alignment horizontal="left" vertical="top"/>
      <protection locked="0"/>
    </xf>
    <xf numFmtId="0" fontId="6" fillId="4" borderId="7" xfId="0" applyFont="1" applyFill="1" applyBorder="1" applyAlignment="1" applyProtection="1">
      <alignment horizontal="left" vertical="top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0" fontId="39" fillId="8" borderId="25" xfId="0" applyFont="1" applyFill="1" applyBorder="1" applyAlignment="1">
      <alignment horizontal="center" vertical="center" wrapText="1"/>
    </xf>
    <xf numFmtId="0" fontId="39" fillId="8" borderId="32" xfId="0" applyFont="1" applyFill="1" applyBorder="1" applyAlignment="1">
      <alignment horizontal="center" vertical="center" wrapText="1"/>
    </xf>
    <xf numFmtId="0" fontId="39" fillId="8" borderId="29" xfId="0" applyFont="1" applyFill="1" applyBorder="1" applyAlignment="1">
      <alignment horizontal="center" vertical="center" wrapText="1"/>
    </xf>
    <xf numFmtId="0" fontId="27" fillId="47" borderId="33" xfId="0" applyFont="1" applyFill="1" applyBorder="1" applyAlignment="1">
      <alignment horizontal="center" vertical="center"/>
    </xf>
    <xf numFmtId="0" fontId="27" fillId="47" borderId="34" xfId="0" applyFont="1" applyFill="1" applyBorder="1" applyAlignment="1">
      <alignment horizontal="center" vertical="center"/>
    </xf>
    <xf numFmtId="0" fontId="27" fillId="47" borderId="35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39" fillId="10" borderId="2" xfId="0" applyFont="1" applyFill="1" applyBorder="1" applyAlignment="1">
      <alignment horizontal="center" vertical="center" wrapText="1"/>
    </xf>
    <xf numFmtId="0" fontId="39" fillId="10" borderId="35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39" fillId="9" borderId="26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39" fillId="9" borderId="32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0" fontId="40" fillId="8" borderId="18" xfId="0" applyFont="1" applyFill="1" applyBorder="1" applyAlignment="1">
      <alignment horizontal="center" vertical="center" wrapText="1"/>
    </xf>
    <xf numFmtId="0" fontId="42" fillId="5" borderId="33" xfId="0" applyFont="1" applyFill="1" applyBorder="1" applyAlignment="1" applyProtection="1">
      <alignment horizontal="center" vertical="center"/>
      <protection locked="0"/>
    </xf>
    <xf numFmtId="0" fontId="42" fillId="5" borderId="34" xfId="0" applyFont="1" applyFill="1" applyBorder="1" applyAlignment="1" applyProtection="1">
      <alignment horizontal="center" vertical="center"/>
      <protection locked="0"/>
    </xf>
    <xf numFmtId="0" fontId="42" fillId="5" borderId="35" xfId="0" applyFont="1" applyFill="1" applyBorder="1" applyAlignment="1" applyProtection="1">
      <alignment horizontal="center" vertical="center"/>
      <protection locked="0"/>
    </xf>
    <xf numFmtId="4" fontId="95" fillId="0" borderId="0" xfId="0" applyNumberFormat="1" applyFont="1" applyAlignment="1" applyProtection="1">
      <alignment horizontal="center" vertical="top"/>
      <protection hidden="1"/>
    </xf>
    <xf numFmtId="4" fontId="39" fillId="9" borderId="25" xfId="0" applyNumberFormat="1" applyFont="1" applyFill="1" applyBorder="1" applyAlignment="1">
      <alignment horizontal="center" vertical="center" wrapText="1"/>
    </xf>
    <xf numFmtId="4" fontId="39" fillId="9" borderId="32" xfId="0" applyNumberFormat="1" applyFont="1" applyFill="1" applyBorder="1" applyAlignment="1">
      <alignment horizontal="center" vertical="center" wrapText="1"/>
    </xf>
    <xf numFmtId="4" fontId="39" fillId="9" borderId="28" xfId="0" applyNumberFormat="1" applyFont="1" applyFill="1" applyBorder="1" applyAlignment="1">
      <alignment horizontal="center" vertical="center" wrapText="1"/>
    </xf>
    <xf numFmtId="0" fontId="42" fillId="40" borderId="43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12" xfId="0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center" vertical="center" wrapText="1"/>
    </xf>
    <xf numFmtId="0" fontId="39" fillId="8" borderId="42" xfId="0" applyFont="1" applyFill="1" applyBorder="1" applyAlignment="1">
      <alignment horizontal="center" vertical="center" wrapText="1"/>
    </xf>
    <xf numFmtId="0" fontId="39" fillId="8" borderId="18" xfId="0" applyFont="1" applyFill="1" applyBorder="1" applyAlignment="1">
      <alignment horizontal="center" vertical="center" wrapText="1"/>
    </xf>
    <xf numFmtId="0" fontId="39" fillId="8" borderId="43" xfId="0" applyFont="1" applyFill="1" applyBorder="1" applyAlignment="1">
      <alignment horizontal="center" vertical="center" wrapText="1"/>
    </xf>
    <xf numFmtId="0" fontId="39" fillId="10" borderId="25" xfId="0" applyFont="1" applyFill="1" applyBorder="1" applyAlignment="1">
      <alignment horizontal="center" vertical="center" wrapText="1"/>
    </xf>
    <xf numFmtId="0" fontId="39" fillId="10" borderId="32" xfId="0" applyFont="1" applyFill="1" applyBorder="1" applyAlignment="1">
      <alignment horizontal="center" vertical="center" wrapText="1"/>
    </xf>
    <xf numFmtId="0" fontId="41" fillId="10" borderId="26" xfId="0" applyFont="1" applyFill="1" applyBorder="1" applyAlignment="1">
      <alignment horizontal="center" vertical="center" wrapText="1"/>
    </xf>
    <xf numFmtId="0" fontId="41" fillId="10" borderId="30" xfId="0" applyFont="1" applyFill="1" applyBorder="1" applyAlignment="1">
      <alignment horizontal="center" vertical="center" wrapText="1"/>
    </xf>
    <xf numFmtId="0" fontId="35" fillId="22" borderId="25" xfId="0" applyFont="1" applyFill="1" applyBorder="1" applyAlignment="1">
      <alignment horizontal="center" vertical="center"/>
    </xf>
    <xf numFmtId="0" fontId="35" fillId="22" borderId="32" xfId="0" applyFont="1" applyFill="1" applyBorder="1" applyAlignment="1">
      <alignment horizontal="center" vertical="center"/>
    </xf>
    <xf numFmtId="0" fontId="35" fillId="22" borderId="29" xfId="0" applyFont="1" applyFill="1" applyBorder="1" applyAlignment="1">
      <alignment horizontal="center" vertical="center"/>
    </xf>
    <xf numFmtId="0" fontId="39" fillId="8" borderId="42" xfId="0" applyFont="1" applyFill="1" applyBorder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39" fillId="8" borderId="18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0" fontId="39" fillId="8" borderId="32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40" fillId="2" borderId="27" xfId="0" applyFont="1" applyFill="1" applyBorder="1" applyAlignment="1">
      <alignment horizontal="center" vertical="center"/>
    </xf>
    <xf numFmtId="0" fontId="40" fillId="2" borderId="29" xfId="0" applyFont="1" applyFill="1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left" vertical="top"/>
      <protection locked="0"/>
    </xf>
    <xf numFmtId="0" fontId="6" fillId="4" borderId="34" xfId="0" applyFont="1" applyFill="1" applyBorder="1" applyAlignment="1" applyProtection="1">
      <alignment horizontal="left" vertical="top"/>
      <protection locked="0"/>
    </xf>
    <xf numFmtId="0" fontId="6" fillId="4" borderId="35" xfId="0" applyFont="1" applyFill="1" applyBorder="1" applyAlignment="1" applyProtection="1">
      <alignment horizontal="left" vertical="top"/>
      <protection locked="0"/>
    </xf>
    <xf numFmtId="0" fontId="86" fillId="19" borderId="7" xfId="0" applyFont="1" applyFill="1" applyBorder="1" applyAlignment="1">
      <alignment horizontal="center" vertical="center"/>
    </xf>
    <xf numFmtId="0" fontId="35" fillId="14" borderId="25" xfId="0" applyFont="1" applyFill="1" applyBorder="1" applyAlignment="1">
      <alignment horizontal="center" vertical="center"/>
    </xf>
    <xf numFmtId="0" fontId="35" fillId="14" borderId="32" xfId="0" applyFont="1" applyFill="1" applyBorder="1" applyAlignment="1">
      <alignment horizontal="center" vertical="center"/>
    </xf>
    <xf numFmtId="0" fontId="35" fillId="14" borderId="29" xfId="0" applyFont="1" applyFill="1" applyBorder="1" applyAlignment="1">
      <alignment horizontal="center" vertical="center"/>
    </xf>
    <xf numFmtId="165" fontId="28" fillId="5" borderId="53" xfId="0" applyNumberFormat="1" applyFont="1" applyFill="1" applyBorder="1" applyAlignment="1">
      <alignment horizontal="center" vertical="center"/>
    </xf>
    <xf numFmtId="165" fontId="28" fillId="5" borderId="2" xfId="0" applyNumberFormat="1" applyFont="1" applyFill="1" applyBorder="1" applyAlignment="1">
      <alignment horizontal="center" vertical="center"/>
    </xf>
    <xf numFmtId="165" fontId="28" fillId="5" borderId="3" xfId="0" applyNumberFormat="1" applyFont="1" applyFill="1" applyBorder="1" applyAlignment="1">
      <alignment horizontal="center" vertical="center"/>
    </xf>
    <xf numFmtId="165" fontId="28" fillId="5" borderId="62" xfId="0" applyNumberFormat="1" applyFont="1" applyFill="1" applyBorder="1" applyAlignment="1">
      <alignment horizontal="center" vertical="center"/>
    </xf>
    <xf numFmtId="165" fontId="28" fillId="5" borderId="0" xfId="0" applyNumberFormat="1" applyFont="1" applyFill="1" applyAlignment="1">
      <alignment horizontal="center" vertical="center"/>
    </xf>
    <xf numFmtId="165" fontId="28" fillId="5" borderId="23" xfId="0" applyNumberFormat="1" applyFont="1" applyFill="1" applyBorder="1" applyAlignment="1">
      <alignment horizontal="center" vertical="center"/>
    </xf>
    <xf numFmtId="165" fontId="28" fillId="5" borderId="67" xfId="0" applyNumberFormat="1" applyFont="1" applyFill="1" applyBorder="1" applyAlignment="1">
      <alignment horizontal="center" vertical="center"/>
    </xf>
    <xf numFmtId="165" fontId="28" fillId="5" borderId="7" xfId="0" applyNumberFormat="1" applyFont="1" applyFill="1" applyBorder="1" applyAlignment="1">
      <alignment horizontal="center" vertical="center"/>
    </xf>
    <xf numFmtId="165" fontId="28" fillId="5" borderId="8" xfId="0" applyNumberFormat="1" applyFont="1" applyFill="1" applyBorder="1" applyAlignment="1">
      <alignment horizontal="center" vertical="center"/>
    </xf>
    <xf numFmtId="0" fontId="16" fillId="38" borderId="37" xfId="0" applyFont="1" applyFill="1" applyBorder="1" applyAlignment="1">
      <alignment horizontal="center" vertical="center" wrapText="1"/>
    </xf>
    <xf numFmtId="0" fontId="16" fillId="38" borderId="38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16" fillId="42" borderId="37" xfId="0" applyFont="1" applyFill="1" applyBorder="1" applyAlignment="1">
      <alignment horizontal="center" vertical="center" wrapText="1"/>
    </xf>
    <xf numFmtId="0" fontId="16" fillId="42" borderId="38" xfId="0" applyFont="1" applyFill="1" applyBorder="1" applyAlignment="1">
      <alignment horizontal="center" vertical="center" wrapText="1"/>
    </xf>
    <xf numFmtId="0" fontId="16" fillId="39" borderId="51" xfId="0" applyFont="1" applyFill="1" applyBorder="1" applyAlignment="1">
      <alignment horizontal="center" vertical="center"/>
    </xf>
    <xf numFmtId="0" fontId="16" fillId="39" borderId="57" xfId="0" applyFont="1" applyFill="1" applyBorder="1" applyAlignment="1">
      <alignment horizontal="center" vertical="center"/>
    </xf>
    <xf numFmtId="0" fontId="16" fillId="39" borderId="58" xfId="0" applyFont="1" applyFill="1" applyBorder="1" applyAlignment="1">
      <alignment horizontal="center" vertical="center"/>
    </xf>
    <xf numFmtId="0" fontId="28" fillId="43" borderId="59" xfId="0" applyFont="1" applyFill="1" applyBorder="1" applyAlignment="1" applyProtection="1">
      <alignment horizontal="center" vertical="center" wrapText="1"/>
      <protection locked="0"/>
    </xf>
    <xf numFmtId="0" fontId="28" fillId="43" borderId="34" xfId="0" applyFont="1" applyFill="1" applyBorder="1" applyAlignment="1" applyProtection="1">
      <alignment horizontal="center" vertical="center" wrapText="1"/>
      <protection locked="0"/>
    </xf>
    <xf numFmtId="0" fontId="28" fillId="43" borderId="35" xfId="0" applyFont="1" applyFill="1" applyBorder="1" applyAlignment="1" applyProtection="1">
      <alignment horizontal="center" vertical="center" wrapText="1"/>
      <protection locked="0"/>
    </xf>
    <xf numFmtId="0" fontId="23" fillId="5" borderId="12" xfId="0" applyFont="1" applyFill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/>
    </xf>
    <xf numFmtId="165" fontId="16" fillId="5" borderId="18" xfId="0" applyNumberFormat="1" applyFont="1" applyFill="1" applyBorder="1" applyAlignment="1">
      <alignment horizontal="center" vertical="center"/>
    </xf>
    <xf numFmtId="165" fontId="16" fillId="5" borderId="13" xfId="0" applyNumberFormat="1" applyFont="1" applyFill="1" applyBorder="1" applyAlignment="1">
      <alignment horizontal="center" vertical="center"/>
    </xf>
    <xf numFmtId="0" fontId="75" fillId="4" borderId="33" xfId="0" applyFont="1" applyFill="1" applyBorder="1" applyAlignment="1" applyProtection="1">
      <alignment horizontal="center" vertical="center" wrapText="1"/>
      <protection locked="0"/>
    </xf>
    <xf numFmtId="0" fontId="75" fillId="4" borderId="35" xfId="0" applyFont="1" applyFill="1" applyBorder="1" applyAlignment="1" applyProtection="1">
      <alignment horizontal="center" vertical="center" wrapText="1"/>
      <protection locked="0"/>
    </xf>
    <xf numFmtId="0" fontId="75" fillId="4" borderId="59" xfId="0" applyFont="1" applyFill="1" applyBorder="1" applyAlignment="1" applyProtection="1">
      <alignment horizontal="center" vertical="center" wrapText="1"/>
      <protection locked="0"/>
    </xf>
    <xf numFmtId="0" fontId="75" fillId="4" borderId="60" xfId="0" applyFont="1" applyFill="1" applyBorder="1" applyAlignment="1" applyProtection="1">
      <alignment horizontal="center" vertical="center" wrapText="1"/>
      <protection locked="0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 wrapText="1"/>
    </xf>
    <xf numFmtId="0" fontId="3" fillId="20" borderId="7" xfId="0" applyFont="1" applyFill="1" applyBorder="1" applyAlignment="1">
      <alignment horizontal="center" vertical="center" wrapText="1"/>
    </xf>
    <xf numFmtId="0" fontId="75" fillId="2" borderId="33" xfId="0" applyFont="1" applyFill="1" applyBorder="1" applyAlignment="1">
      <alignment horizontal="center" vertical="center" wrapText="1"/>
    </xf>
    <xf numFmtId="0" fontId="75" fillId="2" borderId="34" xfId="0" applyFont="1" applyFill="1" applyBorder="1" applyAlignment="1">
      <alignment horizontal="center" vertical="center" wrapText="1"/>
    </xf>
    <xf numFmtId="0" fontId="75" fillId="4" borderId="34" xfId="0" applyFont="1" applyFill="1" applyBorder="1" applyAlignment="1" applyProtection="1">
      <alignment horizontal="center" vertical="center" wrapText="1"/>
      <protection locked="0"/>
    </xf>
    <xf numFmtId="0" fontId="3" fillId="13" borderId="25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13" fillId="13" borderId="25" xfId="0" applyFont="1" applyFill="1" applyBorder="1" applyAlignment="1">
      <alignment horizontal="center" vertical="center" textRotation="255"/>
    </xf>
    <xf numFmtId="0" fontId="13" fillId="13" borderId="32" xfId="0" applyFont="1" applyFill="1" applyBorder="1" applyAlignment="1">
      <alignment horizontal="center" vertical="center" textRotation="255"/>
    </xf>
    <xf numFmtId="0" fontId="13" fillId="13" borderId="29" xfId="0" applyFont="1" applyFill="1" applyBorder="1" applyAlignment="1">
      <alignment horizontal="center" vertical="center" textRotation="255"/>
    </xf>
    <xf numFmtId="0" fontId="39" fillId="4" borderId="1" xfId="0" applyFont="1" applyFill="1" applyBorder="1" applyAlignment="1" applyProtection="1">
      <alignment horizontal="left" vertical="top"/>
      <protection locked="0"/>
    </xf>
    <xf numFmtId="0" fontId="39" fillId="4" borderId="2" xfId="0" applyFont="1" applyFill="1" applyBorder="1" applyAlignment="1" applyProtection="1">
      <alignment horizontal="left" vertical="top"/>
      <protection locked="0"/>
    </xf>
    <xf numFmtId="0" fontId="39" fillId="4" borderId="3" xfId="0" applyFont="1" applyFill="1" applyBorder="1" applyAlignment="1" applyProtection="1">
      <alignment horizontal="left" vertical="top"/>
      <protection locked="0"/>
    </xf>
    <xf numFmtId="0" fontId="39" fillId="4" borderId="14" xfId="0" applyFont="1" applyFill="1" applyBorder="1" applyAlignment="1" applyProtection="1">
      <alignment horizontal="left" vertical="top"/>
      <protection locked="0"/>
    </xf>
    <xf numFmtId="0" fontId="39" fillId="4" borderId="0" xfId="0" applyFont="1" applyFill="1" applyAlignment="1" applyProtection="1">
      <alignment horizontal="left" vertical="top"/>
      <protection locked="0"/>
    </xf>
    <xf numFmtId="0" fontId="39" fillId="4" borderId="23" xfId="0" applyFont="1" applyFill="1" applyBorder="1" applyAlignment="1" applyProtection="1">
      <alignment horizontal="left" vertical="top"/>
      <protection locked="0"/>
    </xf>
    <xf numFmtId="0" fontId="39" fillId="4" borderId="6" xfId="0" applyFont="1" applyFill="1" applyBorder="1" applyAlignment="1" applyProtection="1">
      <alignment horizontal="left" vertical="top"/>
      <protection locked="0"/>
    </xf>
    <xf numFmtId="0" fontId="39" fillId="4" borderId="7" xfId="0" applyFont="1" applyFill="1" applyBorder="1" applyAlignment="1" applyProtection="1">
      <alignment horizontal="left" vertical="top"/>
      <protection locked="0"/>
    </xf>
    <xf numFmtId="0" fontId="39" fillId="4" borderId="8" xfId="0" applyFont="1" applyFill="1" applyBorder="1" applyAlignment="1" applyProtection="1">
      <alignment horizontal="left" vertical="top"/>
      <protection locked="0"/>
    </xf>
    <xf numFmtId="0" fontId="13" fillId="20" borderId="25" xfId="0" applyFont="1" applyFill="1" applyBorder="1" applyAlignment="1">
      <alignment horizontal="center" vertical="center" textRotation="255"/>
    </xf>
    <xf numFmtId="0" fontId="13" fillId="20" borderId="32" xfId="0" applyFont="1" applyFill="1" applyBorder="1" applyAlignment="1">
      <alignment horizontal="center" vertical="center" textRotation="255"/>
    </xf>
    <xf numFmtId="0" fontId="13" fillId="20" borderId="29" xfId="0" applyFont="1" applyFill="1" applyBorder="1" applyAlignment="1">
      <alignment horizontal="center" vertical="center" textRotation="255"/>
    </xf>
    <xf numFmtId="165" fontId="16" fillId="5" borderId="53" xfId="0" applyNumberFormat="1" applyFont="1" applyFill="1" applyBorder="1" applyAlignment="1">
      <alignment horizontal="center" vertical="center"/>
    </xf>
    <xf numFmtId="165" fontId="16" fillId="5" borderId="2" xfId="0" applyNumberFormat="1" applyFont="1" applyFill="1" applyBorder="1" applyAlignment="1">
      <alignment horizontal="center" vertical="center"/>
    </xf>
    <xf numFmtId="165" fontId="16" fillId="5" borderId="3" xfId="0" applyNumberFormat="1" applyFont="1" applyFill="1" applyBorder="1" applyAlignment="1">
      <alignment horizontal="center" vertical="center"/>
    </xf>
    <xf numFmtId="165" fontId="16" fillId="5" borderId="62" xfId="0" applyNumberFormat="1" applyFont="1" applyFill="1" applyBorder="1" applyAlignment="1">
      <alignment horizontal="center" vertical="center"/>
    </xf>
    <xf numFmtId="165" fontId="16" fillId="5" borderId="0" xfId="0" applyNumberFormat="1" applyFont="1" applyFill="1" applyAlignment="1">
      <alignment horizontal="center" vertical="center"/>
    </xf>
    <xf numFmtId="165" fontId="16" fillId="5" borderId="23" xfId="0" applyNumberFormat="1" applyFont="1" applyFill="1" applyBorder="1" applyAlignment="1">
      <alignment horizontal="center" vertical="center"/>
    </xf>
    <xf numFmtId="165" fontId="16" fillId="5" borderId="67" xfId="0" applyNumberFormat="1" applyFont="1" applyFill="1" applyBorder="1" applyAlignment="1">
      <alignment horizontal="center" vertical="center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8" xfId="0" applyNumberFormat="1" applyFont="1" applyFill="1" applyBorder="1" applyAlignment="1">
      <alignment horizontal="center" vertical="center"/>
    </xf>
    <xf numFmtId="0" fontId="3" fillId="20" borderId="25" xfId="0" applyFont="1" applyFill="1" applyBorder="1" applyAlignment="1">
      <alignment horizontal="center" vertical="center" wrapText="1"/>
    </xf>
    <xf numFmtId="0" fontId="3" fillId="20" borderId="28" xfId="0" applyFont="1" applyFill="1" applyBorder="1" applyAlignment="1">
      <alignment horizontal="center" vertical="center" wrapText="1"/>
    </xf>
    <xf numFmtId="0" fontId="17" fillId="23" borderId="33" xfId="0" applyFont="1" applyFill="1" applyBorder="1" applyAlignment="1">
      <alignment horizontal="center" vertical="center"/>
    </xf>
    <xf numFmtId="0" fontId="17" fillId="23" borderId="34" xfId="0" applyFont="1" applyFill="1" applyBorder="1" applyAlignment="1">
      <alignment horizontal="center" vertical="center"/>
    </xf>
    <xf numFmtId="0" fontId="17" fillId="23" borderId="35" xfId="0" applyFont="1" applyFill="1" applyBorder="1" applyAlignment="1">
      <alignment horizontal="center" vertical="center"/>
    </xf>
    <xf numFmtId="44" fontId="75" fillId="4" borderId="34" xfId="0" applyNumberFormat="1" applyFont="1" applyFill="1" applyBorder="1" applyAlignment="1">
      <alignment horizontal="center" vertical="center" wrapText="1"/>
    </xf>
    <xf numFmtId="44" fontId="75" fillId="4" borderId="35" xfId="0" applyNumberFormat="1" applyFont="1" applyFill="1" applyBorder="1" applyAlignment="1">
      <alignment horizontal="center" vertical="center" wrapText="1"/>
    </xf>
    <xf numFmtId="0" fontId="75" fillId="2" borderId="37" xfId="0" applyFont="1" applyFill="1" applyBorder="1" applyAlignment="1">
      <alignment horizontal="center" vertical="center" wrapText="1"/>
    </xf>
    <xf numFmtId="0" fontId="75" fillId="2" borderId="38" xfId="0" applyFont="1" applyFill="1" applyBorder="1" applyAlignment="1">
      <alignment horizontal="center" vertical="center" wrapText="1"/>
    </xf>
    <xf numFmtId="0" fontId="17" fillId="14" borderId="33" xfId="0" applyFont="1" applyFill="1" applyBorder="1" applyAlignment="1">
      <alignment horizontal="center" vertical="center"/>
    </xf>
    <xf numFmtId="0" fontId="17" fillId="14" borderId="34" xfId="0" applyFont="1" applyFill="1" applyBorder="1" applyAlignment="1">
      <alignment horizontal="center" vertical="center"/>
    </xf>
    <xf numFmtId="0" fontId="17" fillId="14" borderId="35" xfId="0" applyFont="1" applyFill="1" applyBorder="1" applyAlignment="1">
      <alignment horizontal="center" vertical="center"/>
    </xf>
    <xf numFmtId="0" fontId="74" fillId="0" borderId="0" xfId="0" applyFont="1" applyAlignment="1" applyProtection="1">
      <alignment horizontal="center"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28" fillId="4" borderId="59" xfId="0" applyFont="1" applyFill="1" applyBorder="1" applyAlignment="1" applyProtection="1">
      <alignment horizontal="left" vertical="center"/>
      <protection locked="0"/>
    </xf>
    <xf numFmtId="0" fontId="28" fillId="4" borderId="34" xfId="0" applyFont="1" applyFill="1" applyBorder="1" applyAlignment="1" applyProtection="1">
      <alignment horizontal="left" vertical="center"/>
      <protection locked="0"/>
    </xf>
    <xf numFmtId="0" fontId="28" fillId="4" borderId="35" xfId="0" applyFont="1" applyFill="1" applyBorder="1" applyAlignment="1" applyProtection="1">
      <alignment horizontal="left" vertical="center"/>
      <protection locked="0"/>
    </xf>
    <xf numFmtId="0" fontId="86" fillId="19" borderId="14" xfId="0" applyFont="1" applyFill="1" applyBorder="1" applyAlignment="1">
      <alignment horizontal="center" vertical="center"/>
    </xf>
    <xf numFmtId="0" fontId="86" fillId="19" borderId="0" xfId="0" applyFont="1" applyFill="1" applyAlignment="1">
      <alignment horizontal="center" vertical="center"/>
    </xf>
    <xf numFmtId="0" fontId="6" fillId="47" borderId="14" xfId="0" applyFont="1" applyFill="1" applyBorder="1" applyAlignment="1">
      <alignment horizontal="center" vertical="center"/>
    </xf>
    <xf numFmtId="0" fontId="6" fillId="47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44" fontId="100" fillId="5" borderId="1" xfId="0" applyNumberFormat="1" applyFont="1" applyFill="1" applyBorder="1" applyAlignment="1">
      <alignment horizontal="center" vertical="center"/>
    </xf>
    <xf numFmtId="44" fontId="100" fillId="5" borderId="3" xfId="0" applyNumberFormat="1" applyFont="1" applyFill="1" applyBorder="1" applyAlignment="1">
      <alignment horizontal="center" vertical="center"/>
    </xf>
    <xf numFmtId="44" fontId="100" fillId="5" borderId="6" xfId="0" applyNumberFormat="1" applyFont="1" applyFill="1" applyBorder="1" applyAlignment="1">
      <alignment horizontal="center" vertical="center"/>
    </xf>
    <xf numFmtId="44" fontId="100" fillId="5" borderId="8" xfId="0" applyNumberFormat="1" applyFont="1" applyFill="1" applyBorder="1" applyAlignment="1">
      <alignment horizontal="center" vertical="center"/>
    </xf>
    <xf numFmtId="165" fontId="23" fillId="5" borderId="12" xfId="0" applyNumberFormat="1" applyFont="1" applyFill="1" applyBorder="1" applyAlignment="1">
      <alignment horizontal="center" vertical="center"/>
    </xf>
    <xf numFmtId="165" fontId="23" fillId="5" borderId="18" xfId="0" applyNumberFormat="1" applyFont="1" applyFill="1" applyBorder="1" applyAlignment="1">
      <alignment horizontal="center" vertical="center"/>
    </xf>
    <xf numFmtId="165" fontId="23" fillId="5" borderId="13" xfId="0" applyNumberFormat="1" applyFont="1" applyFill="1" applyBorder="1" applyAlignment="1">
      <alignment horizontal="center" vertical="center"/>
    </xf>
    <xf numFmtId="0" fontId="16" fillId="39" borderId="5" xfId="0" applyFont="1" applyFill="1" applyBorder="1" applyAlignment="1">
      <alignment horizontal="center" vertical="center"/>
    </xf>
    <xf numFmtId="0" fontId="16" fillId="39" borderId="43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12" xfId="0" applyNumberFormat="1" applyFont="1" applyFill="1" applyBorder="1" applyAlignment="1">
      <alignment horizontal="center" vertical="center" wrapText="1"/>
    </xf>
    <xf numFmtId="4" fontId="6" fillId="9" borderId="5" xfId="0" applyNumberFormat="1" applyFont="1" applyFill="1" applyBorder="1" applyAlignment="1">
      <alignment horizontal="center" vertical="center" wrapText="1"/>
    </xf>
    <xf numFmtId="0" fontId="42" fillId="9" borderId="33" xfId="0" applyFont="1" applyFill="1" applyBorder="1" applyAlignment="1">
      <alignment horizontal="center" vertical="center"/>
    </xf>
    <xf numFmtId="0" fontId="42" fillId="9" borderId="34" xfId="0" applyFont="1" applyFill="1" applyBorder="1" applyAlignment="1">
      <alignment horizontal="center" vertical="center"/>
    </xf>
    <xf numFmtId="0" fontId="42" fillId="9" borderId="35" xfId="0" applyFont="1" applyFill="1" applyBorder="1" applyAlignment="1">
      <alignment horizontal="center" vertical="center"/>
    </xf>
    <xf numFmtId="0" fontId="46" fillId="9" borderId="33" xfId="0" applyFont="1" applyFill="1" applyBorder="1" applyAlignment="1">
      <alignment horizontal="center" vertical="center" wrapText="1"/>
    </xf>
    <xf numFmtId="0" fontId="46" fillId="9" borderId="34" xfId="0" applyFont="1" applyFill="1" applyBorder="1" applyAlignment="1">
      <alignment horizontal="center" vertical="center" wrapText="1"/>
    </xf>
    <xf numFmtId="0" fontId="46" fillId="9" borderId="35" xfId="0" applyFont="1" applyFill="1" applyBorder="1" applyAlignment="1">
      <alignment horizontal="center" vertical="center" wrapText="1"/>
    </xf>
    <xf numFmtId="44" fontId="18" fillId="5" borderId="33" xfId="0" applyNumberFormat="1" applyFont="1" applyFill="1" applyBorder="1" applyAlignment="1">
      <alignment horizontal="center"/>
    </xf>
    <xf numFmtId="44" fontId="18" fillId="5" borderId="35" xfId="0" applyNumberFormat="1" applyFont="1" applyFill="1" applyBorder="1" applyAlignment="1">
      <alignment horizontal="center"/>
    </xf>
    <xf numFmtId="44" fontId="98" fillId="4" borderId="34" xfId="0" applyNumberFormat="1" applyFont="1" applyFill="1" applyBorder="1" applyAlignment="1" applyProtection="1">
      <alignment horizontal="center" vertical="center"/>
      <protection locked="0"/>
    </xf>
    <xf numFmtId="44" fontId="98" fillId="4" borderId="35" xfId="0" applyNumberFormat="1" applyFont="1" applyFill="1" applyBorder="1" applyAlignment="1" applyProtection="1">
      <alignment horizontal="center" vertical="center"/>
      <protection locked="0"/>
    </xf>
    <xf numFmtId="44" fontId="98" fillId="5" borderId="34" xfId="0" applyNumberFormat="1" applyFont="1" applyFill="1" applyBorder="1" applyAlignment="1">
      <alignment horizontal="center" vertical="center"/>
    </xf>
    <xf numFmtId="44" fontId="98" fillId="5" borderId="35" xfId="0" applyNumberFormat="1" applyFont="1" applyFill="1" applyBorder="1" applyAlignment="1">
      <alignment horizontal="center" vertical="center"/>
    </xf>
    <xf numFmtId="10" fontId="79" fillId="46" borderId="33" xfId="23" applyNumberFormat="1" applyFont="1" applyFill="1" applyBorder="1" applyAlignment="1">
      <alignment horizontal="center" vertical="center" wrapText="1"/>
    </xf>
    <xf numFmtId="10" fontId="79" fillId="46" borderId="35" xfId="23" applyNumberFormat="1" applyFont="1" applyFill="1" applyBorder="1" applyAlignment="1">
      <alignment horizontal="center" vertical="center" wrapText="1"/>
    </xf>
    <xf numFmtId="44" fontId="100" fillId="5" borderId="34" xfId="0" applyNumberFormat="1" applyFont="1" applyFill="1" applyBorder="1" applyAlignment="1">
      <alignment horizontal="center" vertical="center"/>
    </xf>
    <xf numFmtId="44" fontId="100" fillId="5" borderId="35" xfId="0" applyNumberFormat="1" applyFont="1" applyFill="1" applyBorder="1" applyAlignment="1">
      <alignment horizontal="center" vertical="center"/>
    </xf>
    <xf numFmtId="49" fontId="28" fillId="5" borderId="33" xfId="0" applyNumberFormat="1" applyFont="1" applyFill="1" applyBorder="1" applyAlignment="1">
      <alignment horizontal="center" vertical="center"/>
    </xf>
    <xf numFmtId="49" fontId="28" fillId="5" borderId="34" xfId="0" applyNumberFormat="1" applyFont="1" applyFill="1" applyBorder="1" applyAlignment="1">
      <alignment horizontal="center" vertical="center"/>
    </xf>
    <xf numFmtId="49" fontId="28" fillId="5" borderId="35" xfId="0" applyNumberFormat="1" applyFont="1" applyFill="1" applyBorder="1" applyAlignment="1">
      <alignment horizontal="center" vertical="center"/>
    </xf>
    <xf numFmtId="0" fontId="6" fillId="47" borderId="33" xfId="0" applyFont="1" applyFill="1" applyBorder="1" applyAlignment="1">
      <alignment horizontal="center" vertical="center"/>
    </xf>
    <xf numFmtId="0" fontId="6" fillId="47" borderId="34" xfId="0" applyFont="1" applyFill="1" applyBorder="1" applyAlignment="1">
      <alignment horizontal="center" vertical="center"/>
    </xf>
    <xf numFmtId="0" fontId="6" fillId="47" borderId="35" xfId="0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4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4" fontId="39" fillId="9" borderId="4" xfId="0" applyNumberFormat="1" applyFont="1" applyFill="1" applyBorder="1" applyAlignment="1">
      <alignment horizontal="center" vertical="center" wrapText="1"/>
    </xf>
    <xf numFmtId="4" fontId="39" fillId="9" borderId="12" xfId="0" applyNumberFormat="1" applyFont="1" applyFill="1" applyBorder="1" applyAlignment="1">
      <alignment horizontal="center" vertical="center" wrapText="1"/>
    </xf>
    <xf numFmtId="4" fontId="39" fillId="9" borderId="5" xfId="0" applyNumberFormat="1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39" fillId="44" borderId="22" xfId="0" applyFont="1" applyFill="1" applyBorder="1" applyAlignment="1">
      <alignment horizontal="center" vertical="center" wrapText="1"/>
    </xf>
    <xf numFmtId="0" fontId="39" fillId="44" borderId="19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76" fillId="45" borderId="18" xfId="0" applyFont="1" applyFill="1" applyBorder="1" applyAlignment="1">
      <alignment horizontal="center" vertical="center" wrapText="1"/>
    </xf>
    <xf numFmtId="0" fontId="76" fillId="45" borderId="13" xfId="0" applyFont="1" applyFill="1" applyBorder="1" applyAlignment="1">
      <alignment horizontal="center" vertical="center" wrapText="1"/>
    </xf>
    <xf numFmtId="4" fontId="12" fillId="9" borderId="4" xfId="0" applyNumberFormat="1" applyFont="1" applyFill="1" applyBorder="1" applyAlignment="1">
      <alignment horizontal="center" vertical="center" wrapText="1"/>
    </xf>
    <xf numFmtId="4" fontId="12" fillId="9" borderId="12" xfId="0" applyNumberFormat="1" applyFont="1" applyFill="1" applyBorder="1" applyAlignment="1">
      <alignment horizontal="center" vertical="center" wrapText="1"/>
    </xf>
    <xf numFmtId="4" fontId="12" fillId="9" borderId="5" xfId="0" applyNumberFormat="1" applyFont="1" applyFill="1" applyBorder="1" applyAlignment="1">
      <alignment horizontal="center" vertical="center" wrapText="1"/>
    </xf>
    <xf numFmtId="0" fontId="28" fillId="4" borderId="33" xfId="0" applyFont="1" applyFill="1" applyBorder="1" applyAlignment="1" applyProtection="1">
      <alignment horizontal="center" vertical="center"/>
      <protection locked="0"/>
    </xf>
    <xf numFmtId="0" fontId="28" fillId="4" borderId="35" xfId="0" applyFont="1" applyFill="1" applyBorder="1" applyAlignment="1" applyProtection="1">
      <alignment horizontal="center" vertical="center"/>
      <protection locked="0"/>
    </xf>
    <xf numFmtId="0" fontId="27" fillId="9" borderId="33" xfId="0" applyFont="1" applyFill="1" applyBorder="1" applyAlignment="1">
      <alignment horizontal="center" vertical="center" wrapText="1"/>
    </xf>
    <xf numFmtId="0" fontId="27" fillId="9" borderId="34" xfId="0" applyFont="1" applyFill="1" applyBorder="1" applyAlignment="1">
      <alignment horizontal="center" vertical="center" wrapText="1"/>
    </xf>
    <xf numFmtId="0" fontId="27" fillId="9" borderId="35" xfId="0" applyFont="1" applyFill="1" applyBorder="1" applyAlignment="1">
      <alignment horizontal="center" vertical="center" wrapText="1"/>
    </xf>
    <xf numFmtId="1" fontId="77" fillId="5" borderId="47" xfId="0" applyNumberFormat="1" applyFont="1" applyFill="1" applyBorder="1" applyAlignment="1">
      <alignment horizontal="center" vertical="center" wrapText="1"/>
    </xf>
    <xf numFmtId="1" fontId="77" fillId="5" borderId="44" xfId="0" applyNumberFormat="1" applyFont="1" applyFill="1" applyBorder="1" applyAlignment="1">
      <alignment horizontal="center" vertical="center" wrapText="1"/>
    </xf>
    <xf numFmtId="1" fontId="77" fillId="5" borderId="67" xfId="0" applyNumberFormat="1" applyFont="1" applyFill="1" applyBorder="1" applyAlignment="1">
      <alignment horizontal="center" vertical="center" wrapText="1"/>
    </xf>
    <xf numFmtId="1" fontId="77" fillId="5" borderId="66" xfId="0" applyNumberFormat="1" applyFont="1" applyFill="1" applyBorder="1" applyAlignment="1">
      <alignment horizontal="center" vertical="center" wrapText="1"/>
    </xf>
    <xf numFmtId="1" fontId="3" fillId="5" borderId="43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4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49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1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horizontal="center" vertical="top"/>
      <protection locked="0"/>
    </xf>
    <xf numFmtId="0" fontId="6" fillId="4" borderId="3" xfId="0" applyFont="1" applyFill="1" applyBorder="1" applyAlignment="1" applyProtection="1">
      <alignment horizontal="center" vertical="top"/>
      <protection locked="0"/>
    </xf>
    <xf numFmtId="0" fontId="6" fillId="4" borderId="14" xfId="0" applyFont="1" applyFill="1" applyBorder="1" applyAlignment="1" applyProtection="1">
      <alignment horizontal="center" vertical="top"/>
      <protection locked="0"/>
    </xf>
    <xf numFmtId="0" fontId="6" fillId="4" borderId="0" xfId="0" applyFont="1" applyFill="1" applyAlignment="1" applyProtection="1">
      <alignment horizontal="center" vertical="top"/>
      <protection locked="0"/>
    </xf>
    <xf numFmtId="0" fontId="6" fillId="4" borderId="23" xfId="0" applyFont="1" applyFill="1" applyBorder="1" applyAlignment="1" applyProtection="1">
      <alignment horizontal="center" vertical="top"/>
      <protection locked="0"/>
    </xf>
    <xf numFmtId="0" fontId="6" fillId="4" borderId="6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top"/>
      <protection locked="0"/>
    </xf>
    <xf numFmtId="0" fontId="6" fillId="4" borderId="8" xfId="0" applyFont="1" applyFill="1" applyBorder="1" applyAlignment="1" applyProtection="1">
      <alignment horizontal="center" vertical="top"/>
      <protection locked="0"/>
    </xf>
    <xf numFmtId="0" fontId="31" fillId="18" borderId="42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 applyProtection="1">
      <alignment horizontal="center"/>
      <protection locked="0"/>
    </xf>
    <xf numFmtId="0" fontId="31" fillId="18" borderId="43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wrapText="1"/>
    </xf>
    <xf numFmtId="0" fontId="16" fillId="2" borderId="35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16" fillId="4" borderId="43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/>
      <protection locked="0"/>
    </xf>
    <xf numFmtId="44" fontId="2" fillId="4" borderId="18" xfId="0" applyNumberFormat="1" applyFont="1" applyFill="1" applyBorder="1" applyAlignment="1" applyProtection="1">
      <alignment horizontal="center"/>
      <protection locked="0"/>
    </xf>
    <xf numFmtId="44" fontId="2" fillId="4" borderId="13" xfId="0" applyNumberFormat="1" applyFont="1" applyFill="1" applyBorder="1" applyAlignment="1" applyProtection="1">
      <alignment horizontal="center"/>
      <protection locked="0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44" fontId="3" fillId="5" borderId="59" xfId="0" applyNumberFormat="1" applyFont="1" applyFill="1" applyBorder="1" applyAlignment="1">
      <alignment horizontal="center"/>
    </xf>
    <xf numFmtId="44" fontId="3" fillId="5" borderId="34" xfId="0" applyNumberFormat="1" applyFont="1" applyFill="1" applyBorder="1" applyAlignment="1">
      <alignment horizontal="center"/>
    </xf>
    <xf numFmtId="44" fontId="3" fillId="5" borderId="35" xfId="0" applyNumberFormat="1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/>
      <protection locked="0"/>
    </xf>
    <xf numFmtId="44" fontId="2" fillId="4" borderId="15" xfId="0" applyNumberFormat="1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73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33" xfId="0" applyFont="1" applyFill="1" applyBorder="1" applyAlignment="1" applyProtection="1">
      <alignment horizontal="center" wrapText="1"/>
      <protection locked="0"/>
    </xf>
    <xf numFmtId="0" fontId="2" fillId="4" borderId="35" xfId="0" applyFont="1" applyFill="1" applyBorder="1" applyAlignment="1" applyProtection="1">
      <alignment horizontal="center" wrapText="1"/>
      <protection locked="0"/>
    </xf>
    <xf numFmtId="0" fontId="3" fillId="13" borderId="5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/>
    </xf>
    <xf numFmtId="0" fontId="10" fillId="4" borderId="33" xfId="0" applyFont="1" applyFill="1" applyBorder="1" applyAlignment="1" applyProtection="1">
      <alignment horizontal="center" vertical="center" wrapText="1"/>
      <protection locked="0"/>
    </xf>
    <xf numFmtId="0" fontId="10" fillId="4" borderId="34" xfId="0" applyFont="1" applyFill="1" applyBorder="1" applyAlignment="1" applyProtection="1">
      <alignment horizontal="center" vertical="center" wrapText="1"/>
      <protection locked="0"/>
    </xf>
    <xf numFmtId="0" fontId="10" fillId="4" borderId="35" xfId="0" applyFont="1" applyFill="1" applyBorder="1" applyAlignment="1" applyProtection="1">
      <alignment horizontal="center" vertical="center" wrapText="1"/>
      <protection locked="0"/>
    </xf>
    <xf numFmtId="0" fontId="3" fillId="13" borderId="4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44" fontId="26" fillId="5" borderId="33" xfId="0" applyNumberFormat="1" applyFont="1" applyFill="1" applyBorder="1" applyAlignment="1">
      <alignment horizontal="center"/>
    </xf>
    <xf numFmtId="44" fontId="26" fillId="5" borderId="35" xfId="0" applyNumberFormat="1" applyFont="1" applyFill="1" applyBorder="1" applyAlignment="1">
      <alignment horizontal="center"/>
    </xf>
    <xf numFmtId="0" fontId="3" fillId="13" borderId="36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 wrapText="1"/>
    </xf>
    <xf numFmtId="0" fontId="26" fillId="5" borderId="59" xfId="0" applyFont="1" applyFill="1" applyBorder="1" applyAlignment="1">
      <alignment horizontal="center"/>
    </xf>
    <xf numFmtId="0" fontId="26" fillId="5" borderId="35" xfId="0" applyFont="1" applyFill="1" applyBorder="1" applyAlignment="1">
      <alignment horizontal="center"/>
    </xf>
    <xf numFmtId="0" fontId="3" fillId="13" borderId="33" xfId="0" applyFont="1" applyFill="1" applyBorder="1" applyAlignment="1">
      <alignment horizontal="center"/>
    </xf>
    <xf numFmtId="0" fontId="3" fillId="13" borderId="60" xfId="0" applyFont="1" applyFill="1" applyBorder="1" applyAlignment="1">
      <alignment horizontal="center"/>
    </xf>
    <xf numFmtId="0" fontId="34" fillId="13" borderId="33" xfId="0" applyFont="1" applyFill="1" applyBorder="1" applyAlignment="1">
      <alignment horizontal="center" wrapText="1"/>
    </xf>
    <xf numFmtId="0" fontId="34" fillId="13" borderId="34" xfId="0" applyFont="1" applyFill="1" applyBorder="1" applyAlignment="1">
      <alignment horizontal="center" wrapText="1"/>
    </xf>
    <xf numFmtId="0" fontId="34" fillId="13" borderId="35" xfId="0" applyFont="1" applyFill="1" applyBorder="1" applyAlignment="1">
      <alignment horizontal="center" wrapText="1"/>
    </xf>
    <xf numFmtId="44" fontId="26" fillId="5" borderId="34" xfId="0" applyNumberFormat="1" applyFont="1" applyFill="1" applyBorder="1" applyAlignment="1">
      <alignment horizontal="center"/>
    </xf>
    <xf numFmtId="0" fontId="21" fillId="13" borderId="33" xfId="0" applyFont="1" applyFill="1" applyBorder="1" applyAlignment="1">
      <alignment horizontal="center" wrapText="1"/>
    </xf>
    <xf numFmtId="0" fontId="21" fillId="13" borderId="35" xfId="0" applyFont="1" applyFill="1" applyBorder="1" applyAlignment="1">
      <alignment horizontal="center" wrapText="1"/>
    </xf>
    <xf numFmtId="0" fontId="3" fillId="4" borderId="59" xfId="0" applyFont="1" applyFill="1" applyBorder="1" applyAlignment="1" applyProtection="1">
      <alignment horizontal="center"/>
      <protection locked="0"/>
    </xf>
    <xf numFmtId="0" fontId="3" fillId="4" borderId="35" xfId="0" applyFont="1" applyFill="1" applyBorder="1" applyAlignment="1" applyProtection="1">
      <alignment horizontal="center"/>
      <protection locked="0"/>
    </xf>
    <xf numFmtId="44" fontId="2" fillId="4" borderId="22" xfId="0" applyNumberFormat="1" applyFont="1" applyFill="1" applyBorder="1" applyAlignment="1" applyProtection="1">
      <alignment horizontal="center"/>
      <protection locked="0"/>
    </xf>
    <xf numFmtId="44" fontId="2" fillId="4" borderId="73" xfId="0" applyNumberFormat="1" applyFont="1" applyFill="1" applyBorder="1" applyAlignment="1" applyProtection="1">
      <alignment horizontal="center"/>
      <protection locked="0"/>
    </xf>
    <xf numFmtId="44" fontId="2" fillId="4" borderId="19" xfId="0" applyNumberFormat="1" applyFont="1" applyFill="1" applyBorder="1" applyAlignment="1" applyProtection="1">
      <alignment horizontal="center"/>
      <protection locked="0"/>
    </xf>
    <xf numFmtId="0" fontId="16" fillId="2" borderId="33" xfId="0" applyFont="1" applyFill="1" applyBorder="1" applyAlignment="1">
      <alignment horizontal="left" vertical="center"/>
    </xf>
    <xf numFmtId="0" fontId="16" fillId="2" borderId="35" xfId="0" applyFont="1" applyFill="1" applyBorder="1" applyAlignment="1">
      <alignment horizontal="left" vertical="center"/>
    </xf>
    <xf numFmtId="0" fontId="23" fillId="4" borderId="33" xfId="0" applyFont="1" applyFill="1" applyBorder="1" applyAlignment="1" applyProtection="1">
      <alignment horizontal="center" vertical="center"/>
      <protection locked="0"/>
    </xf>
    <xf numFmtId="0" fontId="33" fillId="13" borderId="34" xfId="0" applyFont="1" applyFill="1" applyBorder="1" applyAlignment="1">
      <alignment horizontal="center" wrapText="1"/>
    </xf>
    <xf numFmtId="0" fontId="33" fillId="13" borderId="35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44" fontId="26" fillId="4" borderId="1" xfId="0" applyNumberFormat="1" applyFont="1" applyFill="1" applyBorder="1" applyAlignment="1" applyProtection="1">
      <alignment horizontal="center" vertical="center"/>
      <protection locked="0"/>
    </xf>
    <xf numFmtId="44" fontId="26" fillId="4" borderId="2" xfId="0" applyNumberFormat="1" applyFont="1" applyFill="1" applyBorder="1" applyAlignment="1" applyProtection="1">
      <alignment horizontal="center" vertical="center"/>
      <protection locked="0"/>
    </xf>
    <xf numFmtId="44" fontId="26" fillId="4" borderId="3" xfId="0" applyNumberFormat="1" applyFont="1" applyFill="1" applyBorder="1" applyAlignment="1" applyProtection="1">
      <alignment horizontal="center" vertical="center"/>
      <protection locked="0"/>
    </xf>
    <xf numFmtId="44" fontId="26" fillId="4" borderId="6" xfId="0" applyNumberFormat="1" applyFont="1" applyFill="1" applyBorder="1" applyAlignment="1" applyProtection="1">
      <alignment horizontal="center" vertical="center"/>
      <protection locked="0"/>
    </xf>
    <xf numFmtId="44" fontId="26" fillId="4" borderId="7" xfId="0" applyNumberFormat="1" applyFont="1" applyFill="1" applyBorder="1" applyAlignment="1" applyProtection="1">
      <alignment horizontal="center" vertical="center"/>
      <protection locked="0"/>
    </xf>
    <xf numFmtId="44" fontId="26" fillId="4" borderId="8" xfId="0" applyNumberFormat="1" applyFont="1" applyFill="1" applyBorder="1" applyAlignment="1" applyProtection="1">
      <alignment horizontal="center" vertical="center"/>
      <protection locked="0"/>
    </xf>
    <xf numFmtId="44" fontId="26" fillId="5" borderId="2" xfId="0" applyNumberFormat="1" applyFont="1" applyFill="1" applyBorder="1" applyAlignment="1">
      <alignment horizontal="center"/>
    </xf>
    <xf numFmtId="44" fontId="26" fillId="5" borderId="3" xfId="0" applyNumberFormat="1" applyFont="1" applyFill="1" applyBorder="1" applyAlignment="1">
      <alignment horizontal="center"/>
    </xf>
    <xf numFmtId="44" fontId="26" fillId="5" borderId="7" xfId="0" applyNumberFormat="1" applyFont="1" applyFill="1" applyBorder="1" applyAlignment="1">
      <alignment horizontal="center"/>
    </xf>
    <xf numFmtId="44" fontId="26" fillId="5" borderId="8" xfId="0" applyNumberFormat="1" applyFont="1" applyFill="1" applyBorder="1" applyAlignment="1">
      <alignment horizontal="center"/>
    </xf>
    <xf numFmtId="0" fontId="3" fillId="4" borderId="34" xfId="0" applyFont="1" applyFill="1" applyBorder="1" applyAlignment="1" applyProtection="1">
      <alignment horizontal="center"/>
      <protection locked="0"/>
    </xf>
    <xf numFmtId="0" fontId="3" fillId="13" borderId="34" xfId="0" applyFont="1" applyFill="1" applyBorder="1" applyAlignment="1">
      <alignment horizontal="center"/>
    </xf>
    <xf numFmtId="0" fontId="3" fillId="13" borderId="37" xfId="0" applyFont="1" applyFill="1" applyBorder="1" applyAlignment="1">
      <alignment horizontal="center"/>
    </xf>
    <xf numFmtId="0" fontId="3" fillId="13" borderId="38" xfId="0" applyFont="1" applyFill="1" applyBorder="1" applyAlignment="1">
      <alignment horizontal="center"/>
    </xf>
    <xf numFmtId="0" fontId="26" fillId="5" borderId="38" xfId="0" applyFont="1" applyFill="1" applyBorder="1" applyAlignment="1">
      <alignment horizontal="center"/>
    </xf>
    <xf numFmtId="0" fontId="26" fillId="5" borderId="39" xfId="0" applyFont="1" applyFill="1" applyBorder="1" applyAlignment="1">
      <alignment horizontal="center"/>
    </xf>
    <xf numFmtId="0" fontId="26" fillId="5" borderId="33" xfId="0" applyFont="1" applyFill="1" applyBorder="1" applyAlignment="1">
      <alignment horizontal="center"/>
    </xf>
    <xf numFmtId="0" fontId="3" fillId="44" borderId="37" xfId="0" applyFont="1" applyFill="1" applyBorder="1" applyAlignment="1">
      <alignment horizontal="center" vertical="center" wrapText="1"/>
    </xf>
    <xf numFmtId="0" fontId="3" fillId="44" borderId="38" xfId="0" applyFont="1" applyFill="1" applyBorder="1" applyAlignment="1">
      <alignment horizontal="center" vertical="center" wrapText="1"/>
    </xf>
    <xf numFmtId="0" fontId="3" fillId="44" borderId="59" xfId="0" applyFont="1" applyFill="1" applyBorder="1" applyAlignment="1">
      <alignment horizontal="center" vertical="center" wrapText="1"/>
    </xf>
    <xf numFmtId="1" fontId="26" fillId="5" borderId="33" xfId="0" applyNumberFormat="1" applyFont="1" applyFill="1" applyBorder="1" applyAlignment="1">
      <alignment horizontal="center" vertical="center"/>
    </xf>
    <xf numFmtId="1" fontId="26" fillId="5" borderId="34" xfId="0" applyNumberFormat="1" applyFont="1" applyFill="1" applyBorder="1" applyAlignment="1">
      <alignment horizontal="center" vertical="center"/>
    </xf>
    <xf numFmtId="1" fontId="26" fillId="5" borderId="35" xfId="0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44" fontId="3" fillId="5" borderId="38" xfId="0" applyNumberFormat="1" applyFont="1" applyFill="1" applyBorder="1" applyAlignment="1">
      <alignment horizontal="center"/>
    </xf>
    <xf numFmtId="44" fontId="3" fillId="5" borderId="39" xfId="0" applyNumberFormat="1" applyFont="1" applyFill="1" applyBorder="1" applyAlignment="1">
      <alignment horizontal="center"/>
    </xf>
    <xf numFmtId="0" fontId="3" fillId="21" borderId="68" xfId="0" applyFont="1" applyFill="1" applyBorder="1" applyAlignment="1">
      <alignment horizontal="center" vertical="center" wrapText="1"/>
    </xf>
    <xf numFmtId="0" fontId="3" fillId="21" borderId="70" xfId="0" applyFont="1" applyFill="1" applyBorder="1" applyAlignment="1">
      <alignment horizontal="center" vertical="center" wrapText="1"/>
    </xf>
    <xf numFmtId="0" fontId="3" fillId="21" borderId="69" xfId="0" applyFont="1" applyFill="1" applyBorder="1" applyAlignment="1">
      <alignment horizontal="center" vertical="center" wrapText="1"/>
    </xf>
    <xf numFmtId="0" fontId="3" fillId="21" borderId="51" xfId="0" applyFont="1" applyFill="1" applyBorder="1" applyAlignment="1">
      <alignment horizontal="center" vertical="center" wrapText="1"/>
    </xf>
    <xf numFmtId="0" fontId="3" fillId="21" borderId="58" xfId="0" applyFont="1" applyFill="1" applyBorder="1" applyAlignment="1">
      <alignment horizontal="center" vertical="center" wrapText="1"/>
    </xf>
    <xf numFmtId="0" fontId="31" fillId="21" borderId="41" xfId="0" applyFont="1" applyFill="1" applyBorder="1" applyAlignment="1">
      <alignment horizontal="center" vertical="center" wrapText="1"/>
    </xf>
    <xf numFmtId="0" fontId="31" fillId="21" borderId="71" xfId="0" applyFont="1" applyFill="1" applyBorder="1" applyAlignment="1">
      <alignment horizontal="center" vertical="center" wrapText="1"/>
    </xf>
    <xf numFmtId="0" fontId="31" fillId="21" borderId="5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 applyProtection="1">
      <alignment horizontal="center"/>
      <protection locked="0"/>
    </xf>
    <xf numFmtId="0" fontId="2" fillId="4" borderId="35" xfId="0" applyFont="1" applyFill="1" applyBorder="1" applyAlignment="1" applyProtection="1">
      <alignment horizontal="center"/>
      <protection locked="0"/>
    </xf>
    <xf numFmtId="0" fontId="23" fillId="4" borderId="33" xfId="0" applyFont="1" applyFill="1" applyBorder="1" applyAlignment="1" applyProtection="1">
      <alignment horizontal="left" vertical="center"/>
      <protection locked="0"/>
    </xf>
    <xf numFmtId="0" fontId="23" fillId="4" borderId="34" xfId="0" applyFont="1" applyFill="1" applyBorder="1" applyAlignment="1" applyProtection="1">
      <alignment horizontal="left" vertical="center"/>
      <protection locked="0"/>
    </xf>
    <xf numFmtId="0" fontId="23" fillId="4" borderId="35" xfId="0" applyFont="1" applyFill="1" applyBorder="1" applyAlignment="1" applyProtection="1">
      <alignment horizontal="left" vertical="center"/>
      <protection locked="0"/>
    </xf>
    <xf numFmtId="0" fontId="3" fillId="21" borderId="37" xfId="0" applyFont="1" applyFill="1" applyBorder="1" applyAlignment="1">
      <alignment horizontal="center"/>
    </xf>
    <xf numFmtId="0" fontId="3" fillId="21" borderId="38" xfId="0" applyFont="1" applyFill="1" applyBorder="1" applyAlignment="1">
      <alignment horizontal="center"/>
    </xf>
    <xf numFmtId="0" fontId="17" fillId="22" borderId="33" xfId="0" applyFont="1" applyFill="1" applyBorder="1" applyAlignment="1">
      <alignment horizontal="center" vertical="center"/>
    </xf>
    <xf numFmtId="0" fontId="17" fillId="22" borderId="34" xfId="0" applyFont="1" applyFill="1" applyBorder="1" applyAlignment="1">
      <alignment horizontal="center" vertical="center"/>
    </xf>
    <xf numFmtId="0" fontId="17" fillId="22" borderId="35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1" fillId="21" borderId="9" xfId="0" applyFont="1" applyFill="1" applyBorder="1" applyAlignment="1">
      <alignment horizontal="center" vertical="center" wrapText="1"/>
    </xf>
    <xf numFmtId="0" fontId="31" fillId="21" borderId="1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0" fontId="34" fillId="21" borderId="33" xfId="0" applyFont="1" applyFill="1" applyBorder="1" applyAlignment="1">
      <alignment horizontal="center" wrapText="1"/>
    </xf>
    <xf numFmtId="0" fontId="33" fillId="21" borderId="34" xfId="0" applyFont="1" applyFill="1" applyBorder="1" applyAlignment="1">
      <alignment horizontal="center" wrapText="1"/>
    </xf>
    <xf numFmtId="0" fontId="33" fillId="21" borderId="35" xfId="0" applyFont="1" applyFill="1" applyBorder="1" applyAlignment="1">
      <alignment horizontal="center" wrapText="1"/>
    </xf>
    <xf numFmtId="0" fontId="21" fillId="21" borderId="33" xfId="0" applyFont="1" applyFill="1" applyBorder="1" applyAlignment="1">
      <alignment horizontal="center" wrapText="1"/>
    </xf>
    <xf numFmtId="0" fontId="21" fillId="21" borderId="35" xfId="0" applyFont="1" applyFill="1" applyBorder="1" applyAlignment="1">
      <alignment horizont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3" xfId="0" applyFont="1" applyFill="1" applyBorder="1" applyAlignment="1">
      <alignment horizontal="center" vertical="center" wrapText="1"/>
    </xf>
    <xf numFmtId="0" fontId="3" fillId="21" borderId="36" xfId="0" applyFont="1" applyFill="1" applyBorder="1" applyAlignment="1">
      <alignment horizontal="center" vertical="center"/>
    </xf>
    <xf numFmtId="0" fontId="3" fillId="21" borderId="40" xfId="0" applyFont="1" applyFill="1" applyBorder="1" applyAlignment="1">
      <alignment horizontal="center" vertical="center"/>
    </xf>
    <xf numFmtId="0" fontId="26" fillId="13" borderId="52" xfId="0" applyFont="1" applyFill="1" applyBorder="1" applyAlignment="1">
      <alignment horizontal="center" vertical="center" wrapText="1"/>
    </xf>
    <xf numFmtId="0" fontId="26" fillId="13" borderId="36" xfId="0" applyFont="1" applyFill="1" applyBorder="1" applyAlignment="1">
      <alignment horizontal="center" vertical="center" wrapText="1"/>
    </xf>
    <xf numFmtId="0" fontId="26" fillId="13" borderId="40" xfId="0" applyFont="1" applyFill="1" applyBorder="1" applyAlignment="1">
      <alignment horizontal="center" vertical="center" wrapText="1"/>
    </xf>
    <xf numFmtId="0" fontId="26" fillId="13" borderId="11" xfId="0" applyFont="1" applyFill="1" applyBorder="1" applyAlignment="1">
      <alignment horizontal="center" vertical="center"/>
    </xf>
    <xf numFmtId="0" fontId="26" fillId="13" borderId="45" xfId="0" applyFont="1" applyFill="1" applyBorder="1" applyAlignment="1">
      <alignment horizontal="center" vertical="center"/>
    </xf>
    <xf numFmtId="0" fontId="26" fillId="13" borderId="55" xfId="0" applyFont="1" applyFill="1" applyBorder="1" applyAlignment="1">
      <alignment horizontal="center" vertical="center"/>
    </xf>
    <xf numFmtId="0" fontId="26" fillId="13" borderId="51" xfId="0" applyFont="1" applyFill="1" applyBorder="1" applyAlignment="1">
      <alignment horizontal="center" vertical="center"/>
    </xf>
    <xf numFmtId="0" fontId="26" fillId="13" borderId="57" xfId="0" applyFont="1" applyFill="1" applyBorder="1" applyAlignment="1">
      <alignment horizontal="center" vertical="center"/>
    </xf>
    <xf numFmtId="0" fontId="26" fillId="13" borderId="58" xfId="0" applyFont="1" applyFill="1" applyBorder="1" applyAlignment="1">
      <alignment horizontal="center" vertical="center"/>
    </xf>
    <xf numFmtId="0" fontId="22" fillId="13" borderId="61" xfId="0" applyFont="1" applyFill="1" applyBorder="1" applyAlignment="1">
      <alignment horizontal="center"/>
    </xf>
    <xf numFmtId="0" fontId="22" fillId="13" borderId="11" xfId="0" applyFont="1" applyFill="1" applyBorder="1" applyAlignment="1">
      <alignment horizontal="center"/>
    </xf>
    <xf numFmtId="0" fontId="22" fillId="13" borderId="53" xfId="0" applyFont="1" applyFill="1" applyBorder="1" applyAlignment="1">
      <alignment horizontal="center"/>
    </xf>
    <xf numFmtId="0" fontId="22" fillId="13" borderId="52" xfId="0" applyFont="1" applyFill="1" applyBorder="1" applyAlignment="1">
      <alignment horizontal="center"/>
    </xf>
    <xf numFmtId="0" fontId="32" fillId="13" borderId="25" xfId="0" applyFont="1" applyFill="1" applyBorder="1" applyAlignment="1">
      <alignment horizontal="center" vertical="center" wrapText="1"/>
    </xf>
    <xf numFmtId="0" fontId="32" fillId="13" borderId="28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1" fillId="18" borderId="33" xfId="0" applyFont="1" applyFill="1" applyBorder="1" applyAlignment="1">
      <alignment horizontal="center"/>
    </xf>
    <xf numFmtId="0" fontId="21" fillId="18" borderId="34" xfId="0" applyFont="1" applyFill="1" applyBorder="1" applyAlignment="1">
      <alignment horizontal="center"/>
    </xf>
    <xf numFmtId="0" fontId="21" fillId="18" borderId="35" xfId="0" applyFont="1" applyFill="1" applyBorder="1" applyAlignment="1">
      <alignment horizontal="center"/>
    </xf>
    <xf numFmtId="0" fontId="16" fillId="4" borderId="33" xfId="0" applyFont="1" applyFill="1" applyBorder="1" applyAlignment="1" applyProtection="1">
      <alignment horizontal="left" vertical="top"/>
      <protection locked="0"/>
    </xf>
    <xf numFmtId="0" fontId="16" fillId="4" borderId="34" xfId="0" applyFont="1" applyFill="1" applyBorder="1" applyAlignment="1" applyProtection="1">
      <alignment horizontal="left" vertical="top"/>
      <protection locked="0"/>
    </xf>
    <xf numFmtId="0" fontId="16" fillId="4" borderId="35" xfId="0" applyFont="1" applyFill="1" applyBorder="1" applyAlignment="1" applyProtection="1">
      <alignment horizontal="left" vertical="top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32" fillId="13" borderId="42" xfId="0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horizontal="center" vertical="center" wrapText="1"/>
    </xf>
    <xf numFmtId="0" fontId="32" fillId="13" borderId="13" xfId="0" applyFont="1" applyFill="1" applyBorder="1" applyAlignment="1">
      <alignment horizontal="center" vertical="center" wrapText="1"/>
    </xf>
    <xf numFmtId="0" fontId="21" fillId="18" borderId="33" xfId="0" applyFont="1" applyFill="1" applyBorder="1" applyAlignment="1">
      <alignment horizontal="center" vertical="center" wrapText="1"/>
    </xf>
    <xf numFmtId="0" fontId="21" fillId="18" borderId="34" xfId="0" applyFont="1" applyFill="1" applyBorder="1" applyAlignment="1">
      <alignment horizontal="center" vertical="center" wrapText="1"/>
    </xf>
    <xf numFmtId="0" fontId="21" fillId="18" borderId="35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horizontal="center" vertical="center"/>
    </xf>
    <xf numFmtId="0" fontId="32" fillId="13" borderId="13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17" borderId="38" xfId="0" applyFont="1" applyFill="1" applyBorder="1" applyAlignment="1" applyProtection="1">
      <alignment horizontal="center" vertical="center" wrapText="1"/>
      <protection locked="0"/>
    </xf>
    <xf numFmtId="0" fontId="16" fillId="17" borderId="39" xfId="0" applyFont="1" applyFill="1" applyBorder="1" applyAlignment="1" applyProtection="1">
      <alignment horizontal="center" vertical="center" wrapText="1"/>
      <protection locked="0"/>
    </xf>
    <xf numFmtId="0" fontId="1" fillId="13" borderId="4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32" fillId="20" borderId="42" xfId="0" applyFont="1" applyFill="1" applyBorder="1" applyAlignment="1">
      <alignment horizontal="center" vertical="center" wrapText="1"/>
    </xf>
    <xf numFmtId="0" fontId="32" fillId="20" borderId="49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horizontal="center" vertical="center" wrapText="1"/>
    </xf>
    <xf numFmtId="0" fontId="32" fillId="20" borderId="20" xfId="0" applyFont="1" applyFill="1" applyBorder="1" applyAlignment="1">
      <alignment horizontal="center" vertical="center" wrapText="1"/>
    </xf>
    <xf numFmtId="0" fontId="26" fillId="20" borderId="52" xfId="0" applyFont="1" applyFill="1" applyBorder="1" applyAlignment="1">
      <alignment horizontal="center" vertical="center" wrapText="1"/>
    </xf>
    <xf numFmtId="0" fontId="26" fillId="20" borderId="36" xfId="0" applyFont="1" applyFill="1" applyBorder="1" applyAlignment="1">
      <alignment horizontal="center" vertical="center" wrapText="1"/>
    </xf>
    <xf numFmtId="0" fontId="26" fillId="20" borderId="40" xfId="0" applyFont="1" applyFill="1" applyBorder="1" applyAlignment="1">
      <alignment horizontal="center" vertical="center" wrapText="1"/>
    </xf>
    <xf numFmtId="0" fontId="26" fillId="20" borderId="11" xfId="0" applyFont="1" applyFill="1" applyBorder="1" applyAlignment="1">
      <alignment horizontal="center" vertical="center"/>
    </xf>
    <xf numFmtId="0" fontId="26" fillId="20" borderId="45" xfId="0" applyFont="1" applyFill="1" applyBorder="1" applyAlignment="1">
      <alignment horizontal="center" vertical="center"/>
    </xf>
    <xf numFmtId="0" fontId="26" fillId="20" borderId="55" xfId="0" applyFont="1" applyFill="1" applyBorder="1" applyAlignment="1">
      <alignment horizontal="center" vertical="center"/>
    </xf>
    <xf numFmtId="0" fontId="26" fillId="20" borderId="51" xfId="0" applyFont="1" applyFill="1" applyBorder="1" applyAlignment="1">
      <alignment horizontal="center" vertical="center"/>
    </xf>
    <xf numFmtId="0" fontId="26" fillId="20" borderId="57" xfId="0" applyFont="1" applyFill="1" applyBorder="1" applyAlignment="1">
      <alignment horizontal="center" vertical="center"/>
    </xf>
    <xf numFmtId="0" fontId="26" fillId="20" borderId="58" xfId="0" applyFont="1" applyFill="1" applyBorder="1" applyAlignment="1">
      <alignment horizontal="center" vertical="center"/>
    </xf>
    <xf numFmtId="0" fontId="22" fillId="20" borderId="61" xfId="0" applyFont="1" applyFill="1" applyBorder="1" applyAlignment="1">
      <alignment horizontal="center"/>
    </xf>
    <xf numFmtId="0" fontId="22" fillId="20" borderId="11" xfId="0" applyFont="1" applyFill="1" applyBorder="1" applyAlignment="1">
      <alignment horizontal="center"/>
    </xf>
    <xf numFmtId="0" fontId="22" fillId="20" borderId="53" xfId="0" applyFont="1" applyFill="1" applyBorder="1" applyAlignment="1">
      <alignment horizontal="center"/>
    </xf>
    <xf numFmtId="0" fontId="22" fillId="20" borderId="52" xfId="0" applyFont="1" applyFill="1" applyBorder="1" applyAlignment="1">
      <alignment horizontal="center"/>
    </xf>
    <xf numFmtId="0" fontId="32" fillId="20" borderId="31" xfId="0" applyFont="1" applyFill="1" applyBorder="1" applyAlignment="1">
      <alignment horizontal="center" wrapText="1"/>
    </xf>
    <xf numFmtId="0" fontId="32" fillId="20" borderId="26" xfId="0" applyFont="1" applyFill="1" applyBorder="1" applyAlignment="1">
      <alignment horizontal="center" wrapText="1"/>
    </xf>
    <xf numFmtId="0" fontId="32" fillId="20" borderId="18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wrapText="1"/>
    </xf>
    <xf numFmtId="0" fontId="50" fillId="0" borderId="18" xfId="0" applyFont="1" applyBorder="1" applyAlignment="1">
      <alignment horizontal="center"/>
    </xf>
    <xf numFmtId="0" fontId="49" fillId="0" borderId="18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 wrapText="1"/>
    </xf>
    <xf numFmtId="0" fontId="71" fillId="36" borderId="0" xfId="0" applyFont="1" applyFill="1" applyAlignment="1">
      <alignment horizontal="center" vertical="center"/>
    </xf>
    <xf numFmtId="0" fontId="71" fillId="35" borderId="0" xfId="0" applyFont="1" applyFill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37" borderId="21" xfId="0" applyFont="1" applyFill="1" applyBorder="1" applyAlignment="1">
      <alignment horizontal="center" vertical="center"/>
    </xf>
    <xf numFmtId="0" fontId="51" fillId="37" borderId="16" xfId="0" applyFont="1" applyFill="1" applyBorder="1" applyAlignment="1">
      <alignment horizontal="center" vertical="center"/>
    </xf>
    <xf numFmtId="0" fontId="51" fillId="37" borderId="21" xfId="0" applyFont="1" applyFill="1" applyBorder="1" applyAlignment="1">
      <alignment horizontal="center"/>
    </xf>
    <xf numFmtId="0" fontId="51" fillId="37" borderId="0" xfId="0" applyFont="1" applyFill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21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1" fillId="37" borderId="16" xfId="0" applyFont="1" applyFill="1" applyBorder="1" applyAlignment="1">
      <alignment horizontal="center"/>
    </xf>
    <xf numFmtId="0" fontId="3" fillId="18" borderId="42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43" xfId="0" applyFont="1" applyFill="1" applyBorder="1" applyAlignment="1">
      <alignment horizontal="center" vertical="center" wrapText="1"/>
    </xf>
    <xf numFmtId="4" fontId="75" fillId="9" borderId="4" xfId="0" applyNumberFormat="1" applyFont="1" applyFill="1" applyBorder="1" applyAlignment="1">
      <alignment horizontal="center" vertical="center" wrapText="1"/>
    </xf>
    <xf numFmtId="4" fontId="75" fillId="9" borderId="12" xfId="0" applyNumberFormat="1" applyFont="1" applyFill="1" applyBorder="1" applyAlignment="1">
      <alignment horizontal="center" vertical="center" wrapText="1"/>
    </xf>
    <xf numFmtId="4" fontId="75" fillId="9" borderId="5" xfId="0" applyNumberFormat="1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15" borderId="43" xfId="0" applyFont="1" applyFill="1" applyBorder="1" applyAlignment="1">
      <alignment horizontal="center" vertical="center" wrapText="1"/>
    </xf>
    <xf numFmtId="0" fontId="102" fillId="0" borderId="0" xfId="0" applyFont="1" applyAlignment="1" applyProtection="1">
      <alignment horizontal="right" vertical="center"/>
      <protection locked="0"/>
    </xf>
    <xf numFmtId="0" fontId="102" fillId="0" borderId="0" xfId="0" applyFont="1" applyAlignment="1">
      <alignment vertical="center"/>
    </xf>
    <xf numFmtId="0" fontId="102" fillId="0" borderId="0" xfId="0" applyFont="1" applyAlignment="1" applyProtection="1">
      <alignment horizontal="center" vertical="center" wrapText="1"/>
      <protection locked="0"/>
    </xf>
    <xf numFmtId="0" fontId="102" fillId="0" borderId="0" xfId="0" applyFont="1" applyAlignment="1" applyProtection="1">
      <alignment horizontal="center" vertical="center"/>
      <protection locked="0"/>
    </xf>
  </cellXfs>
  <cellStyles count="24">
    <cellStyle name="Accent" xfId="4" xr:uid="{00000000-0005-0000-0000-000000000000}"/>
    <cellStyle name="Accent 1" xfId="5" xr:uid="{00000000-0005-0000-0000-000001000000}"/>
    <cellStyle name="Accent 2" xfId="6" xr:uid="{00000000-0005-0000-0000-000002000000}"/>
    <cellStyle name="Accent 3" xfId="7" xr:uid="{00000000-0005-0000-0000-000003000000}"/>
    <cellStyle name="Bad" xfId="8" xr:uid="{00000000-0005-0000-0000-000004000000}"/>
    <cellStyle name="Collegamento ipertestuale" xfId="2" builtinId="8"/>
    <cellStyle name="Collegamento ipertestuale 2" xfId="22" xr:uid="{00000000-0005-0000-0000-000006000000}"/>
    <cellStyle name="Error" xfId="9" xr:uid="{00000000-0005-0000-0000-000007000000}"/>
    <cellStyle name="Footnote" xfId="10" xr:uid="{00000000-0005-0000-0000-000008000000}"/>
    <cellStyle name="Good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yperlink" xfId="15" xr:uid="{00000000-0005-0000-0000-00000D000000}"/>
    <cellStyle name="Neutral" xfId="16" xr:uid="{00000000-0005-0000-0000-00000E000000}"/>
    <cellStyle name="Normale" xfId="0" builtinId="0"/>
    <cellStyle name="Normale 2" xfId="1" xr:uid="{00000000-0005-0000-0000-000010000000}"/>
    <cellStyle name="Normale 2 2" xfId="3" xr:uid="{00000000-0005-0000-0000-000011000000}"/>
    <cellStyle name="Note" xfId="17" xr:uid="{00000000-0005-0000-0000-000012000000}"/>
    <cellStyle name="Percentuale" xfId="23" builtinId="5"/>
    <cellStyle name="Result (user)" xfId="18" xr:uid="{00000000-0005-0000-0000-000013000000}"/>
    <cellStyle name="Status" xfId="19" xr:uid="{00000000-0005-0000-0000-000014000000}"/>
    <cellStyle name="Text" xfId="20" xr:uid="{00000000-0005-0000-0000-000015000000}"/>
    <cellStyle name="Warning" xfId="21" xr:uid="{00000000-0005-0000-0000-000016000000}"/>
  </cellStyles>
  <dxfs count="4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FFFFCC"/>
      <color rgb="FF99FFCC"/>
      <color rgb="FFFFCC99"/>
      <color rgb="FFCCFFFF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ondivisa%20div3/condivisa%20div3/PSNMS/Contabilit&#224;/art%204%20comuni/format%20rendicontazione/faBBBio/Anticipazione_DI_345_2016_annualita_2015_e_2016_agg._DI%2019_2022_v04.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ilvano.armellini@comune.bergam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0.39997558519241921"/>
  </sheetPr>
  <dimension ref="A1:AC100"/>
  <sheetViews>
    <sheetView showZeros="0" zoomScale="67" zoomScaleNormal="67" workbookViewId="0">
      <selection activeCell="Q35" sqref="Q35"/>
    </sheetView>
  </sheetViews>
  <sheetFormatPr defaultColWidth="8.5703125" defaultRowHeight="15"/>
  <cols>
    <col min="1" max="1" width="2.85546875" style="28" customWidth="1"/>
    <col min="2" max="2" width="1.85546875" style="431" customWidth="1"/>
    <col min="3" max="3" width="12.140625" style="501" customWidth="1"/>
    <col min="4" max="4" width="2" style="501" customWidth="1"/>
    <col min="5" max="5" width="25.5703125" style="501" customWidth="1"/>
    <col min="6" max="6" width="25.5703125" style="360" customWidth="1"/>
    <col min="7" max="8" width="17.140625" style="28" customWidth="1"/>
    <col min="9" max="9" width="2.42578125" style="28" customWidth="1"/>
    <col min="10" max="10" width="18" style="520" customWidth="1"/>
    <col min="11" max="11" width="10.140625" style="520" bestFit="1" customWidth="1"/>
    <col min="12" max="12" width="11.140625" style="520" customWidth="1"/>
    <col min="13" max="13" width="1.85546875" style="431" customWidth="1"/>
    <col min="14" max="14" width="30.42578125" style="28" customWidth="1"/>
    <col min="15" max="15" width="4.5703125" style="360" customWidth="1"/>
    <col min="16" max="16" width="20" style="28" customWidth="1"/>
    <col min="17" max="17" width="36.140625" style="28" customWidth="1"/>
    <col min="18" max="18" width="20.5703125" style="431" customWidth="1"/>
    <col min="19" max="19" width="2.85546875" style="28" customWidth="1"/>
    <col min="20" max="20" width="22.5703125" style="431" customWidth="1"/>
    <col min="21" max="21" width="1.5703125" style="431" customWidth="1"/>
    <col min="22" max="22" width="17.85546875" style="431" customWidth="1"/>
    <col min="23" max="23" width="2.42578125" style="431" customWidth="1"/>
    <col min="24" max="24" width="19.42578125" style="28" customWidth="1"/>
    <col min="25" max="25" width="2.140625" style="431" customWidth="1"/>
    <col min="26" max="26" width="15" style="28" customWidth="1"/>
    <col min="27" max="27" width="1.85546875" style="28" customWidth="1"/>
    <col min="28" max="28" width="16" style="28" customWidth="1"/>
    <col min="29" max="36" width="9.140625" style="28" customWidth="1"/>
    <col min="37" max="37" width="10.5703125" style="28" customWidth="1"/>
    <col min="38" max="938" width="9.140625" style="28" customWidth="1"/>
    <col min="939" max="16384" width="8.5703125" style="28"/>
  </cols>
  <sheetData>
    <row r="1" spans="1:29" ht="15.75" thickBot="1">
      <c r="A1" s="425"/>
      <c r="B1" s="426"/>
      <c r="C1" s="427"/>
      <c r="D1" s="427"/>
      <c r="E1" s="427"/>
      <c r="F1" s="363"/>
      <c r="G1" s="364"/>
      <c r="H1" s="364"/>
      <c r="I1" s="364"/>
      <c r="J1" s="428"/>
      <c r="K1" s="428"/>
      <c r="L1" s="428"/>
      <c r="M1" s="426"/>
      <c r="N1" s="364"/>
      <c r="O1" s="363"/>
      <c r="P1" s="364"/>
      <c r="Q1" s="364"/>
      <c r="R1" s="426"/>
      <c r="S1" s="364"/>
      <c r="T1" s="426"/>
      <c r="U1" s="426"/>
      <c r="V1" s="426"/>
      <c r="W1" s="426"/>
      <c r="X1" s="364"/>
      <c r="Y1" s="426"/>
      <c r="Z1" s="364"/>
      <c r="AA1" s="364"/>
      <c r="AB1" s="364"/>
      <c r="AC1" s="365"/>
    </row>
    <row r="2" spans="1:29" ht="33.75" thickBot="1">
      <c r="A2" s="429"/>
      <c r="B2" s="614" t="s">
        <v>0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6"/>
      <c r="Y2" s="15"/>
      <c r="Z2" s="15"/>
      <c r="AA2" s="15"/>
      <c r="AB2" s="15"/>
      <c r="AC2" s="367"/>
    </row>
    <row r="3" spans="1:29" ht="23.25" thickBot="1">
      <c r="A3" s="429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367"/>
    </row>
    <row r="4" spans="1:29" ht="27.75" thickBot="1">
      <c r="A4" s="429"/>
      <c r="B4" s="611" t="s">
        <v>485</v>
      </c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3"/>
      <c r="Y4" s="14"/>
      <c r="Z4" s="14"/>
      <c r="AA4" s="14"/>
      <c r="AB4" s="14"/>
      <c r="AC4" s="367"/>
    </row>
    <row r="5" spans="1:29" ht="21" customHeight="1" thickBot="1">
      <c r="A5" s="429"/>
      <c r="B5" s="28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  <c r="AC5" s="367"/>
    </row>
    <row r="6" spans="1:29" ht="69.599999999999994" customHeight="1" thickBot="1">
      <c r="A6" s="429"/>
      <c r="B6" s="590" t="s">
        <v>1</v>
      </c>
      <c r="C6" s="591"/>
      <c r="D6" s="591"/>
      <c r="E6" s="591"/>
      <c r="F6" s="592" t="s">
        <v>276</v>
      </c>
      <c r="G6" s="593"/>
      <c r="H6" s="594"/>
      <c r="I6" s="27"/>
      <c r="J6" s="595" t="s">
        <v>3</v>
      </c>
      <c r="K6" s="596"/>
      <c r="L6" s="597"/>
      <c r="M6" s="597"/>
      <c r="N6" s="598"/>
      <c r="O6" s="42"/>
      <c r="P6" s="280" t="s">
        <v>4</v>
      </c>
      <c r="Q6" s="585"/>
      <c r="R6" s="586"/>
      <c r="S6" s="42"/>
      <c r="T6" s="280" t="s">
        <v>5</v>
      </c>
      <c r="U6" s="587"/>
      <c r="V6" s="588"/>
      <c r="W6" s="588"/>
      <c r="X6" s="589"/>
      <c r="AC6" s="367"/>
    </row>
    <row r="7" spans="1:29" ht="21.6" customHeight="1" thickBot="1">
      <c r="A7" s="429"/>
      <c r="B7" s="32"/>
      <c r="C7" s="32"/>
      <c r="D7" s="32"/>
      <c r="E7" s="32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432"/>
      <c r="S7" s="432"/>
      <c r="T7" s="433"/>
      <c r="U7" s="434"/>
      <c r="V7" s="156"/>
      <c r="W7" s="156"/>
      <c r="X7" s="156"/>
      <c r="Y7" s="320"/>
      <c r="Z7" s="320"/>
      <c r="AA7" s="320"/>
      <c r="AB7" s="320"/>
      <c r="AC7" s="367"/>
    </row>
    <row r="8" spans="1:29" ht="68.25" customHeight="1" thickBot="1">
      <c r="A8" s="429"/>
      <c r="B8" s="590" t="s">
        <v>6</v>
      </c>
      <c r="C8" s="591"/>
      <c r="D8" s="591"/>
      <c r="E8" s="591"/>
      <c r="F8" s="592"/>
      <c r="G8" s="593"/>
      <c r="H8" s="594"/>
      <c r="I8" s="321"/>
      <c r="J8" s="595" t="s">
        <v>7</v>
      </c>
      <c r="K8" s="596"/>
      <c r="L8" s="597"/>
      <c r="M8" s="597"/>
      <c r="N8" s="598"/>
      <c r="O8" s="321"/>
      <c r="P8" s="280" t="s">
        <v>8</v>
      </c>
      <c r="Q8" s="585"/>
      <c r="R8" s="586"/>
      <c r="S8" s="42"/>
      <c r="T8" s="280" t="s">
        <v>5</v>
      </c>
      <c r="U8" s="587"/>
      <c r="V8" s="588"/>
      <c r="W8" s="588"/>
      <c r="X8" s="589"/>
      <c r="Y8" s="320"/>
      <c r="Z8" s="320"/>
      <c r="AA8" s="320"/>
      <c r="AB8" s="320"/>
      <c r="AC8" s="367"/>
    </row>
    <row r="9" spans="1:29" ht="27" customHeight="1">
      <c r="A9" s="429"/>
      <c r="B9" s="319"/>
      <c r="C9" s="319"/>
      <c r="D9" s="319"/>
      <c r="E9" s="319"/>
      <c r="F9" s="321"/>
      <c r="G9" s="321"/>
      <c r="H9" s="321"/>
      <c r="I9" s="321"/>
      <c r="J9" s="322"/>
      <c r="K9" s="322"/>
      <c r="L9" s="323"/>
      <c r="M9" s="323"/>
      <c r="N9" s="323"/>
      <c r="O9" s="321"/>
      <c r="R9" s="28"/>
      <c r="S9" s="290"/>
      <c r="T9" s="433"/>
      <c r="U9" s="434"/>
      <c r="V9" s="156"/>
      <c r="W9" s="156"/>
      <c r="X9" s="156"/>
      <c r="Y9" s="320"/>
      <c r="Z9" s="320"/>
      <c r="AA9" s="320"/>
      <c r="AB9" s="320"/>
      <c r="AC9" s="367"/>
    </row>
    <row r="10" spans="1:29" ht="27" customHeight="1" thickBot="1">
      <c r="A10" s="429"/>
      <c r="B10" s="32"/>
      <c r="C10" s="32"/>
      <c r="D10" s="32"/>
      <c r="E10" s="32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291" t="s">
        <v>9</v>
      </c>
      <c r="Q10" s="291" t="s">
        <v>10</v>
      </c>
      <c r="R10" s="290" t="s">
        <v>11</v>
      </c>
      <c r="S10" s="290"/>
      <c r="T10" s="433"/>
      <c r="U10" s="434"/>
      <c r="V10" s="156"/>
      <c r="W10" s="156"/>
      <c r="X10" s="156"/>
      <c r="Y10" s="320"/>
      <c r="Z10" s="320"/>
      <c r="AA10" s="320"/>
      <c r="AB10" s="320"/>
      <c r="AC10" s="367"/>
    </row>
    <row r="11" spans="1:29" s="436" customFormat="1" ht="18.600000000000001" customHeight="1">
      <c r="A11" s="435"/>
      <c r="B11" s="688" t="s">
        <v>12</v>
      </c>
      <c r="C11" s="689"/>
      <c r="D11" s="689"/>
      <c r="E11" s="690"/>
      <c r="F11" s="669">
        <f>VLOOKUP(F6,'dati cup e milestone'!B3:G57,2, FALSE)</f>
        <v>6909928</v>
      </c>
      <c r="G11" s="670"/>
      <c r="H11" s="671"/>
      <c r="J11" s="682" t="s">
        <v>13</v>
      </c>
      <c r="K11" s="683"/>
      <c r="L11" s="683"/>
      <c r="M11" s="683"/>
      <c r="N11" s="707" t="str">
        <f>VLOOKUP(F6,'dati cup e milestone'!$B$3:$G$57,3,FALSE)</f>
        <v>G30J22000000001</v>
      </c>
      <c r="O11" s="707"/>
      <c r="P11" s="288">
        <f>VLOOKUP(N11,'cup e responsabili'!$F$5:$G$72,2,FALSE)</f>
        <v>6909928</v>
      </c>
      <c r="Q11" s="708">
        <f>SUM(P11:P14)</f>
        <v>6909928</v>
      </c>
      <c r="R11" s="701" t="str">
        <f>IF(Q11=F11,"ok","importo cup diverso da finanziamento")</f>
        <v>ok</v>
      </c>
      <c r="T11" s="292"/>
      <c r="U11" s="292"/>
      <c r="V11" s="32"/>
      <c r="W11" s="278"/>
      <c r="X11" s="278"/>
      <c r="Y11" s="437"/>
      <c r="Z11" s="437"/>
      <c r="AA11" s="437"/>
      <c r="AB11" s="437"/>
      <c r="AC11" s="438"/>
    </row>
    <row r="12" spans="1:29" s="436" customFormat="1" ht="18.600000000000001" customHeight="1">
      <c r="A12" s="435"/>
      <c r="B12" s="691"/>
      <c r="C12" s="692"/>
      <c r="D12" s="692"/>
      <c r="E12" s="693"/>
      <c r="F12" s="672"/>
      <c r="G12" s="673"/>
      <c r="H12" s="674"/>
      <c r="J12" s="684"/>
      <c r="K12" s="685"/>
      <c r="L12" s="685"/>
      <c r="M12" s="685"/>
      <c r="N12" s="680" t="str">
        <f>IF(VLOOKUP(F6,'dati cup e milestone'!$B$3:$G$57,4,FALSE)="","",(VLOOKUP(F6,'dati cup e milestone'!$B$3:$G$57,4,FALSE)))</f>
        <v/>
      </c>
      <c r="O12" s="680"/>
      <c r="P12" s="285" t="str">
        <f>IF(N12="","",VLOOKUP(N12,'cup e responsabili'!$F$5:$G$72,2,FALSE))</f>
        <v/>
      </c>
      <c r="Q12" s="709"/>
      <c r="R12" s="702"/>
      <c r="T12" s="292"/>
      <c r="U12" s="292"/>
      <c r="V12" s="32"/>
      <c r="W12" s="272"/>
      <c r="X12" s="272"/>
      <c r="Y12" s="437"/>
      <c r="Z12" s="437"/>
      <c r="AA12" s="437"/>
      <c r="AB12" s="437"/>
      <c r="AC12" s="438"/>
    </row>
    <row r="13" spans="1:29" s="436" customFormat="1" ht="18.600000000000001" customHeight="1">
      <c r="A13" s="435"/>
      <c r="B13" s="691"/>
      <c r="C13" s="692"/>
      <c r="D13" s="692"/>
      <c r="E13" s="693"/>
      <c r="F13" s="672"/>
      <c r="G13" s="673"/>
      <c r="H13" s="674"/>
      <c r="J13" s="684"/>
      <c r="K13" s="685"/>
      <c r="L13" s="685"/>
      <c r="M13" s="685"/>
      <c r="N13" s="680" t="str">
        <f>IF(VLOOKUP(F6,'dati cup e milestone'!$B$3:$G$57,5,FALSE)="","",(VLOOKUP(F6,'dati cup e milestone'!$B$3:$G$57,5,FALSE)))</f>
        <v/>
      </c>
      <c r="O13" s="680"/>
      <c r="P13" s="285" t="str">
        <f>IF(N13="","",VLOOKUP(N13,'cup e responsabili'!$F$5:$G$72,2,FALSE))</f>
        <v/>
      </c>
      <c r="Q13" s="709"/>
      <c r="R13" s="702"/>
      <c r="T13" s="292"/>
      <c r="U13" s="292"/>
      <c r="V13" s="32"/>
      <c r="W13" s="272"/>
      <c r="X13" s="272"/>
      <c r="Y13" s="437"/>
      <c r="Z13" s="437"/>
      <c r="AA13" s="437"/>
      <c r="AB13" s="437"/>
      <c r="AC13" s="438"/>
    </row>
    <row r="14" spans="1:29" s="436" customFormat="1" ht="18.600000000000001" customHeight="1" thickBot="1">
      <c r="A14" s="435"/>
      <c r="B14" s="694"/>
      <c r="C14" s="695"/>
      <c r="D14" s="695"/>
      <c r="E14" s="696"/>
      <c r="F14" s="675"/>
      <c r="G14" s="676"/>
      <c r="H14" s="677"/>
      <c r="J14" s="686"/>
      <c r="K14" s="687"/>
      <c r="L14" s="687"/>
      <c r="M14" s="687"/>
      <c r="N14" s="681" t="str">
        <f>IF(VLOOKUP(F6,'dati cup e milestone'!$B$3:$G$57,6,FALSE)="","",VLOOKUP(F6,'dati cup e milestone'!$B$3:$G$57,6,FALSE))</f>
        <v/>
      </c>
      <c r="O14" s="681"/>
      <c r="P14" s="289" t="str">
        <f>IF(N14="","",VLOOKUP(N14,'cup e responsabili'!$F$5:$G$72,2,FALSE))</f>
        <v/>
      </c>
      <c r="Q14" s="710"/>
      <c r="R14" s="703"/>
      <c r="T14" s="292"/>
      <c r="U14" s="292"/>
      <c r="V14" s="32"/>
      <c r="W14" s="272"/>
      <c r="X14" s="272"/>
      <c r="Y14" s="437"/>
      <c r="Z14" s="437"/>
      <c r="AA14" s="437"/>
      <c r="AB14" s="437"/>
      <c r="AC14" s="438"/>
    </row>
    <row r="15" spans="1:29" s="436" customFormat="1" ht="19.5" thickBot="1">
      <c r="A15" s="435"/>
      <c r="B15" s="72"/>
      <c r="C15" s="72"/>
      <c r="D15" s="72"/>
      <c r="E15" s="72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73"/>
      <c r="Q15" s="73"/>
      <c r="R15" s="73"/>
      <c r="S15" s="73"/>
      <c r="T15" s="73"/>
      <c r="U15" s="73"/>
      <c r="V15" s="73"/>
      <c r="W15" s="73"/>
      <c r="X15" s="73"/>
      <c r="Y15" s="437"/>
      <c r="Z15" s="437"/>
      <c r="AA15" s="437"/>
      <c r="AB15" s="437"/>
      <c r="AC15" s="438"/>
    </row>
    <row r="16" spans="1:29" s="436" customFormat="1" ht="81" customHeight="1" thickBot="1">
      <c r="A16" s="435"/>
      <c r="B16" s="678" t="s">
        <v>14</v>
      </c>
      <c r="C16" s="679"/>
      <c r="D16" s="679"/>
      <c r="E16" s="679"/>
      <c r="F16" s="679"/>
      <c r="G16" s="679"/>
      <c r="H16" s="286">
        <f>VLOOKUP(F6,'dati cup e milestone'!$B$3:$I$57,7,FALSE)</f>
        <v>3</v>
      </c>
      <c r="I16" s="284"/>
      <c r="J16" s="678" t="s">
        <v>15</v>
      </c>
      <c r="K16" s="679"/>
      <c r="L16" s="679"/>
      <c r="M16" s="697">
        <f>VLOOKUP(F6,'dati cup e milestone'!$B$3:$I$57,8,FALSE)</f>
        <v>10</v>
      </c>
      <c r="N16" s="698"/>
      <c r="O16" s="284"/>
      <c r="P16" s="699" t="s">
        <v>16</v>
      </c>
      <c r="Q16" s="700"/>
      <c r="R16" s="287">
        <f>L50+L88</f>
        <v>0</v>
      </c>
      <c r="S16" s="73"/>
      <c r="T16" s="699" t="s">
        <v>17</v>
      </c>
      <c r="U16" s="700"/>
      <c r="V16" s="704" t="str">
        <f>IF(R16&gt;=M16,"ok", "numero minimo autobus non rispettato")</f>
        <v>numero minimo autobus non rispettato</v>
      </c>
      <c r="W16" s="705"/>
      <c r="X16" s="706"/>
      <c r="Y16" s="437"/>
      <c r="Z16" s="437"/>
      <c r="AA16" s="437"/>
      <c r="AB16" s="437"/>
      <c r="AC16" s="438"/>
    </row>
    <row r="17" spans="1:29" s="436" customFormat="1" ht="19.5" thickBot="1">
      <c r="A17" s="435"/>
      <c r="B17" s="72"/>
      <c r="C17" s="72"/>
      <c r="D17" s="72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437"/>
      <c r="Z17" s="437"/>
      <c r="AA17" s="437"/>
      <c r="AB17" s="437"/>
      <c r="AC17" s="438"/>
    </row>
    <row r="18" spans="1:29" s="436" customFormat="1" ht="60" customHeight="1" thickBot="1">
      <c r="A18" s="435"/>
      <c r="B18" s="662" t="s">
        <v>483</v>
      </c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63"/>
      <c r="S18" s="663"/>
      <c r="T18" s="663"/>
      <c r="U18" s="663"/>
      <c r="V18" s="663"/>
      <c r="W18" s="663"/>
      <c r="X18" s="664"/>
      <c r="Y18" s="437"/>
      <c r="Z18" s="437"/>
      <c r="AA18" s="437"/>
      <c r="AB18" s="437"/>
      <c r="AC18" s="438"/>
    </row>
    <row r="19" spans="1:29" s="436" customFormat="1" ht="60" customHeight="1">
      <c r="A19" s="435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437"/>
      <c r="Z19" s="437"/>
      <c r="AA19" s="437"/>
      <c r="AB19" s="437"/>
      <c r="AC19" s="438"/>
    </row>
    <row r="20" spans="1:29" s="436" customFormat="1" ht="35.25" thickBot="1">
      <c r="A20" s="435"/>
      <c r="B20" s="665"/>
      <c r="C20" s="665"/>
      <c r="D20" s="665"/>
      <c r="E20" s="665"/>
      <c r="F20" s="665"/>
      <c r="G20" s="665"/>
      <c r="H20" s="665"/>
      <c r="I20" s="665"/>
      <c r="J20" s="665"/>
      <c r="K20" s="665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5"/>
      <c r="AA20" s="665"/>
      <c r="AB20" s="665"/>
      <c r="AC20" s="438"/>
    </row>
    <row r="21" spans="1:29" s="447" customFormat="1" ht="16.5" thickBot="1">
      <c r="A21" s="439"/>
      <c r="B21" s="440"/>
      <c r="C21" s="441"/>
      <c r="D21" s="441"/>
      <c r="E21" s="441"/>
      <c r="F21" s="442"/>
      <c r="G21" s="443"/>
      <c r="H21" s="443"/>
      <c r="I21" s="443"/>
      <c r="J21" s="443"/>
      <c r="K21" s="443"/>
      <c r="L21" s="443"/>
      <c r="M21" s="444"/>
      <c r="N21" s="443"/>
      <c r="O21" s="442"/>
      <c r="P21" s="443"/>
      <c r="Q21" s="443"/>
      <c r="R21" s="440"/>
      <c r="S21" s="443"/>
      <c r="T21" s="440"/>
      <c r="U21" s="440"/>
      <c r="V21" s="440"/>
      <c r="W21" s="440"/>
      <c r="X21" s="445"/>
      <c r="Y21" s="440"/>
      <c r="Z21" s="443"/>
      <c r="AA21" s="443"/>
      <c r="AB21" s="443"/>
      <c r="AC21" s="446"/>
    </row>
    <row r="22" spans="1:29" ht="15.75" thickBot="1">
      <c r="A22" s="439"/>
      <c r="B22" s="440"/>
      <c r="C22" s="441"/>
      <c r="D22" s="441"/>
      <c r="E22" s="448"/>
      <c r="F22" s="449"/>
      <c r="G22" s="450"/>
      <c r="H22" s="450"/>
      <c r="I22" s="450"/>
      <c r="J22" s="450"/>
      <c r="K22" s="450"/>
      <c r="L22" s="450"/>
      <c r="M22" s="451"/>
      <c r="N22" s="450"/>
      <c r="O22" s="449"/>
      <c r="P22" s="450"/>
      <c r="Q22" s="450"/>
      <c r="R22" s="452"/>
      <c r="S22" s="450"/>
      <c r="T22" s="452"/>
      <c r="U22" s="452"/>
      <c r="V22" s="452"/>
      <c r="W22" s="452"/>
      <c r="X22" s="453"/>
      <c r="Y22" s="452"/>
      <c r="Z22" s="450"/>
      <c r="AA22" s="450"/>
      <c r="AB22" s="450"/>
      <c r="AC22" s="446"/>
    </row>
    <row r="23" spans="1:29" ht="18.75" customHeight="1" thickBot="1">
      <c r="A23" s="454"/>
      <c r="B23" s="455"/>
      <c r="C23" s="666" t="s">
        <v>19</v>
      </c>
      <c r="D23" s="456"/>
      <c r="E23" s="634" t="s">
        <v>20</v>
      </c>
      <c r="F23" s="635"/>
      <c r="G23" s="635"/>
      <c r="H23" s="636"/>
      <c r="I23" s="457"/>
      <c r="J23" s="617" t="s">
        <v>21</v>
      </c>
      <c r="K23" s="618"/>
      <c r="L23" s="619"/>
      <c r="M23" s="458"/>
      <c r="N23" s="608" t="s">
        <v>22</v>
      </c>
      <c r="O23" s="459"/>
      <c r="P23" s="652" t="s">
        <v>23</v>
      </c>
      <c r="Q23" s="653"/>
      <c r="R23" s="654"/>
      <c r="S23" s="457"/>
      <c r="T23" s="630" t="s">
        <v>24</v>
      </c>
      <c r="U23" s="460"/>
      <c r="V23" s="630" t="s">
        <v>25</v>
      </c>
      <c r="W23" s="458"/>
      <c r="X23" s="630" t="s">
        <v>26</v>
      </c>
      <c r="Y23" s="458"/>
      <c r="Z23" s="608" t="s">
        <v>27</v>
      </c>
      <c r="AA23" s="461"/>
      <c r="AB23" s="608" t="s">
        <v>28</v>
      </c>
      <c r="AC23" s="462"/>
    </row>
    <row r="24" spans="1:29" ht="51" customHeight="1" thickBot="1">
      <c r="A24" s="463"/>
      <c r="B24" s="455"/>
      <c r="C24" s="667"/>
      <c r="D24" s="456"/>
      <c r="E24" s="637"/>
      <c r="F24" s="638"/>
      <c r="G24" s="638"/>
      <c r="H24" s="639"/>
      <c r="I24" s="457"/>
      <c r="J24" s="640" t="s">
        <v>29</v>
      </c>
      <c r="K24" s="620" t="s">
        <v>30</v>
      </c>
      <c r="L24" s="622" t="s">
        <v>31</v>
      </c>
      <c r="M24" s="458"/>
      <c r="N24" s="609"/>
      <c r="O24" s="459"/>
      <c r="P24" s="655"/>
      <c r="Q24" s="656"/>
      <c r="R24" s="657"/>
      <c r="S24" s="457"/>
      <c r="T24" s="631"/>
      <c r="U24" s="460"/>
      <c r="V24" s="631"/>
      <c r="W24" s="458"/>
      <c r="X24" s="631"/>
      <c r="Y24" s="458"/>
      <c r="Z24" s="609"/>
      <c r="AA24" s="461"/>
      <c r="AB24" s="609"/>
      <c r="AC24" s="464"/>
    </row>
    <row r="25" spans="1:29" ht="16.5" customHeight="1" thickBot="1">
      <c r="A25" s="454"/>
      <c r="B25" s="460"/>
      <c r="C25" s="668"/>
      <c r="D25" s="456"/>
      <c r="E25" s="647" t="s">
        <v>32</v>
      </c>
      <c r="F25" s="649" t="s">
        <v>33</v>
      </c>
      <c r="G25" s="625" t="s">
        <v>34</v>
      </c>
      <c r="H25" s="633" t="s">
        <v>35</v>
      </c>
      <c r="I25" s="457"/>
      <c r="J25" s="641"/>
      <c r="K25" s="621"/>
      <c r="L25" s="623"/>
      <c r="M25" s="460"/>
      <c r="N25" s="609"/>
      <c r="O25" s="459"/>
      <c r="P25" s="658" t="s">
        <v>36</v>
      </c>
      <c r="Q25" s="609" t="s">
        <v>37</v>
      </c>
      <c r="R25" s="609" t="s">
        <v>38</v>
      </c>
      <c r="S25" s="457"/>
      <c r="T25" s="632"/>
      <c r="U25" s="460"/>
      <c r="V25" s="632"/>
      <c r="W25" s="460"/>
      <c r="X25" s="632"/>
      <c r="Y25" s="460"/>
      <c r="Z25" s="651"/>
      <c r="AA25" s="461"/>
      <c r="AB25" s="651"/>
      <c r="AC25" s="462"/>
    </row>
    <row r="26" spans="1:29" ht="55.5" customHeight="1">
      <c r="A26" s="454"/>
      <c r="B26" s="465"/>
      <c r="C26" s="43" t="s">
        <v>39</v>
      </c>
      <c r="D26" s="466"/>
      <c r="E26" s="647"/>
      <c r="F26" s="649"/>
      <c r="G26" s="625"/>
      <c r="H26" s="633"/>
      <c r="I26" s="457"/>
      <c r="J26" s="642" t="s">
        <v>40</v>
      </c>
      <c r="K26" s="621"/>
      <c r="L26" s="623"/>
      <c r="M26" s="465"/>
      <c r="N26" s="609"/>
      <c r="O26" s="467"/>
      <c r="P26" s="658"/>
      <c r="Q26" s="609"/>
      <c r="R26" s="609"/>
      <c r="S26" s="457"/>
      <c r="T26" s="660" t="s">
        <v>41</v>
      </c>
      <c r="U26" s="468"/>
      <c r="V26" s="660" t="s">
        <v>41</v>
      </c>
      <c r="W26" s="465"/>
      <c r="X26" s="660" t="s">
        <v>41</v>
      </c>
      <c r="Y26" s="465"/>
      <c r="Z26" s="151" t="s">
        <v>42</v>
      </c>
      <c r="AA26" s="465"/>
      <c r="AB26" s="151" t="s">
        <v>42</v>
      </c>
      <c r="AC26" s="462"/>
    </row>
    <row r="27" spans="1:29" ht="26.25" thickBot="1">
      <c r="A27" s="469"/>
      <c r="B27" s="470"/>
      <c r="C27" s="466"/>
      <c r="D27" s="466"/>
      <c r="E27" s="648"/>
      <c r="F27" s="650"/>
      <c r="G27" s="279" t="s">
        <v>43</v>
      </c>
      <c r="H27" s="283" t="s">
        <v>43</v>
      </c>
      <c r="I27" s="457"/>
      <c r="J27" s="643"/>
      <c r="K27" s="152" t="s">
        <v>44</v>
      </c>
      <c r="L27" s="624"/>
      <c r="M27" s="468"/>
      <c r="N27" s="610"/>
      <c r="O27" s="467"/>
      <c r="P27" s="659"/>
      <c r="Q27" s="610"/>
      <c r="R27" s="610"/>
      <c r="S27" s="467"/>
      <c r="T27" s="661"/>
      <c r="U27" s="468"/>
      <c r="V27" s="661"/>
      <c r="W27" s="468"/>
      <c r="X27" s="661"/>
      <c r="Y27" s="468"/>
      <c r="Z27" s="153" t="s">
        <v>45</v>
      </c>
      <c r="AA27" s="471"/>
      <c r="AB27" s="153" t="s">
        <v>45</v>
      </c>
      <c r="AC27" s="472"/>
    </row>
    <row r="28" spans="1:29" ht="15.75">
      <c r="A28" s="473"/>
      <c r="B28" s="474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6"/>
      <c r="Z28" s="477"/>
      <c r="AA28" s="477"/>
      <c r="AB28" s="477"/>
      <c r="AC28" s="478"/>
    </row>
    <row r="29" spans="1:29" ht="18">
      <c r="A29" s="479"/>
      <c r="B29" s="480"/>
      <c r="C29" s="44" t="s">
        <v>47</v>
      </c>
      <c r="D29" s="456"/>
      <c r="E29" s="177"/>
      <c r="F29" s="177"/>
      <c r="G29" s="184"/>
      <c r="H29" s="281"/>
      <c r="I29" s="178"/>
      <c r="J29" s="190"/>
      <c r="K29" s="179"/>
      <c r="L29" s="180"/>
      <c r="M29" s="181"/>
      <c r="N29" s="185">
        <v>0</v>
      </c>
      <c r="O29" s="178"/>
      <c r="P29" s="185">
        <v>0</v>
      </c>
      <c r="Q29" s="186"/>
      <c r="R29" s="182" t="str">
        <f>IF(P29&lt;=0.05*N29,"0K","NON AMMISSIBILE")</f>
        <v>0K</v>
      </c>
      <c r="S29" s="183"/>
      <c r="T29" s="187">
        <f t="shared" ref="T29:T48" si="0">P29+N29</f>
        <v>0</v>
      </c>
      <c r="U29" s="181"/>
      <c r="V29" s="185">
        <v>0</v>
      </c>
      <c r="W29" s="181"/>
      <c r="X29" s="187">
        <f>T29+V29</f>
        <v>0</v>
      </c>
      <c r="Y29" s="181"/>
      <c r="Z29" s="188" t="s">
        <v>482</v>
      </c>
      <c r="AA29" s="189"/>
      <c r="AB29" s="188" t="s">
        <v>482</v>
      </c>
      <c r="AC29" s="481"/>
    </row>
    <row r="30" spans="1:29" ht="18">
      <c r="A30" s="479"/>
      <c r="B30" s="480"/>
      <c r="C30" s="44" t="s">
        <v>48</v>
      </c>
      <c r="D30" s="456"/>
      <c r="E30" s="177"/>
      <c r="F30" s="177"/>
      <c r="G30" s="184"/>
      <c r="H30" s="281"/>
      <c r="I30" s="178"/>
      <c r="J30" s="190"/>
      <c r="K30" s="179"/>
      <c r="L30" s="180"/>
      <c r="M30" s="181"/>
      <c r="N30" s="185">
        <v>0</v>
      </c>
      <c r="O30" s="178"/>
      <c r="P30" s="185">
        <v>0</v>
      </c>
      <c r="Q30" s="186"/>
      <c r="R30" s="182" t="str">
        <f t="shared" ref="R30:R48" si="1">IF(P30&lt;=0.05*N30,"0K","NON AMMISSIBILE")</f>
        <v>0K</v>
      </c>
      <c r="S30" s="183"/>
      <c r="T30" s="187">
        <f t="shared" si="0"/>
        <v>0</v>
      </c>
      <c r="U30" s="181"/>
      <c r="V30" s="185">
        <v>0</v>
      </c>
      <c r="W30" s="181"/>
      <c r="X30" s="187">
        <f t="shared" ref="X30:X48" si="2">T30+V30</f>
        <v>0</v>
      </c>
      <c r="Y30" s="181"/>
      <c r="Z30" s="188"/>
      <c r="AA30" s="189"/>
      <c r="AB30" s="188"/>
      <c r="AC30" s="481"/>
    </row>
    <row r="31" spans="1:29" ht="18" customHeight="1">
      <c r="A31" s="479"/>
      <c r="B31" s="480"/>
      <c r="C31" s="44" t="s">
        <v>49</v>
      </c>
      <c r="D31" s="456"/>
      <c r="E31" s="177"/>
      <c r="F31" s="177"/>
      <c r="G31" s="184"/>
      <c r="H31" s="281"/>
      <c r="I31" s="178"/>
      <c r="J31" s="190"/>
      <c r="K31" s="179"/>
      <c r="L31" s="180"/>
      <c r="M31" s="181"/>
      <c r="N31" s="185">
        <v>0</v>
      </c>
      <c r="O31" s="178"/>
      <c r="P31" s="185">
        <v>0</v>
      </c>
      <c r="Q31" s="186"/>
      <c r="R31" s="182" t="str">
        <f t="shared" si="1"/>
        <v>0K</v>
      </c>
      <c r="S31" s="183"/>
      <c r="T31" s="187">
        <f t="shared" si="0"/>
        <v>0</v>
      </c>
      <c r="U31" s="181"/>
      <c r="V31" s="185">
        <v>0</v>
      </c>
      <c r="W31" s="181"/>
      <c r="X31" s="187">
        <f t="shared" si="2"/>
        <v>0</v>
      </c>
      <c r="Y31" s="181"/>
      <c r="Z31" s="188"/>
      <c r="AA31" s="189"/>
      <c r="AB31" s="188"/>
      <c r="AC31" s="481"/>
    </row>
    <row r="32" spans="1:29" ht="18" customHeight="1">
      <c r="A32" s="479"/>
      <c r="B32" s="480"/>
      <c r="C32" s="44" t="s">
        <v>50</v>
      </c>
      <c r="D32" s="456"/>
      <c r="E32" s="177"/>
      <c r="F32" s="177"/>
      <c r="G32" s="184"/>
      <c r="H32" s="281"/>
      <c r="I32" s="178"/>
      <c r="J32" s="190"/>
      <c r="K32" s="179"/>
      <c r="L32" s="180"/>
      <c r="M32" s="181"/>
      <c r="N32" s="185">
        <v>0</v>
      </c>
      <c r="O32" s="178"/>
      <c r="P32" s="185">
        <v>0</v>
      </c>
      <c r="Q32" s="186"/>
      <c r="R32" s="182" t="str">
        <f t="shared" si="1"/>
        <v>0K</v>
      </c>
      <c r="S32" s="183"/>
      <c r="T32" s="187">
        <f t="shared" si="0"/>
        <v>0</v>
      </c>
      <c r="U32" s="181"/>
      <c r="V32" s="185">
        <v>0</v>
      </c>
      <c r="W32" s="181"/>
      <c r="X32" s="187">
        <f t="shared" si="2"/>
        <v>0</v>
      </c>
      <c r="Y32" s="181"/>
      <c r="Z32" s="188"/>
      <c r="AA32" s="189"/>
      <c r="AB32" s="188"/>
      <c r="AC32" s="481"/>
    </row>
    <row r="33" spans="1:29" ht="18" customHeight="1">
      <c r="A33" s="479"/>
      <c r="B33" s="480"/>
      <c r="C33" s="44" t="s">
        <v>51</v>
      </c>
      <c r="D33" s="456"/>
      <c r="E33" s="177"/>
      <c r="F33" s="177"/>
      <c r="G33" s="184"/>
      <c r="H33" s="281"/>
      <c r="I33" s="178"/>
      <c r="J33" s="190"/>
      <c r="K33" s="179"/>
      <c r="L33" s="180"/>
      <c r="M33" s="181"/>
      <c r="N33" s="185">
        <v>0</v>
      </c>
      <c r="O33" s="178"/>
      <c r="P33" s="185">
        <v>0</v>
      </c>
      <c r="Q33" s="186"/>
      <c r="R33" s="182" t="str">
        <f t="shared" si="1"/>
        <v>0K</v>
      </c>
      <c r="S33" s="183"/>
      <c r="T33" s="187">
        <f t="shared" si="0"/>
        <v>0</v>
      </c>
      <c r="U33" s="181"/>
      <c r="V33" s="185">
        <v>0</v>
      </c>
      <c r="W33" s="181"/>
      <c r="X33" s="187">
        <f t="shared" si="2"/>
        <v>0</v>
      </c>
      <c r="Y33" s="181"/>
      <c r="Z33" s="188"/>
      <c r="AA33" s="189"/>
      <c r="AB33" s="188"/>
      <c r="AC33" s="481"/>
    </row>
    <row r="34" spans="1:29" ht="18" customHeight="1">
      <c r="A34" s="479"/>
      <c r="B34" s="480"/>
      <c r="C34" s="44" t="s">
        <v>52</v>
      </c>
      <c r="D34" s="456"/>
      <c r="E34" s="177"/>
      <c r="F34" s="177"/>
      <c r="G34" s="184"/>
      <c r="H34" s="281"/>
      <c r="I34" s="178"/>
      <c r="J34" s="190"/>
      <c r="K34" s="179"/>
      <c r="L34" s="180"/>
      <c r="M34" s="181"/>
      <c r="N34" s="185">
        <v>0</v>
      </c>
      <c r="O34" s="178"/>
      <c r="P34" s="185">
        <v>0</v>
      </c>
      <c r="Q34" s="186"/>
      <c r="R34" s="182" t="str">
        <f t="shared" si="1"/>
        <v>0K</v>
      </c>
      <c r="S34" s="183"/>
      <c r="T34" s="187">
        <f t="shared" si="0"/>
        <v>0</v>
      </c>
      <c r="U34" s="181"/>
      <c r="V34" s="185">
        <v>0</v>
      </c>
      <c r="W34" s="181"/>
      <c r="X34" s="187">
        <f t="shared" si="2"/>
        <v>0</v>
      </c>
      <c r="Y34" s="181"/>
      <c r="Z34" s="188"/>
      <c r="AA34" s="189"/>
      <c r="AB34" s="188"/>
      <c r="AC34" s="481"/>
    </row>
    <row r="35" spans="1:29" ht="18" customHeight="1">
      <c r="A35" s="479"/>
      <c r="B35" s="480"/>
      <c r="C35" s="44" t="s">
        <v>53</v>
      </c>
      <c r="D35" s="456"/>
      <c r="E35" s="177"/>
      <c r="F35" s="177"/>
      <c r="G35" s="184"/>
      <c r="H35" s="281"/>
      <c r="I35" s="178"/>
      <c r="J35" s="190"/>
      <c r="K35" s="179"/>
      <c r="L35" s="180"/>
      <c r="M35" s="181"/>
      <c r="N35" s="185">
        <v>0</v>
      </c>
      <c r="O35" s="178"/>
      <c r="P35" s="185">
        <v>0</v>
      </c>
      <c r="Q35" s="186"/>
      <c r="R35" s="182" t="str">
        <f t="shared" si="1"/>
        <v>0K</v>
      </c>
      <c r="S35" s="183"/>
      <c r="T35" s="187">
        <f t="shared" si="0"/>
        <v>0</v>
      </c>
      <c r="U35" s="181"/>
      <c r="V35" s="185">
        <v>0</v>
      </c>
      <c r="W35" s="181"/>
      <c r="X35" s="187">
        <f t="shared" si="2"/>
        <v>0</v>
      </c>
      <c r="Y35" s="181"/>
      <c r="Z35" s="188"/>
      <c r="AA35" s="189"/>
      <c r="AB35" s="188"/>
      <c r="AC35" s="481"/>
    </row>
    <row r="36" spans="1:29" ht="18" customHeight="1">
      <c r="A36" s="479"/>
      <c r="B36" s="480"/>
      <c r="C36" s="44" t="s">
        <v>54</v>
      </c>
      <c r="D36" s="456"/>
      <c r="E36" s="177"/>
      <c r="F36" s="177"/>
      <c r="G36" s="184"/>
      <c r="H36" s="281"/>
      <c r="I36" s="178"/>
      <c r="J36" s="190"/>
      <c r="K36" s="179"/>
      <c r="L36" s="180"/>
      <c r="M36" s="181"/>
      <c r="N36" s="185">
        <v>0</v>
      </c>
      <c r="O36" s="178"/>
      <c r="P36" s="185">
        <v>0</v>
      </c>
      <c r="Q36" s="186"/>
      <c r="R36" s="182" t="str">
        <f t="shared" si="1"/>
        <v>0K</v>
      </c>
      <c r="S36" s="183"/>
      <c r="T36" s="187">
        <f t="shared" si="0"/>
        <v>0</v>
      </c>
      <c r="U36" s="181"/>
      <c r="V36" s="185">
        <v>0</v>
      </c>
      <c r="W36" s="181"/>
      <c r="X36" s="187">
        <f t="shared" si="2"/>
        <v>0</v>
      </c>
      <c r="Y36" s="181"/>
      <c r="Z36" s="188"/>
      <c r="AA36" s="189"/>
      <c r="AB36" s="188"/>
      <c r="AC36" s="481"/>
    </row>
    <row r="37" spans="1:29" ht="18" customHeight="1">
      <c r="A37" s="479"/>
      <c r="B37" s="480"/>
      <c r="C37" s="44" t="s">
        <v>55</v>
      </c>
      <c r="D37" s="456"/>
      <c r="E37" s="177"/>
      <c r="F37" s="177"/>
      <c r="G37" s="184"/>
      <c r="H37" s="281"/>
      <c r="I37" s="178"/>
      <c r="J37" s="190"/>
      <c r="K37" s="179"/>
      <c r="L37" s="180"/>
      <c r="M37" s="181"/>
      <c r="N37" s="185">
        <v>0</v>
      </c>
      <c r="O37" s="178"/>
      <c r="P37" s="185">
        <v>0</v>
      </c>
      <c r="Q37" s="186"/>
      <c r="R37" s="182" t="str">
        <f t="shared" si="1"/>
        <v>0K</v>
      </c>
      <c r="S37" s="183"/>
      <c r="T37" s="187">
        <f t="shared" si="0"/>
        <v>0</v>
      </c>
      <c r="U37" s="181"/>
      <c r="V37" s="185">
        <v>0</v>
      </c>
      <c r="W37" s="181"/>
      <c r="X37" s="187">
        <f t="shared" si="2"/>
        <v>0</v>
      </c>
      <c r="Y37" s="181"/>
      <c r="Z37" s="188"/>
      <c r="AA37" s="189"/>
      <c r="AB37" s="188"/>
      <c r="AC37" s="481"/>
    </row>
    <row r="38" spans="1:29" ht="18" customHeight="1">
      <c r="A38" s="479"/>
      <c r="B38" s="480"/>
      <c r="C38" s="44" t="s">
        <v>56</v>
      </c>
      <c r="D38" s="456"/>
      <c r="E38" s="177"/>
      <c r="F38" s="177"/>
      <c r="G38" s="184"/>
      <c r="H38" s="281"/>
      <c r="I38" s="178"/>
      <c r="J38" s="190"/>
      <c r="K38" s="179"/>
      <c r="L38" s="180"/>
      <c r="M38" s="181"/>
      <c r="N38" s="185">
        <v>0</v>
      </c>
      <c r="O38" s="178"/>
      <c r="P38" s="185">
        <v>0</v>
      </c>
      <c r="Q38" s="186"/>
      <c r="R38" s="182" t="str">
        <f t="shared" si="1"/>
        <v>0K</v>
      </c>
      <c r="S38" s="183"/>
      <c r="T38" s="187">
        <f t="shared" si="0"/>
        <v>0</v>
      </c>
      <c r="U38" s="181"/>
      <c r="V38" s="185">
        <v>0</v>
      </c>
      <c r="W38" s="181"/>
      <c r="X38" s="187">
        <f t="shared" si="2"/>
        <v>0</v>
      </c>
      <c r="Y38" s="181"/>
      <c r="Z38" s="188"/>
      <c r="AA38" s="189"/>
      <c r="AB38" s="188"/>
      <c r="AC38" s="481"/>
    </row>
    <row r="39" spans="1:29" ht="18" customHeight="1">
      <c r="A39" s="479"/>
      <c r="B39" s="480"/>
      <c r="C39" s="44" t="s">
        <v>57</v>
      </c>
      <c r="D39" s="456"/>
      <c r="E39" s="177"/>
      <c r="F39" s="177"/>
      <c r="G39" s="184"/>
      <c r="H39" s="281"/>
      <c r="I39" s="178"/>
      <c r="J39" s="190"/>
      <c r="K39" s="179"/>
      <c r="L39" s="180"/>
      <c r="M39" s="181"/>
      <c r="N39" s="185">
        <v>0</v>
      </c>
      <c r="O39" s="178"/>
      <c r="P39" s="185">
        <v>0</v>
      </c>
      <c r="Q39" s="186"/>
      <c r="R39" s="182" t="str">
        <f t="shared" si="1"/>
        <v>0K</v>
      </c>
      <c r="S39" s="183"/>
      <c r="T39" s="187">
        <f t="shared" si="0"/>
        <v>0</v>
      </c>
      <c r="U39" s="181"/>
      <c r="V39" s="185">
        <v>0</v>
      </c>
      <c r="W39" s="181"/>
      <c r="X39" s="187">
        <f t="shared" si="2"/>
        <v>0</v>
      </c>
      <c r="Y39" s="181"/>
      <c r="Z39" s="188"/>
      <c r="AA39" s="189"/>
      <c r="AB39" s="188"/>
      <c r="AC39" s="481"/>
    </row>
    <row r="40" spans="1:29" ht="18" customHeight="1">
      <c r="A40" s="479"/>
      <c r="B40" s="480"/>
      <c r="C40" s="44" t="s">
        <v>58</v>
      </c>
      <c r="D40" s="456"/>
      <c r="E40" s="177"/>
      <c r="F40" s="177"/>
      <c r="G40" s="184"/>
      <c r="H40" s="281"/>
      <c r="I40" s="178"/>
      <c r="J40" s="190"/>
      <c r="K40" s="179"/>
      <c r="L40" s="180"/>
      <c r="M40" s="181"/>
      <c r="N40" s="185">
        <v>0</v>
      </c>
      <c r="O40" s="178"/>
      <c r="P40" s="185">
        <v>0</v>
      </c>
      <c r="Q40" s="186"/>
      <c r="R40" s="182" t="str">
        <f t="shared" si="1"/>
        <v>0K</v>
      </c>
      <c r="S40" s="183"/>
      <c r="T40" s="187">
        <f t="shared" si="0"/>
        <v>0</v>
      </c>
      <c r="U40" s="181"/>
      <c r="V40" s="185">
        <v>0</v>
      </c>
      <c r="W40" s="181"/>
      <c r="X40" s="187">
        <f t="shared" si="2"/>
        <v>0</v>
      </c>
      <c r="Y40" s="181"/>
      <c r="Z40" s="188"/>
      <c r="AA40" s="189"/>
      <c r="AB40" s="188"/>
      <c r="AC40" s="481"/>
    </row>
    <row r="41" spans="1:29" ht="18" customHeight="1">
      <c r="A41" s="479"/>
      <c r="B41" s="480"/>
      <c r="C41" s="44" t="s">
        <v>59</v>
      </c>
      <c r="D41" s="456"/>
      <c r="E41" s="177"/>
      <c r="F41" s="177"/>
      <c r="G41" s="184"/>
      <c r="H41" s="281"/>
      <c r="I41" s="178"/>
      <c r="J41" s="190"/>
      <c r="K41" s="179" t="s">
        <v>46</v>
      </c>
      <c r="L41" s="180" t="s">
        <v>46</v>
      </c>
      <c r="M41" s="181"/>
      <c r="N41" s="185">
        <v>0</v>
      </c>
      <c r="O41" s="178"/>
      <c r="P41" s="185">
        <v>0</v>
      </c>
      <c r="Q41" s="186"/>
      <c r="R41" s="182" t="str">
        <f t="shared" si="1"/>
        <v>0K</v>
      </c>
      <c r="S41" s="183"/>
      <c r="T41" s="187">
        <f t="shared" si="0"/>
        <v>0</v>
      </c>
      <c r="U41" s="181"/>
      <c r="V41" s="185">
        <v>0</v>
      </c>
      <c r="W41" s="181"/>
      <c r="X41" s="187">
        <f t="shared" si="2"/>
        <v>0</v>
      </c>
      <c r="Y41" s="181"/>
      <c r="Z41" s="188"/>
      <c r="AA41" s="189"/>
      <c r="AB41" s="188"/>
      <c r="AC41" s="481"/>
    </row>
    <row r="42" spans="1:29" ht="18" customHeight="1">
      <c r="A42" s="479"/>
      <c r="B42" s="480"/>
      <c r="C42" s="44" t="s">
        <v>60</v>
      </c>
      <c r="D42" s="456"/>
      <c r="E42" s="177"/>
      <c r="F42" s="177"/>
      <c r="G42" s="184"/>
      <c r="H42" s="281"/>
      <c r="I42" s="178"/>
      <c r="J42" s="190"/>
      <c r="K42" s="179" t="s">
        <v>46</v>
      </c>
      <c r="L42" s="180" t="s">
        <v>46</v>
      </c>
      <c r="M42" s="181"/>
      <c r="N42" s="185">
        <v>0</v>
      </c>
      <c r="O42" s="178"/>
      <c r="P42" s="185">
        <v>0</v>
      </c>
      <c r="Q42" s="186"/>
      <c r="R42" s="182" t="str">
        <f t="shared" si="1"/>
        <v>0K</v>
      </c>
      <c r="S42" s="183"/>
      <c r="T42" s="187">
        <f t="shared" si="0"/>
        <v>0</v>
      </c>
      <c r="U42" s="181"/>
      <c r="V42" s="185">
        <v>0</v>
      </c>
      <c r="W42" s="181"/>
      <c r="X42" s="187">
        <f t="shared" si="2"/>
        <v>0</v>
      </c>
      <c r="Y42" s="181"/>
      <c r="Z42" s="188"/>
      <c r="AA42" s="189"/>
      <c r="AB42" s="188"/>
      <c r="AC42" s="481"/>
    </row>
    <row r="43" spans="1:29" ht="18" customHeight="1">
      <c r="A43" s="479"/>
      <c r="B43" s="480"/>
      <c r="C43" s="44" t="s">
        <v>61</v>
      </c>
      <c r="D43" s="456"/>
      <c r="E43" s="177"/>
      <c r="F43" s="177"/>
      <c r="G43" s="184"/>
      <c r="H43" s="281"/>
      <c r="I43" s="178"/>
      <c r="J43" s="190"/>
      <c r="K43" s="179" t="s">
        <v>46</v>
      </c>
      <c r="L43" s="180" t="s">
        <v>46</v>
      </c>
      <c r="M43" s="181"/>
      <c r="N43" s="185">
        <v>0</v>
      </c>
      <c r="O43" s="178"/>
      <c r="P43" s="185">
        <v>0</v>
      </c>
      <c r="Q43" s="186"/>
      <c r="R43" s="182" t="str">
        <f t="shared" si="1"/>
        <v>0K</v>
      </c>
      <c r="S43" s="183"/>
      <c r="T43" s="187">
        <f t="shared" si="0"/>
        <v>0</v>
      </c>
      <c r="U43" s="181"/>
      <c r="V43" s="185">
        <v>0</v>
      </c>
      <c r="W43" s="181"/>
      <c r="X43" s="187">
        <f t="shared" si="2"/>
        <v>0</v>
      </c>
      <c r="Y43" s="181"/>
      <c r="Z43" s="188"/>
      <c r="AA43" s="189"/>
      <c r="AB43" s="188"/>
      <c r="AC43" s="481"/>
    </row>
    <row r="44" spans="1:29" ht="18" customHeight="1">
      <c r="A44" s="479"/>
      <c r="B44" s="480"/>
      <c r="C44" s="44" t="s">
        <v>62</v>
      </c>
      <c r="D44" s="456"/>
      <c r="E44" s="177"/>
      <c r="F44" s="177"/>
      <c r="G44" s="184"/>
      <c r="H44" s="281"/>
      <c r="I44" s="178"/>
      <c r="J44" s="190"/>
      <c r="K44" s="179" t="s">
        <v>46</v>
      </c>
      <c r="L44" s="180" t="s">
        <v>46</v>
      </c>
      <c r="M44" s="181"/>
      <c r="N44" s="185">
        <v>0</v>
      </c>
      <c r="O44" s="178"/>
      <c r="P44" s="185">
        <v>0</v>
      </c>
      <c r="Q44" s="186"/>
      <c r="R44" s="182" t="str">
        <f t="shared" si="1"/>
        <v>0K</v>
      </c>
      <c r="S44" s="183"/>
      <c r="T44" s="187">
        <f t="shared" si="0"/>
        <v>0</v>
      </c>
      <c r="U44" s="181"/>
      <c r="V44" s="185">
        <v>0</v>
      </c>
      <c r="W44" s="181"/>
      <c r="X44" s="187">
        <f t="shared" si="2"/>
        <v>0</v>
      </c>
      <c r="Y44" s="181"/>
      <c r="Z44" s="188"/>
      <c r="AA44" s="189"/>
      <c r="AB44" s="188"/>
      <c r="AC44" s="481"/>
    </row>
    <row r="45" spans="1:29" ht="18" customHeight="1">
      <c r="A45" s="479"/>
      <c r="B45" s="480"/>
      <c r="C45" s="44" t="s">
        <v>63</v>
      </c>
      <c r="D45" s="456"/>
      <c r="E45" s="177"/>
      <c r="F45" s="177"/>
      <c r="G45" s="184"/>
      <c r="H45" s="281"/>
      <c r="I45" s="178"/>
      <c r="J45" s="190"/>
      <c r="K45" s="179" t="s">
        <v>46</v>
      </c>
      <c r="L45" s="180" t="s">
        <v>46</v>
      </c>
      <c r="M45" s="181"/>
      <c r="N45" s="185">
        <v>0</v>
      </c>
      <c r="O45" s="178"/>
      <c r="P45" s="185">
        <v>0</v>
      </c>
      <c r="Q45" s="186"/>
      <c r="R45" s="182" t="str">
        <f t="shared" si="1"/>
        <v>0K</v>
      </c>
      <c r="S45" s="183"/>
      <c r="T45" s="187">
        <f t="shared" si="0"/>
        <v>0</v>
      </c>
      <c r="U45" s="181"/>
      <c r="V45" s="185">
        <v>0</v>
      </c>
      <c r="W45" s="181"/>
      <c r="X45" s="187">
        <f t="shared" si="2"/>
        <v>0</v>
      </c>
      <c r="Y45" s="181"/>
      <c r="Z45" s="188"/>
      <c r="AA45" s="189"/>
      <c r="AB45" s="188"/>
      <c r="AC45" s="481"/>
    </row>
    <row r="46" spans="1:29" ht="18" customHeight="1">
      <c r="A46" s="479"/>
      <c r="B46" s="480"/>
      <c r="C46" s="44" t="s">
        <v>64</v>
      </c>
      <c r="D46" s="456"/>
      <c r="E46" s="177"/>
      <c r="F46" s="177"/>
      <c r="G46" s="184"/>
      <c r="H46" s="281"/>
      <c r="I46" s="178"/>
      <c r="J46" s="190" t="s">
        <v>46</v>
      </c>
      <c r="K46" s="179" t="s">
        <v>46</v>
      </c>
      <c r="L46" s="180" t="s">
        <v>46</v>
      </c>
      <c r="M46" s="181"/>
      <c r="N46" s="185">
        <v>0</v>
      </c>
      <c r="O46" s="178"/>
      <c r="P46" s="185">
        <v>0</v>
      </c>
      <c r="Q46" s="186"/>
      <c r="R46" s="182" t="str">
        <f t="shared" si="1"/>
        <v>0K</v>
      </c>
      <c r="S46" s="183"/>
      <c r="T46" s="187">
        <f t="shared" si="0"/>
        <v>0</v>
      </c>
      <c r="U46" s="181"/>
      <c r="V46" s="185">
        <v>0</v>
      </c>
      <c r="W46" s="181"/>
      <c r="X46" s="187">
        <f t="shared" si="2"/>
        <v>0</v>
      </c>
      <c r="Y46" s="181"/>
      <c r="Z46" s="188"/>
      <c r="AA46" s="189"/>
      <c r="AB46" s="188"/>
      <c r="AC46" s="481"/>
    </row>
    <row r="47" spans="1:29" ht="18" customHeight="1">
      <c r="A47" s="479"/>
      <c r="B47" s="480"/>
      <c r="C47" s="44" t="s">
        <v>65</v>
      </c>
      <c r="D47" s="456"/>
      <c r="E47" s="177"/>
      <c r="F47" s="177"/>
      <c r="G47" s="184"/>
      <c r="H47" s="281"/>
      <c r="I47" s="178"/>
      <c r="J47" s="190" t="s">
        <v>46</v>
      </c>
      <c r="K47" s="179" t="s">
        <v>46</v>
      </c>
      <c r="L47" s="180" t="s">
        <v>46</v>
      </c>
      <c r="M47" s="181"/>
      <c r="N47" s="185">
        <v>0</v>
      </c>
      <c r="O47" s="178"/>
      <c r="P47" s="185">
        <v>0</v>
      </c>
      <c r="Q47" s="186"/>
      <c r="R47" s="182" t="str">
        <f t="shared" si="1"/>
        <v>0K</v>
      </c>
      <c r="S47" s="183"/>
      <c r="T47" s="187">
        <f t="shared" si="0"/>
        <v>0</v>
      </c>
      <c r="U47" s="181"/>
      <c r="V47" s="185">
        <v>0</v>
      </c>
      <c r="W47" s="181"/>
      <c r="X47" s="187">
        <f t="shared" si="2"/>
        <v>0</v>
      </c>
      <c r="Y47" s="181"/>
      <c r="Z47" s="188"/>
      <c r="AA47" s="189"/>
      <c r="AB47" s="188"/>
      <c r="AC47" s="481"/>
    </row>
    <row r="48" spans="1:29" ht="18" customHeight="1">
      <c r="A48" s="479"/>
      <c r="B48" s="480"/>
      <c r="C48" s="44" t="s">
        <v>66</v>
      </c>
      <c r="D48" s="456"/>
      <c r="E48" s="177"/>
      <c r="F48" s="177"/>
      <c r="G48" s="184"/>
      <c r="H48" s="281"/>
      <c r="I48" s="178"/>
      <c r="J48" s="190" t="s">
        <v>46</v>
      </c>
      <c r="K48" s="179" t="s">
        <v>46</v>
      </c>
      <c r="L48" s="180" t="s">
        <v>46</v>
      </c>
      <c r="M48" s="181"/>
      <c r="N48" s="185">
        <v>0</v>
      </c>
      <c r="O48" s="178"/>
      <c r="P48" s="185">
        <v>0</v>
      </c>
      <c r="Q48" s="186"/>
      <c r="R48" s="182" t="str">
        <f t="shared" si="1"/>
        <v>0K</v>
      </c>
      <c r="S48" s="183"/>
      <c r="T48" s="187">
        <f t="shared" si="0"/>
        <v>0</v>
      </c>
      <c r="U48" s="181"/>
      <c r="V48" s="185">
        <v>0</v>
      </c>
      <c r="W48" s="181"/>
      <c r="X48" s="187">
        <f t="shared" si="2"/>
        <v>0</v>
      </c>
      <c r="Y48" s="181"/>
      <c r="Z48" s="188"/>
      <c r="AA48" s="189"/>
      <c r="AB48" s="188"/>
      <c r="AC48" s="481"/>
    </row>
    <row r="49" spans="1:29" ht="18.75" customHeight="1" thickBot="1">
      <c r="A49" s="479"/>
      <c r="B49" s="480"/>
      <c r="C49" s="456"/>
      <c r="D49" s="456"/>
      <c r="E49" s="482"/>
      <c r="F49" s="483"/>
      <c r="G49" s="484"/>
      <c r="H49" s="484"/>
      <c r="I49" s="485"/>
      <c r="J49" s="486"/>
      <c r="K49" s="486"/>
      <c r="L49" s="486"/>
      <c r="M49" s="487"/>
      <c r="N49" s="488"/>
      <c r="O49" s="485"/>
      <c r="P49" s="488"/>
      <c r="Q49" s="488"/>
      <c r="R49" s="487"/>
      <c r="S49" s="489"/>
      <c r="T49" s="490"/>
      <c r="U49" s="487"/>
      <c r="V49" s="490"/>
      <c r="W49" s="487"/>
      <c r="X49" s="491"/>
      <c r="Y49" s="487"/>
      <c r="Z49" s="492"/>
      <c r="AA49" s="492"/>
      <c r="AB49" s="492"/>
      <c r="AC49" s="481"/>
    </row>
    <row r="50" spans="1:29" ht="23.25" customHeight="1" thickBot="1">
      <c r="A50" s="479"/>
      <c r="B50" s="480"/>
      <c r="C50" s="456"/>
      <c r="D50" s="456"/>
      <c r="E50" s="626" t="s">
        <v>67</v>
      </c>
      <c r="F50" s="627"/>
      <c r="G50" s="627"/>
      <c r="H50" s="627"/>
      <c r="I50" s="627"/>
      <c r="J50" s="627"/>
      <c r="K50" s="628"/>
      <c r="L50" s="155">
        <f>SUM(L29:L48)</f>
        <v>0</v>
      </c>
      <c r="M50" s="487"/>
      <c r="N50" s="154">
        <f>SUM(N29:N48)</f>
        <v>0</v>
      </c>
      <c r="O50" s="485"/>
      <c r="P50" s="154">
        <f>SUM(P29:P48)</f>
        <v>0</v>
      </c>
      <c r="Q50" s="154">
        <f>SUM(Q29:Q48)</f>
        <v>0</v>
      </c>
      <c r="R50" s="487"/>
      <c r="S50" s="489"/>
      <c r="T50" s="154">
        <f>SUM(T29:T48)</f>
        <v>0</v>
      </c>
      <c r="U50" s="487"/>
      <c r="V50" s="154">
        <f>SUM(V29:V48)</f>
        <v>0</v>
      </c>
      <c r="W50" s="487"/>
      <c r="X50" s="154">
        <f>SUM(X29:X48)</f>
        <v>0</v>
      </c>
      <c r="Y50" s="487"/>
      <c r="Z50" s="492"/>
      <c r="AA50" s="492"/>
      <c r="AB50" s="492"/>
      <c r="AC50" s="481"/>
    </row>
    <row r="51" spans="1:29" ht="19.5" customHeight="1">
      <c r="A51" s="493"/>
      <c r="B51" s="494"/>
      <c r="C51" s="495"/>
      <c r="D51" s="495"/>
      <c r="E51" s="496"/>
      <c r="F51" s="497"/>
      <c r="G51" s="497" t="s">
        <v>46</v>
      </c>
      <c r="H51" s="497"/>
      <c r="I51" s="497"/>
      <c r="J51" s="497"/>
      <c r="K51" s="497"/>
      <c r="L51" s="497"/>
      <c r="M51" s="498"/>
      <c r="N51" s="497" t="s">
        <v>46</v>
      </c>
      <c r="O51" s="497"/>
      <c r="P51" s="629" t="s">
        <v>46</v>
      </c>
      <c r="Q51" s="629"/>
      <c r="R51" s="498"/>
      <c r="S51" s="499"/>
      <c r="T51" s="498"/>
      <c r="U51" s="498"/>
      <c r="V51" s="498"/>
      <c r="W51" s="498"/>
      <c r="X51" s="499"/>
      <c r="Y51" s="498"/>
      <c r="Z51" s="499"/>
      <c r="AA51" s="499"/>
      <c r="AB51" s="499"/>
      <c r="AC51" s="500"/>
    </row>
    <row r="52" spans="1:29" ht="15.6" customHeight="1" thickBot="1">
      <c r="A52" s="42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502"/>
      <c r="T52" s="503"/>
      <c r="U52" s="503"/>
      <c r="V52" s="503"/>
      <c r="W52" s="503"/>
      <c r="X52" s="503"/>
      <c r="Y52" s="503"/>
      <c r="Z52" s="502"/>
      <c r="AA52" s="502"/>
      <c r="AB52" s="502"/>
      <c r="AC52" s="367"/>
    </row>
    <row r="53" spans="1:29" ht="15" customHeight="1">
      <c r="A53" s="429"/>
      <c r="E53" s="599" t="s">
        <v>484</v>
      </c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  <c r="W53" s="600"/>
      <c r="X53" s="601"/>
      <c r="Y53" s="503"/>
      <c r="Z53" s="502"/>
      <c r="AA53" s="502"/>
      <c r="AB53" s="502"/>
      <c r="AC53" s="367"/>
    </row>
    <row r="54" spans="1:29" ht="15.75" customHeight="1">
      <c r="A54" s="429"/>
      <c r="E54" s="602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4"/>
      <c r="Y54" s="503"/>
      <c r="Z54" s="502"/>
      <c r="AA54" s="502"/>
      <c r="AB54" s="502"/>
      <c r="AC54" s="367"/>
    </row>
    <row r="55" spans="1:29" ht="15.75" customHeight="1" thickBot="1">
      <c r="A55" s="429"/>
      <c r="E55" s="605"/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6"/>
      <c r="Q55" s="606"/>
      <c r="R55" s="606"/>
      <c r="S55" s="606"/>
      <c r="T55" s="606"/>
      <c r="U55" s="606"/>
      <c r="V55" s="606"/>
      <c r="W55" s="606"/>
      <c r="X55" s="607"/>
      <c r="Y55" s="503"/>
      <c r="Z55" s="502"/>
      <c r="AA55" s="502"/>
      <c r="AB55" s="502"/>
      <c r="AC55" s="367"/>
    </row>
    <row r="56" spans="1:29" ht="15" customHeight="1">
      <c r="A56" s="429"/>
      <c r="E56" s="504"/>
      <c r="F56" s="505"/>
      <c r="G56" s="502"/>
      <c r="H56" s="502"/>
      <c r="I56" s="502"/>
      <c r="J56" s="506"/>
      <c r="K56" s="506"/>
      <c r="L56" s="506"/>
      <c r="M56" s="503"/>
      <c r="N56" s="502"/>
      <c r="O56" s="505"/>
      <c r="P56" s="502"/>
      <c r="Q56" s="502"/>
      <c r="R56" s="503"/>
      <c r="S56" s="502"/>
      <c r="T56" s="503"/>
      <c r="U56" s="503"/>
      <c r="V56" s="503"/>
      <c r="W56" s="503"/>
      <c r="X56" s="502"/>
      <c r="Y56" s="503"/>
      <c r="Z56" s="502"/>
      <c r="AA56" s="502"/>
      <c r="AB56" s="502"/>
      <c r="AC56" s="367"/>
    </row>
    <row r="57" spans="1:29" ht="15.75" customHeight="1" thickBot="1">
      <c r="A57" s="507"/>
      <c r="B57" s="508"/>
      <c r="C57" s="509"/>
      <c r="D57" s="509"/>
      <c r="E57" s="510"/>
      <c r="F57" s="511"/>
      <c r="G57" s="512"/>
      <c r="H57" s="512"/>
      <c r="I57" s="512"/>
      <c r="J57" s="513"/>
      <c r="K57" s="513"/>
      <c r="L57" s="513"/>
      <c r="M57" s="514"/>
      <c r="N57" s="512"/>
      <c r="O57" s="511"/>
      <c r="P57" s="512"/>
      <c r="Q57" s="512"/>
      <c r="R57" s="514"/>
      <c r="S57" s="512"/>
      <c r="T57" s="514"/>
      <c r="U57" s="514"/>
      <c r="V57" s="514"/>
      <c r="W57" s="514"/>
      <c r="X57" s="512"/>
      <c r="Y57" s="514"/>
      <c r="Z57" s="512"/>
      <c r="AA57" s="512"/>
      <c r="AB57" s="512"/>
      <c r="AC57" s="383"/>
    </row>
    <row r="58" spans="1:29">
      <c r="E58" s="504"/>
      <c r="F58" s="505"/>
      <c r="G58" s="502"/>
      <c r="H58" s="502"/>
      <c r="I58" s="502"/>
      <c r="J58" s="506"/>
      <c r="K58" s="506"/>
      <c r="L58" s="506"/>
      <c r="M58" s="503"/>
      <c r="N58" s="502"/>
      <c r="O58" s="505"/>
      <c r="P58" s="502"/>
      <c r="Q58" s="502"/>
      <c r="R58" s="503"/>
      <c r="S58" s="502"/>
      <c r="T58" s="503"/>
      <c r="U58" s="503"/>
      <c r="V58" s="503"/>
      <c r="W58" s="503"/>
      <c r="X58" s="502"/>
      <c r="Y58" s="503"/>
      <c r="Z58" s="502"/>
      <c r="AA58" s="502"/>
      <c r="AB58" s="502"/>
    </row>
    <row r="59" spans="1:29" ht="15.75" customHeight="1" thickBot="1">
      <c r="E59" s="504"/>
      <c r="F59" s="505"/>
      <c r="G59" s="502"/>
      <c r="H59" s="502"/>
      <c r="I59" s="502"/>
      <c r="J59" s="506"/>
      <c r="K59" s="506"/>
      <c r="L59" s="506"/>
      <c r="M59" s="503"/>
      <c r="N59" s="502"/>
      <c r="O59" s="505"/>
      <c r="P59" s="502"/>
      <c r="Q59" s="502"/>
      <c r="R59" s="503"/>
      <c r="S59" s="502"/>
      <c r="T59" s="503"/>
      <c r="U59" s="503"/>
      <c r="V59" s="503"/>
      <c r="W59" s="503"/>
      <c r="X59" s="502"/>
      <c r="Y59" s="503"/>
      <c r="Z59" s="502"/>
      <c r="AA59" s="502"/>
      <c r="AB59" s="502"/>
    </row>
    <row r="60" spans="1:29" ht="16.5" customHeight="1" thickBot="1">
      <c r="A60" s="439"/>
      <c r="B60" s="440"/>
      <c r="C60" s="441"/>
      <c r="D60" s="441"/>
      <c r="E60" s="448"/>
      <c r="F60" s="449"/>
      <c r="G60" s="450"/>
      <c r="H60" s="450"/>
      <c r="I60" s="450"/>
      <c r="J60" s="450"/>
      <c r="K60" s="450"/>
      <c r="L60" s="450"/>
      <c r="M60" s="451"/>
      <c r="N60" s="450"/>
      <c r="O60" s="449"/>
      <c r="P60" s="450"/>
      <c r="Q60" s="450"/>
      <c r="R60" s="452"/>
      <c r="S60" s="450"/>
      <c r="T60" s="452"/>
      <c r="U60" s="452"/>
      <c r="V60" s="452"/>
      <c r="W60" s="452"/>
      <c r="X60" s="453"/>
      <c r="Y60" s="452"/>
      <c r="Z60" s="450"/>
      <c r="AA60" s="450"/>
      <c r="AB60" s="450"/>
      <c r="AC60" s="446"/>
    </row>
    <row r="61" spans="1:29" ht="30" customHeight="1" thickBot="1">
      <c r="A61" s="454"/>
      <c r="B61" s="455"/>
      <c r="C61" s="644" t="s">
        <v>19</v>
      </c>
      <c r="D61" s="456"/>
      <c r="E61" s="634" t="s">
        <v>20</v>
      </c>
      <c r="F61" s="635"/>
      <c r="G61" s="635"/>
      <c r="H61" s="636"/>
      <c r="I61" s="457"/>
      <c r="J61" s="617" t="s">
        <v>21</v>
      </c>
      <c r="K61" s="618"/>
      <c r="L61" s="619"/>
      <c r="M61" s="458"/>
      <c r="N61" s="608" t="s">
        <v>22</v>
      </c>
      <c r="O61" s="459"/>
      <c r="P61" s="652" t="s">
        <v>23</v>
      </c>
      <c r="Q61" s="653"/>
      <c r="R61" s="654"/>
      <c r="S61" s="457"/>
      <c r="T61" s="630" t="s">
        <v>24</v>
      </c>
      <c r="U61" s="460"/>
      <c r="V61" s="630" t="s">
        <v>25</v>
      </c>
      <c r="W61" s="458"/>
      <c r="X61" s="630" t="s">
        <v>26</v>
      </c>
      <c r="Y61" s="458"/>
      <c r="Z61" s="608" t="s">
        <v>27</v>
      </c>
      <c r="AA61" s="461"/>
      <c r="AB61" s="608" t="s">
        <v>28</v>
      </c>
      <c r="AC61" s="462"/>
    </row>
    <row r="62" spans="1:29" ht="18.75" customHeight="1" thickBot="1">
      <c r="A62" s="463"/>
      <c r="B62" s="455"/>
      <c r="C62" s="645"/>
      <c r="D62" s="456"/>
      <c r="E62" s="637"/>
      <c r="F62" s="638"/>
      <c r="G62" s="638"/>
      <c r="H62" s="639"/>
      <c r="I62" s="457"/>
      <c r="J62" s="640" t="s">
        <v>29</v>
      </c>
      <c r="K62" s="620" t="s">
        <v>30</v>
      </c>
      <c r="L62" s="622" t="s">
        <v>31</v>
      </c>
      <c r="M62" s="458"/>
      <c r="N62" s="609"/>
      <c r="O62" s="459"/>
      <c r="P62" s="655"/>
      <c r="Q62" s="656"/>
      <c r="R62" s="657"/>
      <c r="S62" s="457"/>
      <c r="T62" s="631"/>
      <c r="U62" s="460"/>
      <c r="V62" s="631"/>
      <c r="W62" s="458"/>
      <c r="X62" s="631"/>
      <c r="Y62" s="458"/>
      <c r="Z62" s="609"/>
      <c r="AA62" s="461"/>
      <c r="AB62" s="609"/>
      <c r="AC62" s="464"/>
    </row>
    <row r="63" spans="1:29" ht="18.75" customHeight="1" thickBot="1">
      <c r="A63" s="454"/>
      <c r="B63" s="460"/>
      <c r="C63" s="646"/>
      <c r="D63" s="456"/>
      <c r="E63" s="647" t="s">
        <v>32</v>
      </c>
      <c r="F63" s="649" t="s">
        <v>33</v>
      </c>
      <c r="G63" s="625" t="s">
        <v>34</v>
      </c>
      <c r="H63" s="633" t="s">
        <v>35</v>
      </c>
      <c r="I63" s="457"/>
      <c r="J63" s="641"/>
      <c r="K63" s="621"/>
      <c r="L63" s="623"/>
      <c r="M63" s="460"/>
      <c r="N63" s="609"/>
      <c r="O63" s="459"/>
      <c r="P63" s="658" t="s">
        <v>36</v>
      </c>
      <c r="Q63" s="609" t="s">
        <v>37</v>
      </c>
      <c r="R63" s="609" t="s">
        <v>38</v>
      </c>
      <c r="S63" s="457"/>
      <c r="T63" s="632"/>
      <c r="U63" s="460"/>
      <c r="V63" s="632"/>
      <c r="W63" s="460"/>
      <c r="X63" s="632"/>
      <c r="Y63" s="460"/>
      <c r="Z63" s="651"/>
      <c r="AA63" s="461"/>
      <c r="AB63" s="651"/>
      <c r="AC63" s="462"/>
    </row>
    <row r="64" spans="1:29" ht="87.75" customHeight="1">
      <c r="A64" s="454"/>
      <c r="B64" s="465"/>
      <c r="C64" s="43" t="s">
        <v>39</v>
      </c>
      <c r="D64" s="466"/>
      <c r="E64" s="647"/>
      <c r="F64" s="649"/>
      <c r="G64" s="625"/>
      <c r="H64" s="633"/>
      <c r="I64" s="457"/>
      <c r="J64" s="642" t="s">
        <v>68</v>
      </c>
      <c r="K64" s="621"/>
      <c r="L64" s="623"/>
      <c r="M64" s="465"/>
      <c r="N64" s="609"/>
      <c r="O64" s="467"/>
      <c r="P64" s="658"/>
      <c r="Q64" s="609"/>
      <c r="R64" s="609"/>
      <c r="S64" s="457"/>
      <c r="T64" s="660" t="s">
        <v>41</v>
      </c>
      <c r="U64" s="468"/>
      <c r="V64" s="660" t="s">
        <v>41</v>
      </c>
      <c r="W64" s="465"/>
      <c r="X64" s="660" t="s">
        <v>41</v>
      </c>
      <c r="Y64" s="465"/>
      <c r="Z64" s="151" t="s">
        <v>42</v>
      </c>
      <c r="AA64" s="465"/>
      <c r="AB64" s="151" t="s">
        <v>42</v>
      </c>
      <c r="AC64" s="462"/>
    </row>
    <row r="65" spans="1:29" ht="26.25" thickBot="1">
      <c r="A65" s="469"/>
      <c r="B65" s="470"/>
      <c r="C65" s="466"/>
      <c r="D65" s="466"/>
      <c r="E65" s="648"/>
      <c r="F65" s="650"/>
      <c r="G65" s="279" t="s">
        <v>43</v>
      </c>
      <c r="H65" s="283" t="s">
        <v>43</v>
      </c>
      <c r="I65" s="457"/>
      <c r="J65" s="643"/>
      <c r="K65" s="152" t="s">
        <v>44</v>
      </c>
      <c r="L65" s="624"/>
      <c r="M65" s="468"/>
      <c r="N65" s="610"/>
      <c r="O65" s="467"/>
      <c r="P65" s="659"/>
      <c r="Q65" s="610"/>
      <c r="R65" s="610"/>
      <c r="S65" s="467"/>
      <c r="T65" s="661"/>
      <c r="U65" s="468"/>
      <c r="V65" s="661"/>
      <c r="W65" s="468"/>
      <c r="X65" s="661"/>
      <c r="Y65" s="468"/>
      <c r="Z65" s="153" t="s">
        <v>45</v>
      </c>
      <c r="AA65" s="471"/>
      <c r="AB65" s="153" t="s">
        <v>45</v>
      </c>
      <c r="AC65" s="472"/>
    </row>
    <row r="66" spans="1:29" ht="15.75">
      <c r="A66" s="473"/>
      <c r="B66" s="474"/>
      <c r="C66" s="475"/>
      <c r="D66" s="475"/>
      <c r="E66" s="515"/>
      <c r="F66" s="516"/>
      <c r="G66" s="516"/>
      <c r="H66" s="516"/>
      <c r="I66" s="477"/>
      <c r="J66" s="477"/>
      <c r="K66" s="477"/>
      <c r="L66" s="477"/>
      <c r="M66" s="476"/>
      <c r="N66" s="516"/>
      <c r="O66" s="516"/>
      <c r="P66" s="517" t="s">
        <v>46</v>
      </c>
      <c r="Q66" s="517" t="s">
        <v>46</v>
      </c>
      <c r="R66" s="476"/>
      <c r="S66" s="477"/>
      <c r="T66" s="476"/>
      <c r="U66" s="476"/>
      <c r="V66" s="476"/>
      <c r="W66" s="476"/>
      <c r="X66" s="477"/>
      <c r="Y66" s="476"/>
      <c r="Z66" s="477"/>
      <c r="AA66" s="477"/>
      <c r="AB66" s="477"/>
      <c r="AC66" s="478"/>
    </row>
    <row r="67" spans="1:29" ht="18">
      <c r="A67" s="479"/>
      <c r="B67" s="480"/>
      <c r="C67" s="192" t="s">
        <v>69</v>
      </c>
      <c r="D67" s="456"/>
      <c r="E67" s="177" t="s">
        <v>46</v>
      </c>
      <c r="F67" s="177"/>
      <c r="G67" s="184"/>
      <c r="H67" s="281"/>
      <c r="I67" s="178"/>
      <c r="J67" s="190"/>
      <c r="K67" s="179"/>
      <c r="L67" s="180" t="s">
        <v>46</v>
      </c>
      <c r="M67" s="181"/>
      <c r="N67" s="185">
        <v>0</v>
      </c>
      <c r="O67" s="178"/>
      <c r="P67" s="185">
        <v>0</v>
      </c>
      <c r="Q67" s="186"/>
      <c r="R67" s="182" t="str">
        <f>IF(P67&lt;=0.05*N67,"0K","NON AMMISSIBILE")</f>
        <v>0K</v>
      </c>
      <c r="S67" s="183"/>
      <c r="T67" s="187">
        <f t="shared" ref="T67:T86" si="3">P67+N67</f>
        <v>0</v>
      </c>
      <c r="U67" s="181"/>
      <c r="V67" s="185">
        <v>0</v>
      </c>
      <c r="W67" s="181"/>
      <c r="X67" s="187">
        <f>T67+V67</f>
        <v>0</v>
      </c>
      <c r="Y67" s="181"/>
      <c r="Z67" s="188"/>
      <c r="AA67" s="189"/>
      <c r="AB67" s="188"/>
      <c r="AC67" s="481"/>
    </row>
    <row r="68" spans="1:29" ht="18">
      <c r="A68" s="479"/>
      <c r="B68" s="480"/>
      <c r="C68" s="192" t="s">
        <v>71</v>
      </c>
      <c r="D68" s="456"/>
      <c r="E68" s="177"/>
      <c r="F68" s="177"/>
      <c r="G68" s="184"/>
      <c r="H68" s="281"/>
      <c r="I68" s="178"/>
      <c r="J68" s="190" t="s">
        <v>46</v>
      </c>
      <c r="K68" s="179" t="s">
        <v>46</v>
      </c>
      <c r="L68" s="180" t="s">
        <v>46</v>
      </c>
      <c r="M68" s="181"/>
      <c r="N68" s="185">
        <v>0</v>
      </c>
      <c r="O68" s="178"/>
      <c r="P68" s="185">
        <v>0</v>
      </c>
      <c r="Q68" s="186"/>
      <c r="R68" s="182" t="str">
        <f t="shared" ref="R68:R86" si="4">IF(P68&lt;=0.05*N68,"0K","NON AMMISSIBILE")</f>
        <v>0K</v>
      </c>
      <c r="S68" s="183"/>
      <c r="T68" s="187">
        <f t="shared" si="3"/>
        <v>0</v>
      </c>
      <c r="U68" s="181"/>
      <c r="V68" s="185">
        <v>0</v>
      </c>
      <c r="W68" s="181"/>
      <c r="X68" s="187">
        <f t="shared" ref="X68:X86" si="5">T68+V68</f>
        <v>0</v>
      </c>
      <c r="Y68" s="181"/>
      <c r="Z68" s="188"/>
      <c r="AA68" s="189"/>
      <c r="AB68" s="188"/>
      <c r="AC68" s="481"/>
    </row>
    <row r="69" spans="1:29" ht="18">
      <c r="A69" s="479"/>
      <c r="B69" s="480"/>
      <c r="C69" s="192" t="s">
        <v>72</v>
      </c>
      <c r="D69" s="456"/>
      <c r="E69" s="177"/>
      <c r="F69" s="177"/>
      <c r="G69" s="184"/>
      <c r="H69" s="281"/>
      <c r="I69" s="178"/>
      <c r="J69" s="190" t="s">
        <v>46</v>
      </c>
      <c r="K69" s="179" t="s">
        <v>46</v>
      </c>
      <c r="L69" s="180" t="s">
        <v>46</v>
      </c>
      <c r="M69" s="181"/>
      <c r="N69" s="185">
        <v>0</v>
      </c>
      <c r="O69" s="178"/>
      <c r="P69" s="185">
        <v>0</v>
      </c>
      <c r="Q69" s="186"/>
      <c r="R69" s="182" t="str">
        <f t="shared" si="4"/>
        <v>0K</v>
      </c>
      <c r="S69" s="183"/>
      <c r="T69" s="187">
        <f t="shared" si="3"/>
        <v>0</v>
      </c>
      <c r="U69" s="181"/>
      <c r="V69" s="185">
        <v>0</v>
      </c>
      <c r="W69" s="181"/>
      <c r="X69" s="187">
        <f t="shared" si="5"/>
        <v>0</v>
      </c>
      <c r="Y69" s="181"/>
      <c r="Z69" s="188"/>
      <c r="AA69" s="189"/>
      <c r="AB69" s="188"/>
      <c r="AC69" s="481"/>
    </row>
    <row r="70" spans="1:29" ht="18">
      <c r="A70" s="479"/>
      <c r="B70" s="480"/>
      <c r="C70" s="192" t="s">
        <v>73</v>
      </c>
      <c r="D70" s="456"/>
      <c r="E70" s="177"/>
      <c r="F70" s="177"/>
      <c r="G70" s="184"/>
      <c r="H70" s="281"/>
      <c r="I70" s="178"/>
      <c r="J70" s="190" t="s">
        <v>46</v>
      </c>
      <c r="K70" s="179" t="s">
        <v>46</v>
      </c>
      <c r="L70" s="180" t="s">
        <v>46</v>
      </c>
      <c r="M70" s="181"/>
      <c r="N70" s="185">
        <v>0</v>
      </c>
      <c r="O70" s="178"/>
      <c r="P70" s="185">
        <v>0</v>
      </c>
      <c r="Q70" s="186"/>
      <c r="R70" s="182" t="str">
        <f t="shared" si="4"/>
        <v>0K</v>
      </c>
      <c r="S70" s="183"/>
      <c r="T70" s="187">
        <f t="shared" si="3"/>
        <v>0</v>
      </c>
      <c r="U70" s="181"/>
      <c r="V70" s="185">
        <v>0</v>
      </c>
      <c r="W70" s="181"/>
      <c r="X70" s="187">
        <f t="shared" si="5"/>
        <v>0</v>
      </c>
      <c r="Y70" s="181"/>
      <c r="Z70" s="188"/>
      <c r="AA70" s="189"/>
      <c r="AB70" s="188"/>
      <c r="AC70" s="481"/>
    </row>
    <row r="71" spans="1:29" ht="18">
      <c r="A71" s="479"/>
      <c r="B71" s="480"/>
      <c r="C71" s="192" t="s">
        <v>74</v>
      </c>
      <c r="D71" s="456"/>
      <c r="E71" s="177"/>
      <c r="F71" s="177"/>
      <c r="G71" s="184"/>
      <c r="H71" s="281"/>
      <c r="I71" s="178"/>
      <c r="J71" s="190" t="s">
        <v>46</v>
      </c>
      <c r="K71" s="179" t="s">
        <v>46</v>
      </c>
      <c r="L71" s="180" t="s">
        <v>46</v>
      </c>
      <c r="M71" s="181"/>
      <c r="N71" s="185">
        <v>0</v>
      </c>
      <c r="O71" s="178"/>
      <c r="P71" s="185">
        <v>0</v>
      </c>
      <c r="Q71" s="186"/>
      <c r="R71" s="182" t="str">
        <f t="shared" si="4"/>
        <v>0K</v>
      </c>
      <c r="S71" s="183"/>
      <c r="T71" s="187">
        <f t="shared" si="3"/>
        <v>0</v>
      </c>
      <c r="U71" s="181"/>
      <c r="V71" s="185">
        <v>0</v>
      </c>
      <c r="W71" s="181"/>
      <c r="X71" s="187">
        <f t="shared" si="5"/>
        <v>0</v>
      </c>
      <c r="Y71" s="181"/>
      <c r="Z71" s="188"/>
      <c r="AA71" s="189"/>
      <c r="AB71" s="188"/>
      <c r="AC71" s="481"/>
    </row>
    <row r="72" spans="1:29" ht="18">
      <c r="A72" s="479"/>
      <c r="B72" s="480"/>
      <c r="C72" s="192" t="s">
        <v>75</v>
      </c>
      <c r="D72" s="456"/>
      <c r="E72" s="177"/>
      <c r="F72" s="177"/>
      <c r="G72" s="184"/>
      <c r="H72" s="281"/>
      <c r="I72" s="178"/>
      <c r="J72" s="190"/>
      <c r="K72" s="179" t="s">
        <v>46</v>
      </c>
      <c r="L72" s="180" t="s">
        <v>46</v>
      </c>
      <c r="M72" s="181"/>
      <c r="N72" s="185">
        <v>0</v>
      </c>
      <c r="O72" s="178"/>
      <c r="P72" s="185">
        <v>0</v>
      </c>
      <c r="Q72" s="186"/>
      <c r="R72" s="182" t="str">
        <f t="shared" si="4"/>
        <v>0K</v>
      </c>
      <c r="S72" s="183"/>
      <c r="T72" s="187">
        <f t="shared" si="3"/>
        <v>0</v>
      </c>
      <c r="U72" s="181"/>
      <c r="V72" s="185">
        <v>0</v>
      </c>
      <c r="W72" s="181"/>
      <c r="X72" s="187">
        <f t="shared" si="5"/>
        <v>0</v>
      </c>
      <c r="Y72" s="181"/>
      <c r="Z72" s="188"/>
      <c r="AA72" s="189"/>
      <c r="AB72" s="188"/>
      <c r="AC72" s="481"/>
    </row>
    <row r="73" spans="1:29" ht="18">
      <c r="A73" s="479"/>
      <c r="B73" s="480"/>
      <c r="C73" s="192" t="s">
        <v>76</v>
      </c>
      <c r="D73" s="456"/>
      <c r="E73" s="177"/>
      <c r="F73" s="177"/>
      <c r="G73" s="184"/>
      <c r="H73" s="281"/>
      <c r="I73" s="178"/>
      <c r="J73" s="190" t="s">
        <v>46</v>
      </c>
      <c r="K73" s="179"/>
      <c r="L73" s="180" t="s">
        <v>46</v>
      </c>
      <c r="M73" s="181"/>
      <c r="N73" s="185">
        <v>0</v>
      </c>
      <c r="O73" s="178"/>
      <c r="P73" s="185">
        <v>0</v>
      </c>
      <c r="Q73" s="186"/>
      <c r="R73" s="182" t="str">
        <f t="shared" si="4"/>
        <v>0K</v>
      </c>
      <c r="S73" s="183"/>
      <c r="T73" s="187">
        <f t="shared" si="3"/>
        <v>0</v>
      </c>
      <c r="U73" s="181"/>
      <c r="V73" s="185">
        <v>0</v>
      </c>
      <c r="W73" s="181"/>
      <c r="X73" s="187">
        <f t="shared" si="5"/>
        <v>0</v>
      </c>
      <c r="Y73" s="181"/>
      <c r="Z73" s="188"/>
      <c r="AA73" s="189"/>
      <c r="AB73" s="188"/>
      <c r="AC73" s="481"/>
    </row>
    <row r="74" spans="1:29" ht="18">
      <c r="A74" s="479"/>
      <c r="B74" s="480"/>
      <c r="C74" s="192" t="s">
        <v>77</v>
      </c>
      <c r="D74" s="456"/>
      <c r="E74" s="177"/>
      <c r="F74" s="177"/>
      <c r="G74" s="184"/>
      <c r="H74" s="281"/>
      <c r="I74" s="178"/>
      <c r="J74" s="191"/>
      <c r="K74" s="179" t="s">
        <v>46</v>
      </c>
      <c r="L74" s="180" t="s">
        <v>46</v>
      </c>
      <c r="M74" s="181"/>
      <c r="N74" s="185">
        <v>0</v>
      </c>
      <c r="O74" s="178"/>
      <c r="P74" s="185">
        <v>0</v>
      </c>
      <c r="Q74" s="186"/>
      <c r="R74" s="182" t="str">
        <f t="shared" si="4"/>
        <v>0K</v>
      </c>
      <c r="S74" s="183"/>
      <c r="T74" s="187">
        <f t="shared" si="3"/>
        <v>0</v>
      </c>
      <c r="U74" s="181"/>
      <c r="V74" s="185">
        <v>0</v>
      </c>
      <c r="W74" s="181"/>
      <c r="X74" s="187">
        <f t="shared" si="5"/>
        <v>0</v>
      </c>
      <c r="Y74" s="181"/>
      <c r="Z74" s="188"/>
      <c r="AA74" s="189"/>
      <c r="AB74" s="188"/>
      <c r="AC74" s="481"/>
    </row>
    <row r="75" spans="1:29" ht="18">
      <c r="A75" s="479"/>
      <c r="B75" s="480"/>
      <c r="C75" s="192" t="s">
        <v>78</v>
      </c>
      <c r="D75" s="456"/>
      <c r="E75" s="177"/>
      <c r="F75" s="177"/>
      <c r="G75" s="184"/>
      <c r="H75" s="281"/>
      <c r="I75" s="178"/>
      <c r="J75" s="190" t="s">
        <v>46</v>
      </c>
      <c r="K75" s="179" t="s">
        <v>46</v>
      </c>
      <c r="L75" s="180" t="s">
        <v>46</v>
      </c>
      <c r="M75" s="181"/>
      <c r="N75" s="185">
        <v>0</v>
      </c>
      <c r="O75" s="178"/>
      <c r="P75" s="185">
        <v>0</v>
      </c>
      <c r="Q75" s="186"/>
      <c r="R75" s="182" t="str">
        <f t="shared" si="4"/>
        <v>0K</v>
      </c>
      <c r="S75" s="183"/>
      <c r="T75" s="187">
        <f t="shared" si="3"/>
        <v>0</v>
      </c>
      <c r="U75" s="181"/>
      <c r="V75" s="185">
        <v>0</v>
      </c>
      <c r="W75" s="181"/>
      <c r="X75" s="187">
        <f t="shared" si="5"/>
        <v>0</v>
      </c>
      <c r="Y75" s="181"/>
      <c r="Z75" s="188"/>
      <c r="AA75" s="189"/>
      <c r="AB75" s="188"/>
      <c r="AC75" s="481"/>
    </row>
    <row r="76" spans="1:29" ht="18">
      <c r="A76" s="479"/>
      <c r="B76" s="480"/>
      <c r="C76" s="192" t="s">
        <v>79</v>
      </c>
      <c r="D76" s="456"/>
      <c r="E76" s="177"/>
      <c r="F76" s="177"/>
      <c r="G76" s="184"/>
      <c r="H76" s="281"/>
      <c r="I76" s="178"/>
      <c r="J76" s="190" t="s">
        <v>46</v>
      </c>
      <c r="K76" s="179" t="s">
        <v>46</v>
      </c>
      <c r="L76" s="180" t="s">
        <v>46</v>
      </c>
      <c r="M76" s="181"/>
      <c r="N76" s="185">
        <v>0</v>
      </c>
      <c r="O76" s="178"/>
      <c r="P76" s="185">
        <v>0</v>
      </c>
      <c r="Q76" s="186"/>
      <c r="R76" s="182" t="str">
        <f t="shared" si="4"/>
        <v>0K</v>
      </c>
      <c r="S76" s="183"/>
      <c r="T76" s="187">
        <f t="shared" si="3"/>
        <v>0</v>
      </c>
      <c r="U76" s="181"/>
      <c r="V76" s="185">
        <v>0</v>
      </c>
      <c r="W76" s="181"/>
      <c r="X76" s="187">
        <f t="shared" si="5"/>
        <v>0</v>
      </c>
      <c r="Y76" s="181"/>
      <c r="Z76" s="188"/>
      <c r="AA76" s="189"/>
      <c r="AB76" s="188"/>
      <c r="AC76" s="481"/>
    </row>
    <row r="77" spans="1:29" ht="18">
      <c r="A77" s="479"/>
      <c r="B77" s="480"/>
      <c r="C77" s="192" t="s">
        <v>80</v>
      </c>
      <c r="D77" s="456"/>
      <c r="E77" s="177"/>
      <c r="F77" s="177"/>
      <c r="G77" s="184"/>
      <c r="H77" s="281"/>
      <c r="I77" s="178"/>
      <c r="J77" s="190" t="s">
        <v>46</v>
      </c>
      <c r="K77" s="179" t="s">
        <v>46</v>
      </c>
      <c r="L77" s="180" t="s">
        <v>46</v>
      </c>
      <c r="M77" s="181"/>
      <c r="N77" s="185">
        <v>0</v>
      </c>
      <c r="O77" s="178"/>
      <c r="P77" s="185">
        <v>0</v>
      </c>
      <c r="Q77" s="186"/>
      <c r="R77" s="182" t="str">
        <f t="shared" si="4"/>
        <v>0K</v>
      </c>
      <c r="S77" s="183"/>
      <c r="T77" s="187">
        <f t="shared" si="3"/>
        <v>0</v>
      </c>
      <c r="U77" s="181"/>
      <c r="V77" s="185">
        <v>0</v>
      </c>
      <c r="W77" s="181"/>
      <c r="X77" s="187">
        <f t="shared" si="5"/>
        <v>0</v>
      </c>
      <c r="Y77" s="181"/>
      <c r="Z77" s="188"/>
      <c r="AA77" s="189"/>
      <c r="AB77" s="188"/>
      <c r="AC77" s="481"/>
    </row>
    <row r="78" spans="1:29" ht="18">
      <c r="A78" s="479"/>
      <c r="B78" s="480"/>
      <c r="C78" s="192" t="s">
        <v>81</v>
      </c>
      <c r="D78" s="456"/>
      <c r="E78" s="177"/>
      <c r="F78" s="177"/>
      <c r="G78" s="184"/>
      <c r="H78" s="281"/>
      <c r="I78" s="178"/>
      <c r="J78" s="190" t="s">
        <v>46</v>
      </c>
      <c r="K78" s="179" t="s">
        <v>46</v>
      </c>
      <c r="L78" s="180" t="s">
        <v>46</v>
      </c>
      <c r="M78" s="181"/>
      <c r="N78" s="185">
        <v>0</v>
      </c>
      <c r="O78" s="178"/>
      <c r="P78" s="185">
        <v>0</v>
      </c>
      <c r="Q78" s="186"/>
      <c r="R78" s="182" t="str">
        <f t="shared" si="4"/>
        <v>0K</v>
      </c>
      <c r="S78" s="183"/>
      <c r="T78" s="187">
        <f t="shared" si="3"/>
        <v>0</v>
      </c>
      <c r="U78" s="181"/>
      <c r="V78" s="185">
        <v>0</v>
      </c>
      <c r="W78" s="181"/>
      <c r="X78" s="187">
        <f t="shared" si="5"/>
        <v>0</v>
      </c>
      <c r="Y78" s="181"/>
      <c r="Z78" s="188"/>
      <c r="AA78" s="189"/>
      <c r="AB78" s="188"/>
      <c r="AC78" s="481"/>
    </row>
    <row r="79" spans="1:29" ht="18">
      <c r="A79" s="479"/>
      <c r="B79" s="480"/>
      <c r="C79" s="192" t="s">
        <v>82</v>
      </c>
      <c r="D79" s="456"/>
      <c r="E79" s="177"/>
      <c r="F79" s="177"/>
      <c r="G79" s="184"/>
      <c r="H79" s="281"/>
      <c r="I79" s="178"/>
      <c r="J79" s="190" t="s">
        <v>46</v>
      </c>
      <c r="K79" s="179" t="s">
        <v>46</v>
      </c>
      <c r="L79" s="180" t="s">
        <v>46</v>
      </c>
      <c r="M79" s="181"/>
      <c r="N79" s="185">
        <v>0</v>
      </c>
      <c r="O79" s="178"/>
      <c r="P79" s="185">
        <v>0</v>
      </c>
      <c r="Q79" s="186"/>
      <c r="R79" s="182" t="str">
        <f t="shared" si="4"/>
        <v>0K</v>
      </c>
      <c r="S79" s="183"/>
      <c r="T79" s="187">
        <f t="shared" si="3"/>
        <v>0</v>
      </c>
      <c r="U79" s="181"/>
      <c r="V79" s="185">
        <v>0</v>
      </c>
      <c r="W79" s="181"/>
      <c r="X79" s="187">
        <f t="shared" si="5"/>
        <v>0</v>
      </c>
      <c r="Y79" s="181"/>
      <c r="Z79" s="188"/>
      <c r="AA79" s="189"/>
      <c r="AB79" s="188"/>
      <c r="AC79" s="481"/>
    </row>
    <row r="80" spans="1:29" ht="18">
      <c r="A80" s="479"/>
      <c r="B80" s="480"/>
      <c r="C80" s="192" t="s">
        <v>83</v>
      </c>
      <c r="D80" s="456"/>
      <c r="E80" s="177"/>
      <c r="F80" s="177"/>
      <c r="G80" s="184"/>
      <c r="H80" s="281"/>
      <c r="I80" s="178"/>
      <c r="J80" s="190" t="s">
        <v>46</v>
      </c>
      <c r="K80" s="179" t="s">
        <v>46</v>
      </c>
      <c r="L80" s="180" t="s">
        <v>46</v>
      </c>
      <c r="M80" s="181"/>
      <c r="N80" s="185">
        <v>0</v>
      </c>
      <c r="O80" s="178"/>
      <c r="P80" s="185">
        <v>0</v>
      </c>
      <c r="Q80" s="186"/>
      <c r="R80" s="182" t="str">
        <f t="shared" si="4"/>
        <v>0K</v>
      </c>
      <c r="S80" s="183"/>
      <c r="T80" s="187">
        <f t="shared" si="3"/>
        <v>0</v>
      </c>
      <c r="U80" s="181"/>
      <c r="V80" s="185">
        <v>0</v>
      </c>
      <c r="W80" s="181"/>
      <c r="X80" s="187">
        <f t="shared" si="5"/>
        <v>0</v>
      </c>
      <c r="Y80" s="181"/>
      <c r="Z80" s="188"/>
      <c r="AA80" s="189"/>
      <c r="AB80" s="188"/>
      <c r="AC80" s="481"/>
    </row>
    <row r="81" spans="1:29" ht="18">
      <c r="A81" s="479"/>
      <c r="B81" s="480"/>
      <c r="C81" s="192" t="s">
        <v>84</v>
      </c>
      <c r="D81" s="456"/>
      <c r="E81" s="177"/>
      <c r="F81" s="177"/>
      <c r="G81" s="184"/>
      <c r="H81" s="281"/>
      <c r="I81" s="178"/>
      <c r="J81" s="190" t="s">
        <v>46</v>
      </c>
      <c r="K81" s="179" t="s">
        <v>46</v>
      </c>
      <c r="L81" s="180" t="s">
        <v>46</v>
      </c>
      <c r="M81" s="181"/>
      <c r="N81" s="185">
        <v>0</v>
      </c>
      <c r="O81" s="178"/>
      <c r="P81" s="185">
        <v>0</v>
      </c>
      <c r="Q81" s="186"/>
      <c r="R81" s="182" t="str">
        <f t="shared" si="4"/>
        <v>0K</v>
      </c>
      <c r="S81" s="183"/>
      <c r="T81" s="187">
        <f t="shared" si="3"/>
        <v>0</v>
      </c>
      <c r="U81" s="181"/>
      <c r="V81" s="185">
        <v>0</v>
      </c>
      <c r="W81" s="181"/>
      <c r="X81" s="187">
        <f t="shared" si="5"/>
        <v>0</v>
      </c>
      <c r="Y81" s="181"/>
      <c r="Z81" s="188"/>
      <c r="AA81" s="189"/>
      <c r="AB81" s="188"/>
      <c r="AC81" s="481"/>
    </row>
    <row r="82" spans="1:29" ht="18">
      <c r="A82" s="479"/>
      <c r="B82" s="480"/>
      <c r="C82" s="192" t="s">
        <v>85</v>
      </c>
      <c r="D82" s="456"/>
      <c r="E82" s="177"/>
      <c r="F82" s="177"/>
      <c r="G82" s="184"/>
      <c r="H82" s="281"/>
      <c r="I82" s="178"/>
      <c r="J82" s="190" t="s">
        <v>46</v>
      </c>
      <c r="K82" s="179" t="s">
        <v>46</v>
      </c>
      <c r="L82" s="180" t="s">
        <v>46</v>
      </c>
      <c r="M82" s="181"/>
      <c r="N82" s="185">
        <v>0</v>
      </c>
      <c r="O82" s="178"/>
      <c r="P82" s="185">
        <v>0</v>
      </c>
      <c r="Q82" s="186"/>
      <c r="R82" s="182" t="str">
        <f t="shared" si="4"/>
        <v>0K</v>
      </c>
      <c r="S82" s="183"/>
      <c r="T82" s="187">
        <f t="shared" si="3"/>
        <v>0</v>
      </c>
      <c r="U82" s="181"/>
      <c r="V82" s="185">
        <v>0</v>
      </c>
      <c r="W82" s="181"/>
      <c r="X82" s="187">
        <f t="shared" si="5"/>
        <v>0</v>
      </c>
      <c r="Y82" s="181"/>
      <c r="Z82" s="188"/>
      <c r="AA82" s="189"/>
      <c r="AB82" s="188"/>
      <c r="AC82" s="481"/>
    </row>
    <row r="83" spans="1:29" ht="18">
      <c r="A83" s="479"/>
      <c r="B83" s="480"/>
      <c r="C83" s="192" t="s">
        <v>86</v>
      </c>
      <c r="D83" s="456"/>
      <c r="E83" s="177"/>
      <c r="F83" s="177"/>
      <c r="G83" s="184"/>
      <c r="H83" s="281"/>
      <c r="I83" s="178"/>
      <c r="J83" s="190" t="s">
        <v>46</v>
      </c>
      <c r="K83" s="179" t="s">
        <v>46</v>
      </c>
      <c r="L83" s="180" t="s">
        <v>46</v>
      </c>
      <c r="M83" s="181"/>
      <c r="N83" s="185">
        <v>0</v>
      </c>
      <c r="O83" s="178"/>
      <c r="P83" s="185">
        <v>0</v>
      </c>
      <c r="Q83" s="186"/>
      <c r="R83" s="182" t="str">
        <f t="shared" si="4"/>
        <v>0K</v>
      </c>
      <c r="S83" s="183"/>
      <c r="T83" s="187">
        <f t="shared" si="3"/>
        <v>0</v>
      </c>
      <c r="U83" s="181"/>
      <c r="V83" s="185">
        <v>0</v>
      </c>
      <c r="W83" s="181"/>
      <c r="X83" s="187">
        <f t="shared" si="5"/>
        <v>0</v>
      </c>
      <c r="Y83" s="181"/>
      <c r="Z83" s="188"/>
      <c r="AA83" s="189"/>
      <c r="AB83" s="188"/>
      <c r="AC83" s="481"/>
    </row>
    <row r="84" spans="1:29" ht="18">
      <c r="A84" s="479"/>
      <c r="B84" s="480"/>
      <c r="C84" s="192" t="s">
        <v>87</v>
      </c>
      <c r="D84" s="456"/>
      <c r="E84" s="177"/>
      <c r="F84" s="177"/>
      <c r="G84" s="184"/>
      <c r="H84" s="281"/>
      <c r="I84" s="178"/>
      <c r="J84" s="190" t="s">
        <v>46</v>
      </c>
      <c r="K84" s="179" t="s">
        <v>46</v>
      </c>
      <c r="L84" s="180" t="s">
        <v>46</v>
      </c>
      <c r="M84" s="181"/>
      <c r="N84" s="185">
        <v>0</v>
      </c>
      <c r="O84" s="178"/>
      <c r="P84" s="185">
        <v>0</v>
      </c>
      <c r="Q84" s="186"/>
      <c r="R84" s="182" t="str">
        <f t="shared" si="4"/>
        <v>0K</v>
      </c>
      <c r="S84" s="183"/>
      <c r="T84" s="187">
        <f t="shared" si="3"/>
        <v>0</v>
      </c>
      <c r="U84" s="181"/>
      <c r="V84" s="185">
        <v>0</v>
      </c>
      <c r="W84" s="181"/>
      <c r="X84" s="187">
        <f t="shared" si="5"/>
        <v>0</v>
      </c>
      <c r="Y84" s="181"/>
      <c r="Z84" s="188"/>
      <c r="AA84" s="189"/>
      <c r="AB84" s="188"/>
      <c r="AC84" s="481"/>
    </row>
    <row r="85" spans="1:29" ht="18">
      <c r="A85" s="479"/>
      <c r="B85" s="480"/>
      <c r="C85" s="192" t="s">
        <v>88</v>
      </c>
      <c r="D85" s="456"/>
      <c r="E85" s="177"/>
      <c r="F85" s="177"/>
      <c r="G85" s="184"/>
      <c r="H85" s="281"/>
      <c r="I85" s="178"/>
      <c r="J85" s="190" t="s">
        <v>46</v>
      </c>
      <c r="K85" s="179" t="s">
        <v>46</v>
      </c>
      <c r="L85" s="180" t="s">
        <v>46</v>
      </c>
      <c r="M85" s="181"/>
      <c r="N85" s="185">
        <v>0</v>
      </c>
      <c r="O85" s="178"/>
      <c r="P85" s="185">
        <v>0</v>
      </c>
      <c r="Q85" s="186"/>
      <c r="R85" s="182" t="str">
        <f t="shared" si="4"/>
        <v>0K</v>
      </c>
      <c r="S85" s="183"/>
      <c r="T85" s="187">
        <f t="shared" si="3"/>
        <v>0</v>
      </c>
      <c r="U85" s="181"/>
      <c r="V85" s="185">
        <v>0</v>
      </c>
      <c r="W85" s="181"/>
      <c r="X85" s="187">
        <f t="shared" si="5"/>
        <v>0</v>
      </c>
      <c r="Y85" s="181"/>
      <c r="Z85" s="188"/>
      <c r="AA85" s="189"/>
      <c r="AB85" s="188"/>
      <c r="AC85" s="481"/>
    </row>
    <row r="86" spans="1:29" ht="18">
      <c r="A86" s="479"/>
      <c r="B86" s="480"/>
      <c r="C86" s="192" t="s">
        <v>89</v>
      </c>
      <c r="D86" s="456"/>
      <c r="E86" s="177"/>
      <c r="F86" s="177"/>
      <c r="G86" s="184"/>
      <c r="H86" s="281"/>
      <c r="I86" s="178"/>
      <c r="J86" s="190" t="s">
        <v>46</v>
      </c>
      <c r="K86" s="179" t="s">
        <v>46</v>
      </c>
      <c r="L86" s="180" t="s">
        <v>46</v>
      </c>
      <c r="M86" s="181"/>
      <c r="N86" s="185">
        <v>0</v>
      </c>
      <c r="O86" s="178"/>
      <c r="P86" s="185">
        <v>0</v>
      </c>
      <c r="Q86" s="186"/>
      <c r="R86" s="182" t="str">
        <f t="shared" si="4"/>
        <v>0K</v>
      </c>
      <c r="S86" s="183"/>
      <c r="T86" s="187">
        <f t="shared" si="3"/>
        <v>0</v>
      </c>
      <c r="U86" s="181"/>
      <c r="V86" s="185">
        <v>0</v>
      </c>
      <c r="W86" s="181"/>
      <c r="X86" s="187">
        <f t="shared" si="5"/>
        <v>0</v>
      </c>
      <c r="Y86" s="181"/>
      <c r="Z86" s="188"/>
      <c r="AA86" s="189"/>
      <c r="AB86" s="188"/>
      <c r="AC86" s="481"/>
    </row>
    <row r="87" spans="1:29" ht="18.75" thickBot="1">
      <c r="A87" s="479"/>
      <c r="B87" s="480"/>
      <c r="C87" s="456"/>
      <c r="D87" s="456"/>
      <c r="E87" s="482"/>
      <c r="F87" s="483"/>
      <c r="G87" s="518"/>
      <c r="H87" s="484"/>
      <c r="I87" s="485"/>
      <c r="J87" s="486"/>
      <c r="K87" s="486"/>
      <c r="L87" s="486"/>
      <c r="M87" s="487"/>
      <c r="N87" s="488"/>
      <c r="O87" s="485"/>
      <c r="P87" s="488"/>
      <c r="Q87" s="488"/>
      <c r="R87" s="487"/>
      <c r="S87" s="489"/>
      <c r="T87" s="490"/>
      <c r="U87" s="487"/>
      <c r="V87" s="490"/>
      <c r="W87" s="487"/>
      <c r="X87" s="491"/>
      <c r="Y87" s="487"/>
      <c r="Z87" s="492"/>
      <c r="AA87" s="492"/>
      <c r="AB87" s="492"/>
      <c r="AC87" s="481"/>
    </row>
    <row r="88" spans="1:29" ht="18.75" thickBot="1">
      <c r="A88" s="479"/>
      <c r="B88" s="480"/>
      <c r="C88" s="456"/>
      <c r="D88" s="456"/>
      <c r="E88" s="626" t="s">
        <v>67</v>
      </c>
      <c r="F88" s="627"/>
      <c r="G88" s="627"/>
      <c r="H88" s="627"/>
      <c r="I88" s="627"/>
      <c r="J88" s="627"/>
      <c r="K88" s="628"/>
      <c r="L88" s="155">
        <f>SUM(L67:L86)</f>
        <v>0</v>
      </c>
      <c r="M88" s="487"/>
      <c r="N88" s="154">
        <f>SUM(N67:N86)</f>
        <v>0</v>
      </c>
      <c r="O88" s="485"/>
      <c r="P88" s="154">
        <f>SUM(P67:P86)</f>
        <v>0</v>
      </c>
      <c r="Q88" s="154">
        <f>SUM(Q67:Q86)</f>
        <v>0</v>
      </c>
      <c r="R88" s="487"/>
      <c r="S88" s="489"/>
      <c r="T88" s="154">
        <f>SUM(T67:T86)</f>
        <v>0</v>
      </c>
      <c r="U88" s="487"/>
      <c r="V88" s="154">
        <f>SUM(V67:V86)</f>
        <v>0</v>
      </c>
      <c r="W88" s="487"/>
      <c r="X88" s="154">
        <f>SUM(X67:X86)</f>
        <v>0</v>
      </c>
      <c r="Y88" s="487"/>
      <c r="Z88" s="492"/>
      <c r="AA88" s="492"/>
      <c r="AB88" s="492"/>
      <c r="AC88" s="481"/>
    </row>
    <row r="89" spans="1:29" ht="15.75">
      <c r="A89" s="493"/>
      <c r="B89" s="494"/>
      <c r="C89" s="495"/>
      <c r="D89" s="495"/>
      <c r="E89" s="496"/>
      <c r="F89" s="497"/>
      <c r="G89" s="497" t="s">
        <v>46</v>
      </c>
      <c r="H89" s="497"/>
      <c r="I89" s="497"/>
      <c r="J89" s="497"/>
      <c r="K89" s="497"/>
      <c r="L89" s="497"/>
      <c r="M89" s="498"/>
      <c r="N89" s="497" t="s">
        <v>46</v>
      </c>
      <c r="O89" s="497"/>
      <c r="P89" s="629" t="s">
        <v>46</v>
      </c>
      <c r="Q89" s="629"/>
      <c r="R89" s="498"/>
      <c r="S89" s="499"/>
      <c r="T89" s="498"/>
      <c r="U89" s="498"/>
      <c r="V89" s="498"/>
      <c r="W89" s="498"/>
      <c r="X89" s="499"/>
      <c r="Y89" s="498"/>
      <c r="Z89" s="499"/>
      <c r="AA89" s="499"/>
      <c r="AB89" s="499"/>
      <c r="AC89" s="500"/>
    </row>
    <row r="90" spans="1:29" ht="16.5" thickBot="1">
      <c r="A90" s="429"/>
      <c r="C90" s="519"/>
      <c r="D90" s="5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502"/>
      <c r="T90" s="503"/>
      <c r="U90" s="503"/>
      <c r="V90" s="503"/>
      <c r="W90" s="503"/>
      <c r="X90" s="503"/>
      <c r="Y90" s="503"/>
      <c r="Z90" s="502"/>
      <c r="AA90" s="502"/>
      <c r="AB90" s="502"/>
      <c r="AC90" s="367"/>
    </row>
    <row r="91" spans="1:29" ht="15.75">
      <c r="A91" s="429"/>
      <c r="C91" s="519"/>
      <c r="D91" s="519"/>
      <c r="E91" s="599" t="s">
        <v>18</v>
      </c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600"/>
      <c r="S91" s="600"/>
      <c r="T91" s="600"/>
      <c r="U91" s="600"/>
      <c r="V91" s="600"/>
      <c r="W91" s="600"/>
      <c r="X91" s="601"/>
      <c r="Y91" s="503"/>
      <c r="Z91" s="502"/>
      <c r="AA91" s="502"/>
      <c r="AB91" s="502"/>
      <c r="AC91" s="367"/>
    </row>
    <row r="92" spans="1:29" ht="15.75">
      <c r="A92" s="429"/>
      <c r="C92" s="519"/>
      <c r="D92" s="519"/>
      <c r="E92" s="602"/>
      <c r="F92" s="603"/>
      <c r="G92" s="603"/>
      <c r="H92" s="603"/>
      <c r="I92" s="603"/>
      <c r="J92" s="603"/>
      <c r="K92" s="603"/>
      <c r="L92" s="603"/>
      <c r="M92" s="603"/>
      <c r="N92" s="603"/>
      <c r="O92" s="603"/>
      <c r="P92" s="603"/>
      <c r="Q92" s="603"/>
      <c r="R92" s="603"/>
      <c r="S92" s="603"/>
      <c r="T92" s="603"/>
      <c r="U92" s="603"/>
      <c r="V92" s="603"/>
      <c r="W92" s="603"/>
      <c r="X92" s="604"/>
      <c r="Y92" s="503"/>
      <c r="Z92" s="502"/>
      <c r="AA92" s="502"/>
      <c r="AB92" s="502"/>
      <c r="AC92" s="367"/>
    </row>
    <row r="93" spans="1:29" ht="15.75" thickBot="1">
      <c r="A93" s="429"/>
      <c r="E93" s="605"/>
      <c r="F93" s="606"/>
      <c r="G93" s="606"/>
      <c r="H93" s="606"/>
      <c r="I93" s="606"/>
      <c r="J93" s="606"/>
      <c r="K93" s="606"/>
      <c r="L93" s="606"/>
      <c r="M93" s="606"/>
      <c r="N93" s="606"/>
      <c r="O93" s="606"/>
      <c r="P93" s="606"/>
      <c r="Q93" s="606"/>
      <c r="R93" s="606"/>
      <c r="S93" s="606"/>
      <c r="T93" s="606"/>
      <c r="U93" s="606"/>
      <c r="V93" s="606"/>
      <c r="W93" s="606"/>
      <c r="X93" s="607"/>
      <c r="Y93" s="503"/>
      <c r="Z93" s="502"/>
      <c r="AA93" s="502"/>
      <c r="AB93" s="502"/>
      <c r="AC93" s="367"/>
    </row>
    <row r="94" spans="1:29">
      <c r="A94" s="429"/>
      <c r="E94" s="504"/>
      <c r="F94" s="505"/>
      <c r="G94" s="502"/>
      <c r="H94" s="502"/>
      <c r="I94" s="502"/>
      <c r="J94" s="506"/>
      <c r="K94" s="506"/>
      <c r="L94" s="506"/>
      <c r="M94" s="503"/>
      <c r="N94" s="502"/>
      <c r="O94" s="505"/>
      <c r="P94" s="502"/>
      <c r="Q94" s="502"/>
      <c r="R94" s="503"/>
      <c r="S94" s="502"/>
      <c r="T94" s="503"/>
      <c r="U94" s="503"/>
      <c r="V94" s="503"/>
      <c r="W94" s="503"/>
      <c r="X94" s="502"/>
      <c r="Y94" s="503"/>
      <c r="Z94" s="502"/>
      <c r="AA94" s="502"/>
      <c r="AB94" s="502"/>
      <c r="AC94" s="367"/>
    </row>
    <row r="95" spans="1:29">
      <c r="A95" s="429"/>
      <c r="E95" s="504"/>
      <c r="F95" s="505"/>
      <c r="G95" s="502"/>
      <c r="H95" s="502"/>
      <c r="I95" s="502"/>
      <c r="J95" s="506"/>
      <c r="K95" s="506"/>
      <c r="L95" s="506"/>
      <c r="M95" s="503"/>
      <c r="N95" s="502"/>
      <c r="O95" s="505"/>
      <c r="P95" s="502"/>
      <c r="Q95" s="502"/>
      <c r="R95" s="503"/>
      <c r="S95" s="502"/>
      <c r="T95" s="503"/>
      <c r="U95" s="503"/>
      <c r="V95" s="503"/>
      <c r="W95" s="503"/>
      <c r="X95" s="502"/>
      <c r="Y95" s="503"/>
      <c r="Z95" s="502"/>
      <c r="AA95" s="502"/>
      <c r="AB95" s="502"/>
      <c r="AC95" s="367"/>
    </row>
    <row r="96" spans="1:29">
      <c r="A96" s="429"/>
      <c r="E96" s="504"/>
      <c r="F96" s="505"/>
      <c r="G96" s="502"/>
      <c r="H96" s="502"/>
      <c r="I96" s="502"/>
      <c r="J96" s="506"/>
      <c r="K96" s="506"/>
      <c r="L96" s="506"/>
      <c r="M96" s="503"/>
      <c r="N96" s="502"/>
      <c r="O96" s="505"/>
      <c r="P96" s="502"/>
      <c r="Q96" s="502"/>
      <c r="R96" s="503"/>
      <c r="S96" s="502"/>
      <c r="T96" s="503"/>
      <c r="U96" s="503"/>
      <c r="V96" s="503"/>
      <c r="W96" s="503"/>
      <c r="X96" s="502"/>
      <c r="Y96" s="503"/>
      <c r="Z96" s="502"/>
      <c r="AA96" s="502"/>
      <c r="AB96" s="502"/>
      <c r="AC96" s="367"/>
    </row>
    <row r="97" spans="1:29">
      <c r="A97" s="429"/>
      <c r="E97" s="504"/>
      <c r="F97" s="505"/>
      <c r="G97" s="502"/>
      <c r="H97" s="502"/>
      <c r="I97" s="502"/>
      <c r="J97" s="506"/>
      <c r="K97" s="506"/>
      <c r="L97" s="506"/>
      <c r="M97" s="503"/>
      <c r="N97" s="502"/>
      <c r="O97" s="505"/>
      <c r="P97" s="502"/>
      <c r="Q97" s="502"/>
      <c r="R97" s="503"/>
      <c r="S97" s="502"/>
      <c r="T97" s="503"/>
      <c r="U97" s="503"/>
      <c r="V97" s="503"/>
      <c r="W97" s="503"/>
      <c r="X97" s="502"/>
      <c r="Y97" s="503"/>
      <c r="Z97" s="502"/>
      <c r="AA97" s="502"/>
      <c r="AB97" s="502"/>
      <c r="AC97" s="367"/>
    </row>
    <row r="98" spans="1:29" ht="15.75" thickBot="1">
      <c r="A98" s="507"/>
      <c r="B98" s="508"/>
      <c r="C98" s="509"/>
      <c r="D98" s="509"/>
      <c r="E98" s="510"/>
      <c r="F98" s="511"/>
      <c r="G98" s="512"/>
      <c r="H98" s="512"/>
      <c r="I98" s="512"/>
      <c r="J98" s="513"/>
      <c r="K98" s="513"/>
      <c r="L98" s="513"/>
      <c r="M98" s="514"/>
      <c r="N98" s="512"/>
      <c r="O98" s="511"/>
      <c r="P98" s="512"/>
      <c r="Q98" s="512"/>
      <c r="R98" s="514"/>
      <c r="S98" s="512"/>
      <c r="T98" s="514"/>
      <c r="U98" s="514"/>
      <c r="V98" s="514"/>
      <c r="W98" s="514"/>
      <c r="X98" s="512"/>
      <c r="Y98" s="514"/>
      <c r="Z98" s="512"/>
      <c r="AA98" s="512"/>
      <c r="AB98" s="512"/>
      <c r="AC98" s="383"/>
    </row>
    <row r="99" spans="1:29">
      <c r="E99" s="504"/>
      <c r="F99" s="505"/>
      <c r="G99" s="502"/>
      <c r="H99" s="502"/>
      <c r="I99" s="502"/>
      <c r="J99" s="506"/>
      <c r="K99" s="506"/>
      <c r="L99" s="506"/>
      <c r="M99" s="503"/>
      <c r="N99" s="502"/>
      <c r="O99" s="505"/>
      <c r="P99" s="502"/>
      <c r="Q99" s="502"/>
      <c r="R99" s="503"/>
      <c r="S99" s="502"/>
      <c r="T99" s="503"/>
      <c r="U99" s="503"/>
      <c r="V99" s="503"/>
      <c r="W99" s="503"/>
      <c r="X99" s="502"/>
      <c r="Y99" s="503"/>
      <c r="Z99" s="502"/>
      <c r="AA99" s="502"/>
      <c r="AB99" s="502"/>
    </row>
    <row r="100" spans="1:29">
      <c r="E100" s="504"/>
      <c r="F100" s="505"/>
      <c r="G100" s="502"/>
      <c r="H100" s="502"/>
      <c r="I100" s="502"/>
      <c r="J100" s="506"/>
      <c r="K100" s="506"/>
      <c r="L100" s="506"/>
      <c r="M100" s="503"/>
      <c r="N100" s="502"/>
      <c r="O100" s="505"/>
      <c r="P100" s="502"/>
      <c r="Q100" s="502"/>
      <c r="R100" s="503"/>
      <c r="S100" s="502"/>
      <c r="T100" s="503"/>
      <c r="U100" s="503"/>
      <c r="V100" s="503"/>
      <c r="W100" s="503"/>
      <c r="X100" s="502"/>
      <c r="Y100" s="503"/>
      <c r="Z100" s="502"/>
      <c r="AA100" s="502"/>
      <c r="AB100" s="502"/>
    </row>
  </sheetData>
  <sheetProtection algorithmName="SHA-512" hashValue="uHg4SqncGEmCmhvJ0/3R7Chw1NUv3pG8iiGucxDvZJWGbt0momC0x1s8AaWI+ietCCqhKDdrO/V06/azNHL5AQ==" saltValue="t+bXmQMFW6Pf1XBgaSuMQg==" spinCount="100000" sheet="1" objects="1" scenarios="1"/>
  <mergeCells count="85">
    <mergeCell ref="M16:N16"/>
    <mergeCell ref="P16:Q16"/>
    <mergeCell ref="T16:U16"/>
    <mergeCell ref="R11:R14"/>
    <mergeCell ref="V16:X16"/>
    <mergeCell ref="N11:O11"/>
    <mergeCell ref="N12:O12"/>
    <mergeCell ref="Q11:Q14"/>
    <mergeCell ref="U6:X6"/>
    <mergeCell ref="H63:H64"/>
    <mergeCell ref="E61:H62"/>
    <mergeCell ref="J62:J63"/>
    <mergeCell ref="J64:J65"/>
    <mergeCell ref="F6:H6"/>
    <mergeCell ref="F11:H14"/>
    <mergeCell ref="B16:G16"/>
    <mergeCell ref="J16:L16"/>
    <mergeCell ref="N13:O13"/>
    <mergeCell ref="N14:O14"/>
    <mergeCell ref="J11:M14"/>
    <mergeCell ref="B11:E14"/>
    <mergeCell ref="Q6:R6"/>
    <mergeCell ref="J6:K6"/>
    <mergeCell ref="L6:N6"/>
    <mergeCell ref="B18:X18"/>
    <mergeCell ref="B20:AB20"/>
    <mergeCell ref="G25:G26"/>
    <mergeCell ref="P25:P27"/>
    <mergeCell ref="Q25:Q27"/>
    <mergeCell ref="R25:R27"/>
    <mergeCell ref="T26:T27"/>
    <mergeCell ref="V26:V27"/>
    <mergeCell ref="X26:X27"/>
    <mergeCell ref="P23:R24"/>
    <mergeCell ref="T23:T25"/>
    <mergeCell ref="V23:V25"/>
    <mergeCell ref="Z23:Z25"/>
    <mergeCell ref="F25:F27"/>
    <mergeCell ref="C23:C25"/>
    <mergeCell ref="J23:L23"/>
    <mergeCell ref="Z61:Z63"/>
    <mergeCell ref="AB23:AB25"/>
    <mergeCell ref="K24:K26"/>
    <mergeCell ref="L24:L27"/>
    <mergeCell ref="AB61:AB63"/>
    <mergeCell ref="P51:Q51"/>
    <mergeCell ref="P61:R62"/>
    <mergeCell ref="P63:P65"/>
    <mergeCell ref="Q63:Q65"/>
    <mergeCell ref="R63:R65"/>
    <mergeCell ref="T64:T65"/>
    <mergeCell ref="V64:V65"/>
    <mergeCell ref="T61:T63"/>
    <mergeCell ref="V61:V63"/>
    <mergeCell ref="X61:X63"/>
    <mergeCell ref="X64:X65"/>
    <mergeCell ref="J24:J25"/>
    <mergeCell ref="J26:J27"/>
    <mergeCell ref="C61:C63"/>
    <mergeCell ref="E50:K50"/>
    <mergeCell ref="E25:E27"/>
    <mergeCell ref="E63:E65"/>
    <mergeCell ref="F63:F65"/>
    <mergeCell ref="E91:X93"/>
    <mergeCell ref="N23:N27"/>
    <mergeCell ref="B4:X4"/>
    <mergeCell ref="B2:X2"/>
    <mergeCell ref="E53:X55"/>
    <mergeCell ref="J61:L61"/>
    <mergeCell ref="N61:N65"/>
    <mergeCell ref="K62:K64"/>
    <mergeCell ref="L62:L65"/>
    <mergeCell ref="G63:G64"/>
    <mergeCell ref="E88:K88"/>
    <mergeCell ref="P89:Q89"/>
    <mergeCell ref="B6:E6"/>
    <mergeCell ref="X23:X25"/>
    <mergeCell ref="H25:H26"/>
    <mergeCell ref="E23:H24"/>
    <mergeCell ref="Q8:R8"/>
    <mergeCell ref="U8:X8"/>
    <mergeCell ref="B8:E8"/>
    <mergeCell ref="F8:H8"/>
    <mergeCell ref="J8:K8"/>
    <mergeCell ref="L8:N8"/>
  </mergeCells>
  <conditionalFormatting sqref="J29:L49">
    <cfRule type="containsText" dxfId="3" priority="5" operator="containsText" text="NO">
      <formula>NOT(ISERROR(SEARCH("NO",J29)))</formula>
    </cfRule>
  </conditionalFormatting>
  <conditionalFormatting sqref="J67:L87">
    <cfRule type="containsText" dxfId="2" priority="3" operator="containsText" text="NO">
      <formula>NOT(ISERROR(SEARCH("NO",J67)))</formula>
    </cfRule>
  </conditionalFormatting>
  <conditionalFormatting sqref="K29:K49">
    <cfRule type="cellIs" dxfId="1" priority="6" operator="equal">
      <formula>"NO m."</formula>
    </cfRule>
  </conditionalFormatting>
  <conditionalFormatting sqref="K67:K87">
    <cfRule type="cellIs" dxfId="0" priority="4" operator="equal">
      <formula>"NO m."</formula>
    </cfRule>
  </conditionalFormatting>
  <dataValidations xWindow="268" yWindow="468" count="10">
    <dataValidation type="decimal" operator="greaterThanOrEqual" allowBlank="1" showInputMessage="1" showErrorMessage="1" sqref="T50 X88 N29:N50 V50 X50 T88 N67:N88 Q49:Q50 V88 P29:P50 P67:P88 Q87:Q88" xr:uid="{00000000-0002-0000-0000-000000000000}">
      <formula1>0</formula1>
      <formula2>0</formula2>
    </dataValidation>
    <dataValidation type="list" allowBlank="1" showInputMessage="1" showErrorMessage="1" sqref="Z29:AB50 Z67:AB88" xr:uid="{00000000-0002-0000-0000-000001000000}">
      <formula1>"SI,-"</formula1>
      <formula2>0</formula2>
    </dataValidation>
    <dataValidation type="list" allowBlank="1" showInputMessage="1" showErrorMessage="1" sqref="J29:J48" xr:uid="{00000000-0002-0000-0000-000003000000}">
      <formula1>"elettrico,"</formula1>
    </dataValidation>
    <dataValidation type="list" allowBlank="1" showInputMessage="1" showErrorMessage="1" sqref="J67:J86" xr:uid="{00000000-0002-0000-0000-000004000000}">
      <formula1>"idrogeno"</formula1>
    </dataValidation>
    <dataValidation type="list" allowBlank="1" showInputMessage="1" showErrorMessage="1" sqref="K29:K48 K67:K86" xr:uid="{00000000-0002-0000-0000-000005000000}">
      <formula1>"classe I, classe A"</formula1>
    </dataValidation>
    <dataValidation type="list" allowBlank="1" showInputMessage="1" showErrorMessage="1" sqref="E29:E48 E67:E86" xr:uid="{00000000-0002-0000-0000-000006000000}">
      <formula1>$N$11:$N$14</formula1>
    </dataValidation>
    <dataValidation type="date" operator="lessThanOrEqual" allowBlank="1" showInputMessage="1" showErrorMessage="1" prompt="data precedente al 31/12/2023_x000a_" sqref="H29:H48 H67:H86" xr:uid="{00000000-0002-0000-0000-000007000000}">
      <formula1>45291</formula1>
    </dataValidation>
    <dataValidation type="list" allowBlank="1" showInputMessage="1" showErrorMessage="1" prompt="Scegliere il comune beneficiario dal menù a tendina_x000a_" sqref="I6" xr:uid="{00000000-0002-0000-0000-000008000000}">
      <formula1>$C$5:$C$77</formula1>
    </dataValidation>
    <dataValidation type="date" operator="greaterThanOrEqual" allowBlank="1" showInputMessage="1" showErrorMessage="1" prompt="data successiva al 01/03/2020 (art. 3 c.3 dm 530/2021)" sqref="G29:G48 G67:G86" xr:uid="{D87EFB94-B1A2-45B4-BEF9-0487AD71A611}">
      <formula1>43891</formula1>
    </dataValidation>
    <dataValidation operator="greaterThanOrEqual" allowBlank="1" showInputMessage="1" showErrorMessage="1" sqref="Q29:Q48 Q67:Q86" xr:uid="{E811B3C4-02C9-4EDC-9AF9-7153C8B3539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2">
        <x14:dataValidation type="list" allowBlank="1" showInputMessage="1" showErrorMessage="1" xr:uid="{00000000-0002-0000-0000-000009000000}">
          <x14:formula1>
            <xm:f>'C:\Nuova condivisa div3\condivisa div3\PSNMS\Contabilità\art 4 comuni\format rendicontazione\faBBBio\[Anticipazione_DI_345_2016_annualita_2015_e_2016_agg._DI 19_2022_v04.3.2021.xlsx]Foglio1'!#REF!</xm:f>
          </x14:formula1>
          <x14:formula2>
            <xm:f>0</xm:f>
          </x14:formula2>
          <xm:sqref>G49:H49 G87:H87</xm:sqref>
        </x14:dataValidation>
        <x14:dataValidation type="list" allowBlank="1" showInputMessage="1" showErrorMessage="1" prompt="Scegliere il comune beneficiario dal menù a tendina_x000a_" xr:uid="{00000000-0002-0000-0000-00000A000000}">
          <x14:formula1>
            <xm:f>'cup e responsabili'!$D$5:$D$72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6" tint="0.59999389629810485"/>
  </sheetPr>
  <dimension ref="A1:AD93"/>
  <sheetViews>
    <sheetView topLeftCell="A72" zoomScale="91" zoomScaleNormal="91" workbookViewId="0">
      <selection activeCell="H56" sqref="H56"/>
    </sheetView>
  </sheetViews>
  <sheetFormatPr defaultColWidth="8.7109375" defaultRowHeight="15"/>
  <cols>
    <col min="1" max="1" width="2.85546875" style="28" customWidth="1"/>
    <col min="2" max="2" width="8.7109375" style="28"/>
    <col min="3" max="3" width="2.5703125" style="28" customWidth="1"/>
    <col min="4" max="4" width="15.42578125" style="28" customWidth="1"/>
    <col min="5" max="5" width="33.85546875" style="28" bestFit="1" customWidth="1"/>
    <col min="6" max="7" width="26.42578125" style="28" customWidth="1"/>
    <col min="8" max="9" width="29.5703125" style="28" customWidth="1"/>
    <col min="10" max="10" width="30.140625" style="28" customWidth="1"/>
    <col min="11" max="16384" width="8.7109375" style="28"/>
  </cols>
  <sheetData>
    <row r="1" spans="1:30">
      <c r="A1" s="425"/>
      <c r="B1" s="364"/>
      <c r="C1" s="426"/>
      <c r="D1" s="427"/>
      <c r="E1" s="427"/>
      <c r="F1" s="427"/>
      <c r="G1" s="363"/>
      <c r="H1" s="526"/>
      <c r="I1" s="526"/>
      <c r="J1" s="364"/>
      <c r="K1" s="364"/>
      <c r="L1" s="428"/>
      <c r="M1" s="428"/>
      <c r="N1" s="428"/>
      <c r="O1" s="428"/>
      <c r="P1" s="428"/>
      <c r="Q1" s="426"/>
      <c r="R1" s="364"/>
      <c r="S1" s="363"/>
      <c r="T1" s="364"/>
      <c r="U1" s="364"/>
      <c r="V1" s="364"/>
      <c r="W1" s="426"/>
      <c r="X1" s="426"/>
      <c r="Y1" s="364"/>
      <c r="Z1" s="426"/>
      <c r="AA1" s="426"/>
      <c r="AB1" s="426"/>
      <c r="AC1" s="426"/>
      <c r="AD1" s="364"/>
    </row>
    <row r="2" spans="1:30" ht="36.75" customHeight="1">
      <c r="A2" s="767" t="s">
        <v>0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22.5">
      <c r="A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</row>
    <row r="4" spans="1:30" ht="18">
      <c r="A4" s="774" t="s">
        <v>486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8">
      <c r="A5" s="118"/>
      <c r="B5" s="17"/>
      <c r="C5" s="17"/>
      <c r="D5" s="17"/>
      <c r="E5" s="17"/>
      <c r="F5" s="17"/>
      <c r="G5" s="17"/>
      <c r="H5" s="17"/>
      <c r="I5" s="17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42" customHeight="1">
      <c r="A6" s="772" t="s">
        <v>90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30"/>
      <c r="AD6" s="30"/>
    </row>
    <row r="7" spans="1:30" ht="27.75" thickBot="1">
      <c r="A7" s="429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40.5" customHeight="1" thickBot="1">
      <c r="A8" s="429"/>
      <c r="B8" s="590" t="s">
        <v>1</v>
      </c>
      <c r="C8" s="591"/>
      <c r="D8" s="591"/>
      <c r="E8" s="591"/>
      <c r="F8" s="769" t="s">
        <v>91</v>
      </c>
      <c r="G8" s="770"/>
      <c r="H8" s="770"/>
      <c r="I8" s="770"/>
      <c r="J8" s="770"/>
      <c r="K8" s="770"/>
      <c r="L8" s="770"/>
      <c r="M8" s="771"/>
      <c r="P8" s="42"/>
    </row>
    <row r="9" spans="1:30" ht="12.75" customHeight="1" thickBot="1">
      <c r="A9" s="429"/>
      <c r="C9" s="294"/>
      <c r="D9" s="294"/>
      <c r="E9" s="294"/>
      <c r="F9" s="294"/>
      <c r="G9" s="528"/>
      <c r="H9" s="528"/>
      <c r="I9" s="528"/>
      <c r="J9" s="528"/>
      <c r="K9" s="528"/>
      <c r="L9" s="528"/>
      <c r="M9" s="528"/>
      <c r="N9" s="529"/>
      <c r="O9" s="529"/>
      <c r="P9" s="529"/>
      <c r="Q9" s="529"/>
      <c r="R9" s="529"/>
      <c r="S9" s="529"/>
      <c r="T9" s="529"/>
      <c r="U9" s="529"/>
      <c r="V9" s="529"/>
      <c r="W9" s="530"/>
      <c r="X9" s="530"/>
      <c r="Y9" s="530"/>
      <c r="Z9" s="431"/>
      <c r="AA9" s="531"/>
      <c r="AB9" s="12"/>
      <c r="AC9" s="12"/>
      <c r="AD9" s="12"/>
    </row>
    <row r="10" spans="1:30" ht="30.6" customHeight="1" thickBot="1">
      <c r="A10" s="435"/>
      <c r="B10" s="761" t="s">
        <v>92</v>
      </c>
      <c r="C10" s="762"/>
      <c r="D10" s="762"/>
      <c r="E10" s="762"/>
      <c r="F10" s="324"/>
      <c r="G10" s="325" t="s">
        <v>4</v>
      </c>
      <c r="H10" s="713"/>
      <c r="I10" s="714"/>
      <c r="J10" s="325" t="s">
        <v>93</v>
      </c>
      <c r="K10" s="713"/>
      <c r="L10" s="721"/>
      <c r="M10" s="712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4" spans="1:30" ht="16.5" thickBot="1">
      <c r="B14" s="321"/>
      <c r="C14" s="321"/>
      <c r="D14" s="321"/>
      <c r="E14" s="321"/>
      <c r="F14" s="321"/>
      <c r="G14" s="291" t="s">
        <v>9</v>
      </c>
      <c r="H14" s="766" t="s">
        <v>10</v>
      </c>
      <c r="I14" s="766"/>
      <c r="J14" s="766"/>
      <c r="K14" s="766"/>
      <c r="L14" s="766"/>
      <c r="M14" s="766"/>
      <c r="N14" s="42"/>
      <c r="O14" s="42"/>
      <c r="P14" s="42"/>
      <c r="Q14" s="42"/>
      <c r="R14" s="42"/>
    </row>
    <row r="15" spans="1:30" ht="15.75">
      <c r="B15" s="682" t="s">
        <v>13</v>
      </c>
      <c r="C15" s="683"/>
      <c r="D15" s="683"/>
      <c r="E15" s="683"/>
      <c r="F15" s="315" t="str">
        <f>VLOOKUP(F8,'dati cup e milestone'!$B$3:$G$57,3,FALSE)</f>
        <v>B30J22000000001</v>
      </c>
      <c r="G15" s="288">
        <f>VLOOKUP(F15,'cup e responsabili'!$F$5:$G$72,2,FALSE)</f>
        <v>5261178</v>
      </c>
      <c r="H15" s="745">
        <f>SUM(G15:G18)</f>
        <v>5261178</v>
      </c>
      <c r="I15" s="746"/>
      <c r="J15" s="746"/>
      <c r="K15" s="746"/>
      <c r="L15" s="746"/>
      <c r="M15" s="747"/>
    </row>
    <row r="16" spans="1:30" ht="15.75">
      <c r="B16" s="684"/>
      <c r="C16" s="685"/>
      <c r="D16" s="685"/>
      <c r="E16" s="685"/>
      <c r="F16" s="314" t="str">
        <f>IF(VLOOKUP(F8,'dati cup e milestone'!$B$3:$G$57,4,FALSE)="","",(VLOOKUP(F8,'dati cup e milestone'!$B$3:$G$57,4,FALSE)))</f>
        <v/>
      </c>
      <c r="G16" s="285" t="str">
        <f>IF(F16="","",VLOOKUP(F16,'cup e responsabili'!$F$5:$G$72,2,FALSE))</f>
        <v/>
      </c>
      <c r="H16" s="748"/>
      <c r="I16" s="749"/>
      <c r="J16" s="749"/>
      <c r="K16" s="749"/>
      <c r="L16" s="749"/>
      <c r="M16" s="750"/>
    </row>
    <row r="17" spans="1:13" ht="15.75">
      <c r="B17" s="684"/>
      <c r="C17" s="685"/>
      <c r="D17" s="685"/>
      <c r="E17" s="685"/>
      <c r="F17" s="314" t="str">
        <f>IF(VLOOKUP(F8,'dati cup e milestone'!$B$3:$G$57,5,FALSE)="","",(VLOOKUP(F8,'dati cup e milestone'!$B$3:$G$57,5,FALSE)))</f>
        <v/>
      </c>
      <c r="G17" s="285" t="str">
        <f>IF(F17="","",VLOOKUP(F17,'cup e responsabili'!$F$5:$G$72,2,FALSE))</f>
        <v/>
      </c>
      <c r="H17" s="748"/>
      <c r="I17" s="749"/>
      <c r="J17" s="749"/>
      <c r="K17" s="749"/>
      <c r="L17" s="749"/>
      <c r="M17" s="750"/>
    </row>
    <row r="18" spans="1:13" ht="16.5" thickBot="1">
      <c r="B18" s="686"/>
      <c r="C18" s="687"/>
      <c r="D18" s="687"/>
      <c r="E18" s="687"/>
      <c r="F18" s="316" t="str">
        <f>IF(VLOOKUP(F8,'dati cup e milestone'!$B$3:$G$57,6,FALSE)="","",VLOOKUP(F8,'dati cup e milestone'!$B$3:$G$57,6,FALSE))</f>
        <v/>
      </c>
      <c r="G18" s="289" t="str">
        <f>IF(F18="","",VLOOKUP(F18,'cup e responsabili'!$F$5:$G$72,2,FALSE))</f>
        <v/>
      </c>
      <c r="H18" s="751"/>
      <c r="I18" s="752"/>
      <c r="J18" s="752"/>
      <c r="K18" s="752"/>
      <c r="L18" s="752"/>
      <c r="M18" s="753"/>
    </row>
    <row r="19" spans="1:13" ht="29.25" customHeight="1" thickBot="1">
      <c r="A19" s="19"/>
      <c r="B19" s="20"/>
      <c r="C19" s="20"/>
      <c r="D19" s="20"/>
      <c r="E19" s="20"/>
      <c r="G19" s="20"/>
      <c r="H19" s="20"/>
      <c r="I19" s="20"/>
      <c r="J19" s="503"/>
    </row>
    <row r="20" spans="1:13" ht="30" customHeight="1" thickBot="1">
      <c r="A20" s="19"/>
      <c r="B20" s="730" t="s">
        <v>94</v>
      </c>
      <c r="D20" s="763" t="s">
        <v>95</v>
      </c>
      <c r="E20" s="764"/>
      <c r="F20" s="764"/>
      <c r="G20" s="765"/>
      <c r="H20" s="711" t="s">
        <v>381</v>
      </c>
      <c r="I20" s="712"/>
      <c r="J20" s="295" t="s">
        <v>97</v>
      </c>
      <c r="K20" s="759">
        <f>VLOOKUP(H20,'cup e responsabili'!$F$5:$G$72,2,FALSE)</f>
        <v>5261178</v>
      </c>
      <c r="L20" s="759" t="e">
        <f>VLOOKUP(K20,'cup e responsabili'!$F$5:$G$72,2,FALSE)</f>
        <v>#N/A</v>
      </c>
      <c r="M20" s="760" t="e">
        <f>VLOOKUP(L20,'cup e responsabili'!$F$5:$G$72,2,FALSE)</f>
        <v>#N/A</v>
      </c>
    </row>
    <row r="21" spans="1:13" ht="15" customHeight="1" thickBot="1">
      <c r="A21" s="19"/>
      <c r="B21" s="731"/>
    </row>
    <row r="22" spans="1:13" ht="27" customHeight="1" thickBot="1">
      <c r="A22" s="19"/>
      <c r="B22" s="731"/>
      <c r="D22" s="719" t="s">
        <v>98</v>
      </c>
      <c r="E22" s="720"/>
      <c r="F22" s="293"/>
      <c r="G22" s="295" t="s">
        <v>4</v>
      </c>
      <c r="H22" s="713"/>
      <c r="I22" s="714"/>
      <c r="J22" s="325" t="s">
        <v>93</v>
      </c>
      <c r="K22" s="713"/>
      <c r="L22" s="721"/>
      <c r="M22" s="712"/>
    </row>
    <row r="23" spans="1:13" ht="15" customHeight="1" thickBot="1">
      <c r="A23" s="19"/>
      <c r="B23" s="731"/>
    </row>
    <row r="24" spans="1:13" ht="30" customHeight="1" thickBot="1">
      <c r="A24" s="19"/>
      <c r="B24" s="731"/>
      <c r="D24" s="719" t="s">
        <v>99</v>
      </c>
      <c r="E24" s="720"/>
      <c r="F24" s="293"/>
      <c r="G24" s="295" t="s">
        <v>100</v>
      </c>
      <c r="H24" s="713"/>
      <c r="I24" s="714"/>
      <c r="J24" s="325" t="s">
        <v>93</v>
      </c>
      <c r="K24" s="713"/>
      <c r="L24" s="721"/>
      <c r="M24" s="712"/>
    </row>
    <row r="25" spans="1:13" ht="15" customHeight="1" thickBot="1">
      <c r="A25" s="19"/>
      <c r="B25" s="731"/>
    </row>
    <row r="26" spans="1:13" ht="43.5" customHeight="1">
      <c r="A26" s="19"/>
      <c r="B26" s="731"/>
      <c r="F26" s="722" t="s">
        <v>101</v>
      </c>
      <c r="G26" s="722" t="s">
        <v>102</v>
      </c>
      <c r="H26" s="722" t="s">
        <v>103</v>
      </c>
      <c r="I26" s="724"/>
      <c r="J26" s="725"/>
      <c r="K26" s="733" t="s">
        <v>18</v>
      </c>
      <c r="L26" s="734"/>
      <c r="M26" s="735"/>
    </row>
    <row r="27" spans="1:13" ht="15" customHeight="1">
      <c r="A27" s="19"/>
      <c r="B27" s="731"/>
      <c r="D27" s="22" t="s">
        <v>104</v>
      </c>
      <c r="E27" s="521" t="s">
        <v>105</v>
      </c>
      <c r="F27" s="723"/>
      <c r="G27" s="723"/>
      <c r="H27" s="723"/>
      <c r="I27" s="726"/>
      <c r="J27" s="727"/>
      <c r="K27" s="736"/>
      <c r="L27" s="737"/>
      <c r="M27" s="738"/>
    </row>
    <row r="28" spans="1:13" ht="15" customHeight="1">
      <c r="A28" s="19"/>
      <c r="B28" s="731"/>
      <c r="D28" s="10" t="s">
        <v>106</v>
      </c>
      <c r="E28" s="370" t="s">
        <v>112</v>
      </c>
      <c r="F28" s="522">
        <v>0</v>
      </c>
      <c r="G28" s="522">
        <v>0</v>
      </c>
      <c r="H28" s="523">
        <f>F28-G28</f>
        <v>0</v>
      </c>
      <c r="I28" s="524" t="s">
        <v>33</v>
      </c>
      <c r="J28" s="525"/>
      <c r="K28" s="737"/>
      <c r="L28" s="737"/>
      <c r="M28" s="738"/>
    </row>
    <row r="29" spans="1:13" ht="15" customHeight="1">
      <c r="A29" s="19"/>
      <c r="B29" s="731"/>
      <c r="D29" s="10" t="s">
        <v>511</v>
      </c>
      <c r="E29" s="370" t="s">
        <v>112</v>
      </c>
      <c r="F29" s="522">
        <v>0</v>
      </c>
      <c r="G29" s="522">
        <v>0</v>
      </c>
      <c r="H29" s="523">
        <f t="shared" ref="H29:H36" si="0">F29-G29</f>
        <v>0</v>
      </c>
      <c r="I29" s="524" t="s">
        <v>33</v>
      </c>
      <c r="J29" s="525"/>
      <c r="K29" s="737"/>
      <c r="L29" s="737"/>
      <c r="M29" s="738"/>
    </row>
    <row r="30" spans="1:13" ht="15" customHeight="1">
      <c r="A30" s="19"/>
      <c r="B30" s="731"/>
      <c r="D30" s="10" t="s">
        <v>512</v>
      </c>
      <c r="E30" s="370" t="s">
        <v>112</v>
      </c>
      <c r="F30" s="522">
        <v>0</v>
      </c>
      <c r="G30" s="522">
        <v>0</v>
      </c>
      <c r="H30" s="523">
        <f t="shared" si="0"/>
        <v>0</v>
      </c>
      <c r="I30" s="524" t="s">
        <v>33</v>
      </c>
      <c r="J30" s="525"/>
      <c r="K30" s="737"/>
      <c r="L30" s="737"/>
      <c r="M30" s="738"/>
    </row>
    <row r="31" spans="1:13" ht="15" customHeight="1">
      <c r="A31" s="19"/>
      <c r="B31" s="731"/>
      <c r="D31" s="10" t="s">
        <v>513</v>
      </c>
      <c r="E31" s="370" t="s">
        <v>112</v>
      </c>
      <c r="F31" s="522">
        <v>0</v>
      </c>
      <c r="G31" s="522">
        <v>0</v>
      </c>
      <c r="H31" s="523">
        <f t="shared" si="0"/>
        <v>0</v>
      </c>
      <c r="I31" s="524" t="s">
        <v>33</v>
      </c>
      <c r="J31" s="525"/>
      <c r="K31" s="737"/>
      <c r="L31" s="737"/>
      <c r="M31" s="738"/>
    </row>
    <row r="32" spans="1:13" ht="15" customHeight="1">
      <c r="A32" s="19"/>
      <c r="B32" s="731"/>
      <c r="D32" s="10" t="s">
        <v>514</v>
      </c>
      <c r="E32" s="370" t="s">
        <v>112</v>
      </c>
      <c r="F32" s="522">
        <v>0</v>
      </c>
      <c r="G32" s="522">
        <v>0</v>
      </c>
      <c r="H32" s="523">
        <f t="shared" si="0"/>
        <v>0</v>
      </c>
      <c r="I32" s="524" t="s">
        <v>33</v>
      </c>
      <c r="J32" s="525"/>
      <c r="K32" s="737"/>
      <c r="L32" s="737"/>
      <c r="M32" s="738"/>
    </row>
    <row r="33" spans="1:13" ht="15" customHeight="1">
      <c r="A33" s="19"/>
      <c r="B33" s="731"/>
      <c r="D33" s="10" t="s">
        <v>515</v>
      </c>
      <c r="E33" s="370" t="s">
        <v>112</v>
      </c>
      <c r="F33" s="522">
        <v>0</v>
      </c>
      <c r="G33" s="522">
        <v>0</v>
      </c>
      <c r="H33" s="523">
        <f t="shared" si="0"/>
        <v>0</v>
      </c>
      <c r="I33" s="524" t="s">
        <v>33</v>
      </c>
      <c r="J33" s="525"/>
      <c r="K33" s="737"/>
      <c r="L33" s="737"/>
      <c r="M33" s="738"/>
    </row>
    <row r="34" spans="1:13" ht="15" customHeight="1">
      <c r="A34" s="19"/>
      <c r="B34" s="731"/>
      <c r="D34" s="10" t="s">
        <v>516</v>
      </c>
      <c r="E34" s="370" t="s">
        <v>112</v>
      </c>
      <c r="F34" s="522">
        <v>0</v>
      </c>
      <c r="G34" s="522">
        <v>0</v>
      </c>
      <c r="H34" s="523">
        <f t="shared" si="0"/>
        <v>0</v>
      </c>
      <c r="I34" s="524" t="s">
        <v>33</v>
      </c>
      <c r="J34" s="525"/>
      <c r="K34" s="737"/>
      <c r="L34" s="737"/>
      <c r="M34" s="738"/>
    </row>
    <row r="35" spans="1:13" ht="15" customHeight="1">
      <c r="A35" s="19"/>
      <c r="B35" s="731"/>
      <c r="D35" s="10" t="s">
        <v>517</v>
      </c>
      <c r="E35" s="370" t="s">
        <v>112</v>
      </c>
      <c r="F35" s="522">
        <v>0</v>
      </c>
      <c r="G35" s="522">
        <v>0</v>
      </c>
      <c r="H35" s="523">
        <f t="shared" si="0"/>
        <v>0</v>
      </c>
      <c r="I35" s="524" t="s">
        <v>33</v>
      </c>
      <c r="J35" s="525"/>
      <c r="K35" s="737"/>
      <c r="L35" s="737"/>
      <c r="M35" s="738"/>
    </row>
    <row r="36" spans="1:13" ht="15" customHeight="1">
      <c r="A36" s="19"/>
      <c r="B36" s="731"/>
      <c r="D36" s="10" t="s">
        <v>518</v>
      </c>
      <c r="E36" s="370" t="s">
        <v>112</v>
      </c>
      <c r="F36" s="522">
        <v>0</v>
      </c>
      <c r="G36" s="522">
        <v>0</v>
      </c>
      <c r="H36" s="523">
        <f t="shared" si="0"/>
        <v>0</v>
      </c>
      <c r="I36" s="524" t="s">
        <v>33</v>
      </c>
      <c r="J36" s="525"/>
      <c r="K36" s="737"/>
      <c r="L36" s="737"/>
      <c r="M36" s="738"/>
    </row>
    <row r="37" spans="1:13" ht="15" customHeight="1">
      <c r="A37" s="19"/>
      <c r="B37" s="731"/>
      <c r="D37" s="4" t="s">
        <v>107</v>
      </c>
      <c r="E37" s="5" t="s">
        <v>108</v>
      </c>
      <c r="F37" s="6">
        <f>SUM(F28:F36)</f>
        <v>0</v>
      </c>
      <c r="G37" s="6">
        <f>SUM(G28:G36)</f>
        <v>0</v>
      </c>
      <c r="H37" s="6">
        <f>F37-G37</f>
        <v>0</v>
      </c>
      <c r="I37" s="407"/>
      <c r="J37" s="406"/>
      <c r="K37" s="736"/>
      <c r="L37" s="737"/>
      <c r="M37" s="738"/>
    </row>
    <row r="38" spans="1:13" ht="18" customHeight="1" thickBot="1">
      <c r="B38" s="731"/>
      <c r="D38" s="21" t="s">
        <v>109</v>
      </c>
      <c r="E38" s="24" t="s">
        <v>110</v>
      </c>
      <c r="F38" s="2" t="s">
        <v>110</v>
      </c>
      <c r="G38" s="2" t="s">
        <v>110</v>
      </c>
      <c r="H38" s="2" t="s">
        <v>110</v>
      </c>
      <c r="I38" s="36"/>
      <c r="J38" s="406"/>
      <c r="K38" s="736"/>
      <c r="L38" s="737"/>
      <c r="M38" s="738"/>
    </row>
    <row r="39" spans="1:13" ht="15" customHeight="1">
      <c r="B39" s="731"/>
      <c r="D39" s="10" t="s">
        <v>111</v>
      </c>
      <c r="E39" s="68" t="s">
        <v>112</v>
      </c>
      <c r="F39" s="69">
        <v>0</v>
      </c>
      <c r="G39" s="69">
        <v>0</v>
      </c>
      <c r="H39" s="31">
        <f t="shared" ref="H39:H56" si="1">F39-G39</f>
        <v>0</v>
      </c>
      <c r="I39" s="411" t="s">
        <v>33</v>
      </c>
      <c r="J39" s="415"/>
      <c r="K39" s="736"/>
      <c r="L39" s="737"/>
      <c r="M39" s="738"/>
    </row>
    <row r="40" spans="1:13" ht="15" customHeight="1">
      <c r="B40" s="731"/>
      <c r="D40" s="10" t="s">
        <v>113</v>
      </c>
      <c r="E40" s="68" t="s">
        <v>112</v>
      </c>
      <c r="F40" s="69">
        <v>0</v>
      </c>
      <c r="G40" s="69">
        <v>0</v>
      </c>
      <c r="H40" s="31">
        <f t="shared" si="1"/>
        <v>0</v>
      </c>
      <c r="I40" s="412" t="s">
        <v>33</v>
      </c>
      <c r="J40" s="416"/>
      <c r="K40" s="736"/>
      <c r="L40" s="737"/>
      <c r="M40" s="738"/>
    </row>
    <row r="41" spans="1:13" ht="15" customHeight="1">
      <c r="B41" s="731"/>
      <c r="D41" s="10" t="s">
        <v>114</v>
      </c>
      <c r="E41" s="68" t="s">
        <v>112</v>
      </c>
      <c r="F41" s="69">
        <v>0</v>
      </c>
      <c r="G41" s="69">
        <v>0</v>
      </c>
      <c r="H41" s="31">
        <f t="shared" ref="H41:H45" si="2">F41-G41</f>
        <v>0</v>
      </c>
      <c r="I41" s="412" t="s">
        <v>33</v>
      </c>
      <c r="J41" s="416"/>
      <c r="K41" s="736"/>
      <c r="L41" s="737"/>
      <c r="M41" s="738"/>
    </row>
    <row r="42" spans="1:13" ht="15" customHeight="1">
      <c r="B42" s="731"/>
      <c r="D42" s="10" t="s">
        <v>115</v>
      </c>
      <c r="E42" s="68" t="s">
        <v>112</v>
      </c>
      <c r="F42" s="69">
        <v>0</v>
      </c>
      <c r="G42" s="69">
        <v>0</v>
      </c>
      <c r="H42" s="31">
        <f t="shared" si="2"/>
        <v>0</v>
      </c>
      <c r="I42" s="412" t="s">
        <v>33</v>
      </c>
      <c r="J42" s="416"/>
      <c r="K42" s="736"/>
      <c r="L42" s="737"/>
      <c r="M42" s="738"/>
    </row>
    <row r="43" spans="1:13" ht="15" customHeight="1" thickBot="1">
      <c r="B43" s="731"/>
      <c r="D43" s="10" t="s">
        <v>116</v>
      </c>
      <c r="E43" s="68" t="s">
        <v>112</v>
      </c>
      <c r="F43" s="69">
        <v>0</v>
      </c>
      <c r="G43" s="69">
        <v>0</v>
      </c>
      <c r="H43" s="31">
        <f t="shared" si="2"/>
        <v>0</v>
      </c>
      <c r="I43" s="412" t="s">
        <v>33</v>
      </c>
      <c r="J43" s="416"/>
      <c r="K43" s="736"/>
      <c r="L43" s="737"/>
      <c r="M43" s="738"/>
    </row>
    <row r="44" spans="1:13" ht="15" customHeight="1">
      <c r="B44" s="731"/>
      <c r="D44" s="10" t="s">
        <v>117</v>
      </c>
      <c r="E44" s="68" t="s">
        <v>112</v>
      </c>
      <c r="F44" s="69">
        <v>0</v>
      </c>
      <c r="G44" s="69">
        <v>0</v>
      </c>
      <c r="H44" s="31">
        <f t="shared" si="2"/>
        <v>0</v>
      </c>
      <c r="I44" s="411" t="s">
        <v>33</v>
      </c>
      <c r="J44" s="415"/>
      <c r="K44" s="736"/>
      <c r="L44" s="737"/>
      <c r="M44" s="738"/>
    </row>
    <row r="45" spans="1:13" ht="15" customHeight="1">
      <c r="B45" s="731"/>
      <c r="D45" s="10" t="s">
        <v>118</v>
      </c>
      <c r="E45" s="68" t="s">
        <v>112</v>
      </c>
      <c r="F45" s="69">
        <v>0</v>
      </c>
      <c r="G45" s="69">
        <v>0</v>
      </c>
      <c r="H45" s="31">
        <f t="shared" si="2"/>
        <v>0</v>
      </c>
      <c r="I45" s="412" t="s">
        <v>33</v>
      </c>
      <c r="J45" s="416"/>
      <c r="K45" s="736"/>
      <c r="L45" s="737"/>
      <c r="M45" s="738"/>
    </row>
    <row r="46" spans="1:13" ht="15" customHeight="1">
      <c r="B46" s="731"/>
      <c r="D46" s="10" t="s">
        <v>119</v>
      </c>
      <c r="E46" s="68" t="s">
        <v>112</v>
      </c>
      <c r="F46" s="69">
        <v>0</v>
      </c>
      <c r="G46" s="69">
        <v>0</v>
      </c>
      <c r="H46" s="31">
        <f t="shared" ref="H46:H49" si="3">F46-G46</f>
        <v>0</v>
      </c>
      <c r="I46" s="412" t="s">
        <v>33</v>
      </c>
      <c r="J46" s="416"/>
      <c r="K46" s="736"/>
      <c r="L46" s="737"/>
      <c r="M46" s="738"/>
    </row>
    <row r="47" spans="1:13" ht="15" customHeight="1">
      <c r="B47" s="731"/>
      <c r="D47" s="10" t="s">
        <v>120</v>
      </c>
      <c r="E47" s="68" t="s">
        <v>112</v>
      </c>
      <c r="F47" s="69">
        <v>0</v>
      </c>
      <c r="G47" s="69">
        <v>0</v>
      </c>
      <c r="H47" s="31">
        <f t="shared" si="3"/>
        <v>0</v>
      </c>
      <c r="I47" s="412" t="s">
        <v>33</v>
      </c>
      <c r="J47" s="416"/>
      <c r="K47" s="736"/>
      <c r="L47" s="737"/>
      <c r="M47" s="738"/>
    </row>
    <row r="48" spans="1:13" ht="15" customHeight="1" thickBot="1">
      <c r="B48" s="731"/>
      <c r="D48" s="10" t="s">
        <v>510</v>
      </c>
      <c r="E48" s="68" t="s">
        <v>112</v>
      </c>
      <c r="F48" s="69">
        <v>0</v>
      </c>
      <c r="G48" s="69">
        <v>0</v>
      </c>
      <c r="H48" s="31">
        <f t="shared" si="3"/>
        <v>0</v>
      </c>
      <c r="I48" s="412" t="s">
        <v>33</v>
      </c>
      <c r="J48" s="416"/>
      <c r="K48" s="736"/>
      <c r="L48" s="737"/>
      <c r="M48" s="738"/>
    </row>
    <row r="49" spans="2:13" ht="15" customHeight="1">
      <c r="B49" s="731"/>
      <c r="D49" s="10" t="s">
        <v>509</v>
      </c>
      <c r="E49" s="68" t="s">
        <v>112</v>
      </c>
      <c r="F49" s="69">
        <v>0</v>
      </c>
      <c r="G49" s="69">
        <v>0</v>
      </c>
      <c r="H49" s="31">
        <f t="shared" si="3"/>
        <v>0</v>
      </c>
      <c r="I49" s="411" t="s">
        <v>33</v>
      </c>
      <c r="J49" s="415"/>
      <c r="K49" s="736"/>
      <c r="L49" s="737"/>
      <c r="M49" s="738"/>
    </row>
    <row r="50" spans="2:13" ht="15" customHeight="1">
      <c r="B50" s="731"/>
      <c r="D50" s="10" t="s">
        <v>508</v>
      </c>
      <c r="E50" s="68" t="s">
        <v>112</v>
      </c>
      <c r="F50" s="69">
        <v>0</v>
      </c>
      <c r="G50" s="69">
        <v>0</v>
      </c>
      <c r="H50" s="31">
        <f t="shared" si="1"/>
        <v>0</v>
      </c>
      <c r="I50" s="412" t="s">
        <v>33</v>
      </c>
      <c r="J50" s="416"/>
      <c r="K50" s="736"/>
      <c r="L50" s="737"/>
      <c r="M50" s="738"/>
    </row>
    <row r="51" spans="2:13" ht="15" customHeight="1">
      <c r="B51" s="731"/>
      <c r="D51" s="10" t="s">
        <v>507</v>
      </c>
      <c r="E51" s="68" t="s">
        <v>112</v>
      </c>
      <c r="F51" s="69">
        <v>0</v>
      </c>
      <c r="G51" s="69">
        <v>0</v>
      </c>
      <c r="H51" s="31">
        <f t="shared" si="1"/>
        <v>0</v>
      </c>
      <c r="I51" s="412" t="s">
        <v>33</v>
      </c>
      <c r="J51" s="416"/>
      <c r="K51" s="736"/>
      <c r="L51" s="737"/>
      <c r="M51" s="738"/>
    </row>
    <row r="52" spans="2:13" ht="15" customHeight="1">
      <c r="B52" s="731"/>
      <c r="D52" s="10" t="s">
        <v>506</v>
      </c>
      <c r="E52" s="68" t="s">
        <v>112</v>
      </c>
      <c r="F52" s="69">
        <v>0</v>
      </c>
      <c r="G52" s="69">
        <v>0</v>
      </c>
      <c r="H52" s="31">
        <f t="shared" si="1"/>
        <v>0</v>
      </c>
      <c r="I52" s="412" t="s">
        <v>33</v>
      </c>
      <c r="J52" s="416"/>
      <c r="K52" s="736"/>
      <c r="L52" s="737"/>
      <c r="M52" s="738"/>
    </row>
    <row r="53" spans="2:13" ht="15" customHeight="1">
      <c r="B53" s="731"/>
      <c r="D53" s="10" t="s">
        <v>505</v>
      </c>
      <c r="E53" s="68" t="s">
        <v>112</v>
      </c>
      <c r="F53" s="69">
        <v>0</v>
      </c>
      <c r="G53" s="69">
        <v>0</v>
      </c>
      <c r="H53" s="31">
        <f t="shared" si="1"/>
        <v>0</v>
      </c>
      <c r="I53" s="412" t="s">
        <v>33</v>
      </c>
      <c r="J53" s="416"/>
      <c r="K53" s="736"/>
      <c r="L53" s="737"/>
      <c r="M53" s="738"/>
    </row>
    <row r="54" spans="2:13" ht="15" customHeight="1">
      <c r="B54" s="731"/>
      <c r="D54" s="10" t="s">
        <v>504</v>
      </c>
      <c r="E54" s="68" t="s">
        <v>112</v>
      </c>
      <c r="F54" s="69">
        <v>0</v>
      </c>
      <c r="G54" s="69">
        <v>0</v>
      </c>
      <c r="H54" s="31">
        <f t="shared" si="1"/>
        <v>0</v>
      </c>
      <c r="I54" s="412" t="s">
        <v>33</v>
      </c>
      <c r="J54" s="416"/>
      <c r="K54" s="736"/>
      <c r="L54" s="737"/>
      <c r="M54" s="738"/>
    </row>
    <row r="55" spans="2:13" ht="15" customHeight="1" thickBot="1">
      <c r="B55" s="731"/>
      <c r="D55" s="10" t="s">
        <v>503</v>
      </c>
      <c r="E55" s="68" t="s">
        <v>112</v>
      </c>
      <c r="F55" s="69">
        <v>0</v>
      </c>
      <c r="G55" s="69">
        <v>0</v>
      </c>
      <c r="H55" s="31">
        <f t="shared" si="1"/>
        <v>0</v>
      </c>
      <c r="I55" s="413" t="s">
        <v>33</v>
      </c>
      <c r="J55" s="417"/>
      <c r="K55" s="736"/>
      <c r="L55" s="737"/>
      <c r="M55" s="738"/>
    </row>
    <row r="56" spans="2:13" ht="18" customHeight="1">
      <c r="B56" s="731"/>
      <c r="D56" s="10"/>
      <c r="E56" s="8" t="s">
        <v>121</v>
      </c>
      <c r="F56" s="9">
        <f>SUM(F39:F55)</f>
        <v>0</v>
      </c>
      <c r="G56" s="9">
        <f>SUM(G39:G55)</f>
        <v>0</v>
      </c>
      <c r="H56" s="31">
        <f t="shared" si="1"/>
        <v>0</v>
      </c>
      <c r="I56" s="405"/>
      <c r="J56" s="406"/>
      <c r="K56" s="736"/>
      <c r="L56" s="737"/>
      <c r="M56" s="738"/>
    </row>
    <row r="57" spans="2:13" ht="18.75" customHeight="1" thickBot="1">
      <c r="B57" s="731"/>
      <c r="F57" s="3"/>
      <c r="G57" s="3"/>
      <c r="H57" s="3"/>
      <c r="K57" s="736"/>
      <c r="L57" s="737"/>
      <c r="M57" s="738"/>
    </row>
    <row r="58" spans="2:13" ht="18.75" customHeight="1" thickBot="1">
      <c r="B58" s="732"/>
      <c r="D58" s="728" t="s">
        <v>122</v>
      </c>
      <c r="E58" s="729"/>
      <c r="F58" s="7">
        <f>F37+F56</f>
        <v>0</v>
      </c>
      <c r="G58" s="7">
        <f>G37+G56</f>
        <v>0</v>
      </c>
      <c r="H58" s="7">
        <f>H37+H56</f>
        <v>0</v>
      </c>
      <c r="I58" s="407"/>
      <c r="K58" s="739"/>
      <c r="L58" s="740"/>
      <c r="M58" s="741"/>
    </row>
    <row r="59" spans="2:13" ht="45.75" customHeight="1" thickBot="1">
      <c r="B59" s="204"/>
      <c r="D59" s="203"/>
      <c r="E59" s="203"/>
      <c r="F59" s="203"/>
      <c r="G59" s="203"/>
      <c r="H59" s="203"/>
      <c r="I59" s="203"/>
    </row>
    <row r="60" spans="2:13" ht="30.75" customHeight="1" thickBot="1">
      <c r="B60" s="742" t="s">
        <v>123</v>
      </c>
      <c r="D60" s="756" t="s">
        <v>124</v>
      </c>
      <c r="E60" s="757"/>
      <c r="F60" s="757"/>
      <c r="G60" s="758"/>
      <c r="H60" s="711" t="s">
        <v>125</v>
      </c>
      <c r="I60" s="712"/>
      <c r="J60" s="295" t="s">
        <v>97</v>
      </c>
      <c r="K60" s="759">
        <f>VLOOKUP(H60,'cup e responsabili'!$F$5:$G$72,2,FALSE)</f>
        <v>6057765</v>
      </c>
      <c r="L60" s="759" t="e">
        <f>VLOOKUP(K60,'cup e responsabili'!$F$5:$G$72,2,FALSE)</f>
        <v>#N/A</v>
      </c>
      <c r="M60" s="760" t="e">
        <f>VLOOKUP(L60,'cup e responsabili'!$F$5:$G$72,2,FALSE)</f>
        <v>#N/A</v>
      </c>
    </row>
    <row r="61" spans="2:13" ht="20.25" customHeight="1" thickBot="1">
      <c r="B61" s="743"/>
    </row>
    <row r="62" spans="2:13" ht="20.25" customHeight="1" thickBot="1">
      <c r="B62" s="743"/>
      <c r="D62" s="719" t="s">
        <v>98</v>
      </c>
      <c r="E62" s="720"/>
      <c r="F62" s="293"/>
      <c r="G62" s="295" t="s">
        <v>4</v>
      </c>
      <c r="H62" s="713"/>
      <c r="I62" s="714"/>
      <c r="J62" s="325" t="s">
        <v>93</v>
      </c>
      <c r="K62" s="713"/>
      <c r="L62" s="721"/>
      <c r="M62" s="712"/>
    </row>
    <row r="63" spans="2:13" ht="20.25" customHeight="1" thickBot="1">
      <c r="B63" s="743"/>
    </row>
    <row r="64" spans="2:13" ht="23.25" customHeight="1" thickBot="1">
      <c r="B64" s="743"/>
      <c r="D64" s="761" t="s">
        <v>99</v>
      </c>
      <c r="E64" s="762"/>
      <c r="F64" s="326"/>
      <c r="G64" s="325" t="s">
        <v>100</v>
      </c>
      <c r="H64" s="713"/>
      <c r="I64" s="714"/>
      <c r="J64" s="325" t="s">
        <v>93</v>
      </c>
      <c r="K64" s="713"/>
      <c r="L64" s="721"/>
      <c r="M64" s="712"/>
    </row>
    <row r="65" spans="2:13" ht="18.75" customHeight="1" thickBot="1">
      <c r="B65" s="743"/>
      <c r="D65" s="203"/>
    </row>
    <row r="66" spans="2:13" ht="36.75" customHeight="1">
      <c r="B66" s="743"/>
      <c r="C66" s="25"/>
      <c r="F66" s="754" t="s">
        <v>101</v>
      </c>
      <c r="G66" s="754" t="s">
        <v>102</v>
      </c>
      <c r="H66" s="754" t="s">
        <v>103</v>
      </c>
      <c r="I66" s="715"/>
      <c r="J66" s="716"/>
      <c r="K66" s="733" t="s">
        <v>18</v>
      </c>
      <c r="L66" s="734"/>
      <c r="M66" s="735"/>
    </row>
    <row r="67" spans="2:13" ht="36.6" customHeight="1" thickBot="1">
      <c r="B67" s="743"/>
      <c r="C67" s="497"/>
      <c r="E67" s="23" t="s">
        <v>105</v>
      </c>
      <c r="F67" s="755"/>
      <c r="G67" s="755"/>
      <c r="H67" s="755"/>
      <c r="I67" s="717"/>
      <c r="J67" s="718"/>
      <c r="K67" s="736"/>
      <c r="L67" s="737"/>
      <c r="M67" s="738"/>
    </row>
    <row r="68" spans="2:13" ht="18" customHeight="1" thickBot="1">
      <c r="B68" s="743"/>
      <c r="C68" s="25"/>
      <c r="D68" s="22" t="s">
        <v>126</v>
      </c>
      <c r="E68" s="68" t="s">
        <v>112</v>
      </c>
      <c r="F68" s="69">
        <v>0</v>
      </c>
      <c r="G68" s="69">
        <v>0</v>
      </c>
      <c r="H68" s="31">
        <f>F68-G68</f>
        <v>0</v>
      </c>
      <c r="I68" s="408" t="s">
        <v>33</v>
      </c>
      <c r="J68" s="414"/>
      <c r="K68" s="736"/>
      <c r="L68" s="737"/>
      <c r="M68" s="738"/>
    </row>
    <row r="69" spans="2:13" ht="18.75" customHeight="1" thickBot="1">
      <c r="B69" s="743"/>
      <c r="C69" s="25"/>
      <c r="D69" s="10" t="s">
        <v>127</v>
      </c>
      <c r="E69" s="68" t="s">
        <v>112</v>
      </c>
      <c r="F69" s="69">
        <v>0</v>
      </c>
      <c r="G69" s="69">
        <v>0</v>
      </c>
      <c r="H69" s="31">
        <f t="shared" ref="H69:H76" si="4">F69-G69</f>
        <v>0</v>
      </c>
      <c r="I69" s="408" t="s">
        <v>33</v>
      </c>
      <c r="J69" s="414"/>
      <c r="K69" s="736"/>
      <c r="L69" s="737"/>
      <c r="M69" s="738"/>
    </row>
    <row r="70" spans="2:13" ht="18.75" customHeight="1" thickBot="1">
      <c r="B70" s="743"/>
      <c r="C70" s="25"/>
      <c r="D70" s="10" t="s">
        <v>128</v>
      </c>
      <c r="E70" s="68" t="s">
        <v>112</v>
      </c>
      <c r="F70" s="69">
        <v>0</v>
      </c>
      <c r="G70" s="69">
        <v>0</v>
      </c>
      <c r="H70" s="31">
        <f t="shared" si="4"/>
        <v>0</v>
      </c>
      <c r="I70" s="408" t="s">
        <v>33</v>
      </c>
      <c r="J70" s="414"/>
      <c r="K70" s="736"/>
      <c r="L70" s="737"/>
      <c r="M70" s="738"/>
    </row>
    <row r="71" spans="2:13" ht="18.75" customHeight="1" thickBot="1">
      <c r="B71" s="743"/>
      <c r="C71" s="25"/>
      <c r="D71" s="10" t="s">
        <v>129</v>
      </c>
      <c r="E71" s="68" t="s">
        <v>112</v>
      </c>
      <c r="F71" s="69">
        <v>0</v>
      </c>
      <c r="G71" s="69">
        <v>0</v>
      </c>
      <c r="H71" s="31">
        <f t="shared" si="4"/>
        <v>0</v>
      </c>
      <c r="I71" s="408" t="s">
        <v>33</v>
      </c>
      <c r="J71" s="414"/>
      <c r="K71" s="736"/>
      <c r="L71" s="737"/>
      <c r="M71" s="738"/>
    </row>
    <row r="72" spans="2:13" ht="18.75" customHeight="1" thickBot="1">
      <c r="B72" s="743"/>
      <c r="C72" s="25"/>
      <c r="D72" s="10" t="s">
        <v>520</v>
      </c>
      <c r="E72" s="68" t="s">
        <v>112</v>
      </c>
      <c r="F72" s="69">
        <v>0</v>
      </c>
      <c r="G72" s="69">
        <v>0</v>
      </c>
      <c r="H72" s="31">
        <f t="shared" si="4"/>
        <v>0</v>
      </c>
      <c r="I72" s="408" t="s">
        <v>33</v>
      </c>
      <c r="J72" s="414"/>
      <c r="K72" s="736"/>
      <c r="L72" s="737"/>
      <c r="M72" s="738"/>
    </row>
    <row r="73" spans="2:13" ht="18.75" customHeight="1" thickBot="1">
      <c r="B73" s="743"/>
      <c r="C73" s="25"/>
      <c r="D73" s="10" t="s">
        <v>521</v>
      </c>
      <c r="E73" s="68" t="s">
        <v>112</v>
      </c>
      <c r="F73" s="69">
        <v>0</v>
      </c>
      <c r="G73" s="69">
        <v>0</v>
      </c>
      <c r="H73" s="31">
        <f t="shared" si="4"/>
        <v>0</v>
      </c>
      <c r="I73" s="408" t="s">
        <v>33</v>
      </c>
      <c r="J73" s="414"/>
      <c r="K73" s="736"/>
      <c r="L73" s="737"/>
      <c r="M73" s="738"/>
    </row>
    <row r="74" spans="2:13" ht="18.75" customHeight="1" thickBot="1">
      <c r="B74" s="743"/>
      <c r="C74" s="25"/>
      <c r="D74" s="10" t="s">
        <v>522</v>
      </c>
      <c r="E74" s="68" t="s">
        <v>112</v>
      </c>
      <c r="F74" s="69">
        <v>0</v>
      </c>
      <c r="G74" s="69">
        <v>0</v>
      </c>
      <c r="H74" s="31">
        <f t="shared" si="4"/>
        <v>0</v>
      </c>
      <c r="I74" s="408" t="s">
        <v>33</v>
      </c>
      <c r="J74" s="414"/>
      <c r="K74" s="736"/>
      <c r="L74" s="737"/>
      <c r="M74" s="738"/>
    </row>
    <row r="75" spans="2:13" ht="18.75" customHeight="1" thickBot="1">
      <c r="B75" s="743"/>
      <c r="C75" s="25"/>
      <c r="D75" s="10" t="s">
        <v>523</v>
      </c>
      <c r="E75" s="68" t="s">
        <v>112</v>
      </c>
      <c r="F75" s="69">
        <v>0</v>
      </c>
      <c r="G75" s="69">
        <v>0</v>
      </c>
      <c r="H75" s="31">
        <f t="shared" si="4"/>
        <v>0</v>
      </c>
      <c r="I75" s="408" t="s">
        <v>33</v>
      </c>
      <c r="J75" s="414"/>
      <c r="K75" s="736"/>
      <c r="L75" s="737"/>
      <c r="M75" s="738"/>
    </row>
    <row r="76" spans="2:13" ht="18.75" customHeight="1">
      <c r="B76" s="743"/>
      <c r="C76" s="25"/>
      <c r="D76" s="10" t="s">
        <v>524</v>
      </c>
      <c r="E76" s="68" t="s">
        <v>112</v>
      </c>
      <c r="F76" s="69">
        <v>0</v>
      </c>
      <c r="G76" s="69">
        <v>0</v>
      </c>
      <c r="H76" s="31">
        <f t="shared" si="4"/>
        <v>0</v>
      </c>
      <c r="I76" s="408" t="s">
        <v>33</v>
      </c>
      <c r="J76" s="414"/>
      <c r="K76" s="736"/>
      <c r="L76" s="737"/>
      <c r="M76" s="738"/>
    </row>
    <row r="77" spans="2:13" ht="18" customHeight="1">
      <c r="B77" s="743"/>
      <c r="C77" s="25"/>
      <c r="D77" s="10"/>
      <c r="E77" s="5" t="s">
        <v>108</v>
      </c>
      <c r="F77" s="6">
        <f>SUM(F68:F76)</f>
        <v>0</v>
      </c>
      <c r="G77" s="6">
        <f>SUM(G68:G76)</f>
        <v>0</v>
      </c>
      <c r="H77" s="6">
        <f>F77-G77</f>
        <v>0</v>
      </c>
      <c r="I77" s="407"/>
      <c r="J77" s="406"/>
      <c r="K77" s="736"/>
      <c r="L77" s="737"/>
      <c r="M77" s="738"/>
    </row>
    <row r="78" spans="2:13" ht="15" customHeight="1" thickBot="1">
      <c r="B78" s="743"/>
      <c r="D78" s="4" t="s">
        <v>130</v>
      </c>
      <c r="E78" s="24" t="s">
        <v>110</v>
      </c>
      <c r="F78" s="2" t="s">
        <v>110</v>
      </c>
      <c r="G78" s="2" t="s">
        <v>110</v>
      </c>
      <c r="H78" s="2" t="s">
        <v>110</v>
      </c>
      <c r="I78" s="36"/>
      <c r="J78" s="406"/>
      <c r="K78" s="736"/>
      <c r="L78" s="737"/>
      <c r="M78" s="738"/>
    </row>
    <row r="79" spans="2:13" ht="15" customHeight="1">
      <c r="B79" s="743"/>
      <c r="D79" s="21" t="s">
        <v>131</v>
      </c>
      <c r="E79" s="68" t="s">
        <v>112</v>
      </c>
      <c r="F79" s="69">
        <v>0</v>
      </c>
      <c r="G79" s="69">
        <v>0</v>
      </c>
      <c r="H79" s="31">
        <f t="shared" ref="H79:H91" si="5">F79-G79</f>
        <v>0</v>
      </c>
      <c r="I79" s="408" t="s">
        <v>33</v>
      </c>
      <c r="J79" s="415"/>
      <c r="K79" s="736"/>
      <c r="L79" s="737"/>
      <c r="M79" s="738"/>
    </row>
    <row r="80" spans="2:13" ht="15" customHeight="1">
      <c r="B80" s="743"/>
      <c r="D80" s="70" t="s">
        <v>132</v>
      </c>
      <c r="E80" s="68" t="s">
        <v>112</v>
      </c>
      <c r="F80" s="69">
        <v>0</v>
      </c>
      <c r="G80" s="69">
        <v>0</v>
      </c>
      <c r="H80" s="31">
        <f t="shared" si="5"/>
        <v>0</v>
      </c>
      <c r="I80" s="409" t="s">
        <v>33</v>
      </c>
      <c r="J80" s="416"/>
      <c r="K80" s="736"/>
      <c r="L80" s="737"/>
      <c r="M80" s="738"/>
    </row>
    <row r="81" spans="2:13" ht="15" customHeight="1">
      <c r="B81" s="743"/>
      <c r="D81" s="70" t="s">
        <v>133</v>
      </c>
      <c r="E81" s="68" t="s">
        <v>112</v>
      </c>
      <c r="F81" s="69">
        <v>0</v>
      </c>
      <c r="G81" s="69">
        <v>0</v>
      </c>
      <c r="H81" s="31">
        <f t="shared" si="5"/>
        <v>0</v>
      </c>
      <c r="I81" s="409" t="s">
        <v>33</v>
      </c>
      <c r="J81" s="416"/>
      <c r="K81" s="736"/>
      <c r="L81" s="737"/>
      <c r="M81" s="738"/>
    </row>
    <row r="82" spans="2:13" ht="15" customHeight="1">
      <c r="B82" s="743"/>
      <c r="D82" s="70" t="s">
        <v>134</v>
      </c>
      <c r="E82" s="68" t="s">
        <v>112</v>
      </c>
      <c r="F82" s="69">
        <v>0</v>
      </c>
      <c r="G82" s="69">
        <v>0</v>
      </c>
      <c r="H82" s="31">
        <f t="shared" si="5"/>
        <v>0</v>
      </c>
      <c r="I82" s="409" t="s">
        <v>33</v>
      </c>
      <c r="J82" s="416"/>
      <c r="K82" s="736"/>
      <c r="L82" s="737"/>
      <c r="M82" s="738"/>
    </row>
    <row r="83" spans="2:13" ht="15" customHeight="1">
      <c r="B83" s="743"/>
      <c r="D83" s="70" t="s">
        <v>135</v>
      </c>
      <c r="E83" s="68" t="s">
        <v>112</v>
      </c>
      <c r="F83" s="69">
        <v>0</v>
      </c>
      <c r="G83" s="69">
        <v>0</v>
      </c>
      <c r="H83" s="31">
        <f t="shared" ref="H83:H87" si="6">F83-G83</f>
        <v>0</v>
      </c>
      <c r="I83" s="409" t="s">
        <v>33</v>
      </c>
      <c r="J83" s="416"/>
      <c r="K83" s="736"/>
      <c r="L83" s="737"/>
      <c r="M83" s="738"/>
    </row>
    <row r="84" spans="2:13" ht="15" customHeight="1">
      <c r="B84" s="743"/>
      <c r="D84" s="70" t="s">
        <v>136</v>
      </c>
      <c r="E84" s="68" t="s">
        <v>112</v>
      </c>
      <c r="F84" s="69">
        <v>0</v>
      </c>
      <c r="G84" s="69">
        <v>0</v>
      </c>
      <c r="H84" s="31">
        <f t="shared" si="6"/>
        <v>0</v>
      </c>
      <c r="I84" s="409" t="s">
        <v>33</v>
      </c>
      <c r="J84" s="416"/>
      <c r="K84" s="736"/>
      <c r="L84" s="737"/>
      <c r="M84" s="738"/>
    </row>
    <row r="85" spans="2:13" ht="15" customHeight="1">
      <c r="B85" s="743"/>
      <c r="D85" s="70" t="s">
        <v>137</v>
      </c>
      <c r="E85" s="68" t="s">
        <v>112</v>
      </c>
      <c r="F85" s="69">
        <v>0</v>
      </c>
      <c r="G85" s="69">
        <v>0</v>
      </c>
      <c r="H85" s="31">
        <f t="shared" si="6"/>
        <v>0</v>
      </c>
      <c r="I85" s="409" t="s">
        <v>33</v>
      </c>
      <c r="J85" s="416"/>
      <c r="K85" s="736"/>
      <c r="L85" s="737"/>
      <c r="M85" s="738"/>
    </row>
    <row r="86" spans="2:13" ht="15" customHeight="1">
      <c r="B86" s="743"/>
      <c r="D86" s="70" t="s">
        <v>138</v>
      </c>
      <c r="E86" s="68" t="s">
        <v>112</v>
      </c>
      <c r="F86" s="69">
        <v>0</v>
      </c>
      <c r="G86" s="69">
        <v>0</v>
      </c>
      <c r="H86" s="31">
        <f t="shared" si="6"/>
        <v>0</v>
      </c>
      <c r="I86" s="409" t="s">
        <v>33</v>
      </c>
      <c r="J86" s="416"/>
      <c r="K86" s="736"/>
      <c r="L86" s="737"/>
      <c r="M86" s="738"/>
    </row>
    <row r="87" spans="2:13" ht="15" customHeight="1">
      <c r="B87" s="743"/>
      <c r="D87" s="70" t="s">
        <v>139</v>
      </c>
      <c r="E87" s="68" t="s">
        <v>112</v>
      </c>
      <c r="F87" s="69">
        <v>0</v>
      </c>
      <c r="G87" s="69">
        <v>0</v>
      </c>
      <c r="H87" s="31">
        <f t="shared" si="6"/>
        <v>0</v>
      </c>
      <c r="I87" s="409" t="s">
        <v>33</v>
      </c>
      <c r="J87" s="416"/>
      <c r="K87" s="736"/>
      <c r="L87" s="737"/>
      <c r="M87" s="738"/>
    </row>
    <row r="88" spans="2:13" ht="15" customHeight="1">
      <c r="B88" s="743"/>
      <c r="D88" s="70" t="s">
        <v>137</v>
      </c>
      <c r="E88" s="68" t="s">
        <v>112</v>
      </c>
      <c r="F88" s="69">
        <v>0</v>
      </c>
      <c r="G88" s="69">
        <v>0</v>
      </c>
      <c r="H88" s="31">
        <f t="shared" si="5"/>
        <v>0</v>
      </c>
      <c r="I88" s="409" t="s">
        <v>33</v>
      </c>
      <c r="J88" s="416"/>
      <c r="K88" s="736"/>
      <c r="L88" s="737"/>
      <c r="M88" s="738"/>
    </row>
    <row r="89" spans="2:13" ht="15" customHeight="1">
      <c r="B89" s="743"/>
      <c r="D89" s="70" t="s">
        <v>138</v>
      </c>
      <c r="E89" s="68" t="s">
        <v>112</v>
      </c>
      <c r="F89" s="69">
        <v>0</v>
      </c>
      <c r="G89" s="69">
        <v>0</v>
      </c>
      <c r="H89" s="31">
        <f t="shared" si="5"/>
        <v>0</v>
      </c>
      <c r="I89" s="409" t="s">
        <v>33</v>
      </c>
      <c r="J89" s="416"/>
      <c r="K89" s="736"/>
      <c r="L89" s="737"/>
      <c r="M89" s="738"/>
    </row>
    <row r="90" spans="2:13" ht="15" customHeight="1" thickBot="1">
      <c r="B90" s="743"/>
      <c r="D90" s="70" t="s">
        <v>139</v>
      </c>
      <c r="E90" s="68" t="s">
        <v>112</v>
      </c>
      <c r="F90" s="69">
        <v>0</v>
      </c>
      <c r="G90" s="69">
        <v>0</v>
      </c>
      <c r="H90" s="31">
        <f t="shared" si="5"/>
        <v>0</v>
      </c>
      <c r="I90" s="410" t="s">
        <v>33</v>
      </c>
      <c r="J90" s="417"/>
      <c r="K90" s="736"/>
      <c r="L90" s="737"/>
      <c r="M90" s="738"/>
    </row>
    <row r="91" spans="2:13" ht="15" customHeight="1">
      <c r="B91" s="743"/>
      <c r="D91" s="70" t="s">
        <v>140</v>
      </c>
      <c r="E91" s="8" t="s">
        <v>121</v>
      </c>
      <c r="F91" s="9">
        <f>SUM(F79:F90)</f>
        <v>0</v>
      </c>
      <c r="G91" s="9">
        <f>SUM(G79:G90)</f>
        <v>0</v>
      </c>
      <c r="H91" s="31">
        <f t="shared" si="5"/>
        <v>0</v>
      </c>
      <c r="I91" s="403"/>
      <c r="K91" s="736"/>
      <c r="L91" s="737"/>
      <c r="M91" s="738"/>
    </row>
    <row r="92" spans="2:13" ht="15.75" customHeight="1" thickBot="1">
      <c r="B92" s="743"/>
      <c r="K92" s="736"/>
      <c r="L92" s="737"/>
      <c r="M92" s="738"/>
    </row>
    <row r="93" spans="2:13" ht="15.75" thickBot="1">
      <c r="B93" s="744"/>
      <c r="D93" s="728" t="s">
        <v>141</v>
      </c>
      <c r="E93" s="729"/>
      <c r="F93" s="7">
        <f>F77+F91</f>
        <v>0</v>
      </c>
      <c r="G93" s="7">
        <f>G77+G91</f>
        <v>0</v>
      </c>
      <c r="H93" s="7">
        <f>H77+H91</f>
        <v>0</v>
      </c>
      <c r="I93" s="404"/>
      <c r="K93" s="739"/>
      <c r="L93" s="740"/>
      <c r="M93" s="741"/>
    </row>
  </sheetData>
  <sheetProtection algorithmName="SHA-512" hashValue="tnnErsEm4o8Kx9bwSjtMkDM+vnoPYFKLMD2XHPFrZUQh4Hf05hPvI/jDxwLnmwnF2KmeOSmWlPTonybXQiQ0aQ==" saltValue="aixBik/vZTKJY5H5kP7nVA==" spinCount="100000" sheet="1" objects="1" scenarios="1"/>
  <dataConsolidate/>
  <mergeCells count="43">
    <mergeCell ref="B15:E18"/>
    <mergeCell ref="B8:E8"/>
    <mergeCell ref="H14:M14"/>
    <mergeCell ref="K10:M10"/>
    <mergeCell ref="A2:M2"/>
    <mergeCell ref="F8:M8"/>
    <mergeCell ref="A6:M6"/>
    <mergeCell ref="A4:M4"/>
    <mergeCell ref="B10:E10"/>
    <mergeCell ref="D93:E93"/>
    <mergeCell ref="B20:B58"/>
    <mergeCell ref="K66:M93"/>
    <mergeCell ref="B60:B93"/>
    <mergeCell ref="H15:M18"/>
    <mergeCell ref="H66:H67"/>
    <mergeCell ref="G66:G67"/>
    <mergeCell ref="F66:F67"/>
    <mergeCell ref="D60:G60"/>
    <mergeCell ref="K60:M60"/>
    <mergeCell ref="D64:E64"/>
    <mergeCell ref="K26:M58"/>
    <mergeCell ref="K20:M20"/>
    <mergeCell ref="D20:G20"/>
    <mergeCell ref="D58:E58"/>
    <mergeCell ref="F26:F27"/>
    <mergeCell ref="D22:E22"/>
    <mergeCell ref="K22:M22"/>
    <mergeCell ref="D62:E62"/>
    <mergeCell ref="K62:M62"/>
    <mergeCell ref="K64:M64"/>
    <mergeCell ref="K24:M24"/>
    <mergeCell ref="H26:H27"/>
    <mergeCell ref="G26:G27"/>
    <mergeCell ref="D24:E24"/>
    <mergeCell ref="H24:I24"/>
    <mergeCell ref="H22:I22"/>
    <mergeCell ref="I26:J27"/>
    <mergeCell ref="H60:I60"/>
    <mergeCell ref="H20:I20"/>
    <mergeCell ref="H10:I10"/>
    <mergeCell ref="I66:J67"/>
    <mergeCell ref="H62:I62"/>
    <mergeCell ref="H64:I64"/>
  </mergeCells>
  <phoneticPr fontId="30" type="noConversion"/>
  <dataValidations count="2">
    <dataValidation allowBlank="1" showInputMessage="1" showErrorMessage="1" promptTitle="Inserire nominativo RUP" prompt="Inserire nominativo RUP" sqref="F24 F64 F22 F62" xr:uid="{00000000-0002-0000-0100-000000000000}"/>
    <dataValidation type="list" allowBlank="1" showInputMessage="1" showErrorMessage="1" sqref="H60 H20" xr:uid="{00000000-0002-0000-0100-000001000000}">
      <formula1>$F$15:$F$18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100-000002000000}">
          <x14:formula1>
            <xm:f>'cup e responsabili'!$D$5:$D$72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6" tint="0.39997558519241921"/>
    <pageSetUpPr fitToPage="1"/>
  </sheetPr>
  <dimension ref="A1:BP44"/>
  <sheetViews>
    <sheetView zoomScale="62" zoomScaleNormal="62" workbookViewId="0">
      <selection activeCell="F11" sqref="F11"/>
    </sheetView>
  </sheetViews>
  <sheetFormatPr defaultColWidth="8.5703125" defaultRowHeight="40.5" customHeight="1"/>
  <cols>
    <col min="1" max="1" width="3.140625" style="431" customWidth="1"/>
    <col min="2" max="2" width="18.5703125" style="501" bestFit="1" customWidth="1"/>
    <col min="3" max="3" width="16.85546875" style="501" bestFit="1" customWidth="1"/>
    <col min="4" max="4" width="16.85546875" style="360" bestFit="1" customWidth="1"/>
    <col min="5" max="5" width="37.28515625" style="520" customWidth="1"/>
    <col min="6" max="6" width="18" style="520" customWidth="1"/>
    <col min="7" max="7" width="16.85546875" style="28" bestFit="1" customWidth="1"/>
    <col min="8" max="8" width="3.42578125" style="28" customWidth="1"/>
    <col min="9" max="9" width="19.5703125" style="28" customWidth="1"/>
    <col min="10" max="10" width="22.85546875" style="431" customWidth="1"/>
    <col min="11" max="11" width="37.28515625" style="431" customWidth="1"/>
    <col min="12" max="12" width="38.28515625" style="431" customWidth="1"/>
    <col min="13" max="13" width="21.5703125" style="28" customWidth="1"/>
    <col min="14" max="14" width="22.42578125" style="28" customWidth="1"/>
    <col min="15" max="15" width="46.140625" style="28" customWidth="1"/>
    <col min="16" max="17" width="9.140625" style="28" customWidth="1"/>
    <col min="18" max="18" width="10.5703125" style="28" customWidth="1"/>
    <col min="19" max="19" width="16.140625" style="28" customWidth="1"/>
    <col min="20" max="919" width="9.140625" style="28" customWidth="1"/>
    <col min="920" max="16384" width="8.5703125" style="28"/>
  </cols>
  <sheetData>
    <row r="1" spans="1:68" ht="40.5" customHeight="1" thickBot="1">
      <c r="A1" s="532"/>
      <c r="B1" s="427"/>
      <c r="C1" s="427"/>
      <c r="D1" s="363"/>
      <c r="E1" s="428"/>
      <c r="F1" s="428"/>
      <c r="G1" s="364"/>
      <c r="H1" s="364"/>
      <c r="I1" s="364"/>
      <c r="J1" s="426"/>
      <c r="K1" s="426"/>
      <c r="L1" s="426"/>
      <c r="M1" s="364"/>
    </row>
    <row r="2" spans="1:68" ht="40.5" customHeight="1" thickBot="1">
      <c r="A2" s="429"/>
      <c r="B2" s="817" t="s">
        <v>0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9"/>
    </row>
    <row r="3" spans="1:68" ht="40.5" customHeight="1" thickBot="1">
      <c r="A3" s="533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</row>
    <row r="4" spans="1:68" ht="40.5" customHeight="1" thickBot="1">
      <c r="A4" s="429"/>
      <c r="B4" s="814" t="s">
        <v>494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6"/>
    </row>
    <row r="5" spans="1:68" ht="40.5" customHeight="1" thickBot="1">
      <c r="A5" s="429"/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</row>
    <row r="6" spans="1:68" ht="40.5" customHeight="1" thickBot="1">
      <c r="A6" s="429"/>
      <c r="B6" s="811" t="s">
        <v>142</v>
      </c>
      <c r="C6" s="812"/>
      <c r="D6" s="811" t="s">
        <v>535</v>
      </c>
      <c r="E6" s="813"/>
      <c r="F6" s="304"/>
      <c r="G6" s="845" t="s">
        <v>92</v>
      </c>
      <c r="H6" s="874"/>
      <c r="I6" s="874"/>
      <c r="J6" s="877"/>
      <c r="K6" s="878"/>
      <c r="M6" s="850" t="s">
        <v>6</v>
      </c>
      <c r="N6" s="884"/>
      <c r="O6" s="423"/>
      <c r="P6" s="27"/>
      <c r="Q6" s="27"/>
    </row>
    <row r="7" spans="1:68" ht="21" customHeight="1" thickBot="1">
      <c r="A7" s="429"/>
      <c r="B7" s="13"/>
      <c r="C7" s="13"/>
      <c r="D7" s="13"/>
      <c r="E7" s="13"/>
      <c r="F7" s="13"/>
      <c r="G7" s="846"/>
      <c r="H7" s="875"/>
      <c r="I7" s="875"/>
      <c r="J7" s="879"/>
      <c r="K7" s="880"/>
      <c r="L7" s="28"/>
    </row>
    <row r="8" spans="1:68" ht="40.5" customHeight="1" thickBot="1">
      <c r="A8" s="429"/>
      <c r="B8" s="827" t="s">
        <v>143</v>
      </c>
      <c r="C8" s="828"/>
      <c r="D8" s="585"/>
      <c r="E8" s="586"/>
      <c r="F8" s="13"/>
      <c r="G8" s="847"/>
      <c r="H8" s="876"/>
      <c r="I8" s="876"/>
      <c r="J8" s="881"/>
      <c r="K8" s="882"/>
      <c r="M8" s="850" t="s">
        <v>534</v>
      </c>
      <c r="N8" s="883"/>
      <c r="O8" s="418"/>
      <c r="P8" s="42"/>
      <c r="Q8" s="42"/>
    </row>
    <row r="9" spans="1:68" ht="23.25" customHeight="1" thickBot="1">
      <c r="A9" s="429"/>
      <c r="B9" s="422"/>
      <c r="C9" s="422"/>
      <c r="D9" s="323"/>
      <c r="E9" s="323"/>
      <c r="F9" s="13"/>
      <c r="G9" s="156"/>
      <c r="H9" s="156"/>
      <c r="I9" s="156"/>
      <c r="M9" s="424"/>
      <c r="N9" s="424"/>
      <c r="O9" s="42"/>
    </row>
    <row r="10" spans="1:68" ht="40.5" customHeight="1" thickBot="1">
      <c r="A10" s="429"/>
      <c r="B10" s="827" t="s">
        <v>501</v>
      </c>
      <c r="C10" s="828"/>
      <c r="D10" s="848"/>
      <c r="E10" s="849"/>
      <c r="F10" s="13"/>
      <c r="G10" s="850" t="s">
        <v>4</v>
      </c>
      <c r="H10" s="851"/>
      <c r="I10" s="851"/>
      <c r="J10" s="856"/>
      <c r="K10" s="586"/>
      <c r="M10" s="872" t="s">
        <v>502</v>
      </c>
      <c r="N10" s="873"/>
      <c r="O10" s="418"/>
    </row>
    <row r="11" spans="1:68" ht="18.75" customHeight="1" thickBot="1">
      <c r="A11" s="429"/>
      <c r="B11" s="13"/>
      <c r="C11" s="13"/>
      <c r="D11" s="13"/>
      <c r="E11" s="13"/>
      <c r="F11" s="13"/>
      <c r="G11" s="156"/>
      <c r="H11" s="156"/>
      <c r="I11" s="156"/>
      <c r="L11" s="28"/>
    </row>
    <row r="12" spans="1:68" ht="40.5" customHeight="1" thickBot="1">
      <c r="A12" s="534"/>
      <c r="B12" s="870" t="s">
        <v>1</v>
      </c>
      <c r="C12" s="871"/>
      <c r="D12" s="834" t="s">
        <v>273</v>
      </c>
      <c r="E12" s="835"/>
      <c r="F12" s="303"/>
      <c r="G12" s="850" t="s">
        <v>5</v>
      </c>
      <c r="H12" s="851"/>
      <c r="I12" s="883"/>
      <c r="J12" s="852"/>
      <c r="K12" s="853"/>
      <c r="L12" s="420"/>
      <c r="M12" s="850" t="s">
        <v>5</v>
      </c>
      <c r="N12" s="883"/>
      <c r="O12" s="419"/>
      <c r="P12" s="42"/>
    </row>
    <row r="13" spans="1:68" ht="40.5" customHeight="1">
      <c r="A13" s="71"/>
      <c r="B13" s="32"/>
      <c r="C13" s="32"/>
      <c r="D13" s="321"/>
      <c r="E13" s="321"/>
      <c r="F13" s="321"/>
      <c r="G13" s="321"/>
      <c r="H13" s="321"/>
      <c r="I13" s="321"/>
      <c r="J13" s="320"/>
      <c r="K13" s="320"/>
      <c r="L13" s="320"/>
    </row>
    <row r="14" spans="1:68" ht="40.5" customHeight="1" thickBot="1">
      <c r="A14" s="71"/>
      <c r="B14" s="32"/>
      <c r="C14" s="32"/>
      <c r="D14" s="321"/>
      <c r="E14" s="321"/>
      <c r="F14" s="321"/>
      <c r="G14" s="321"/>
      <c r="H14" s="320"/>
      <c r="I14" s="320"/>
      <c r="J14" s="1117" t="s">
        <v>481</v>
      </c>
      <c r="K14" s="1117"/>
      <c r="L14" s="1118" t="s">
        <v>479</v>
      </c>
      <c r="M14" s="1119" t="s">
        <v>480</v>
      </c>
      <c r="N14" s="1120" t="s">
        <v>10</v>
      </c>
      <c r="O14" s="1120" t="s">
        <v>11</v>
      </c>
    </row>
    <row r="15" spans="1:68" s="536" customFormat="1" ht="40.5" customHeight="1">
      <c r="A15" s="535"/>
      <c r="B15" s="688" t="s">
        <v>12</v>
      </c>
      <c r="C15" s="689"/>
      <c r="D15" s="669">
        <f>VLOOKUP(D12,'dati cup e milestone'!B3:C57,2, FALSE)</f>
        <v>3836349</v>
      </c>
      <c r="E15" s="671"/>
      <c r="F15" s="305"/>
      <c r="G15" s="845" t="s">
        <v>13</v>
      </c>
      <c r="H15" s="707" t="str">
        <f>VLOOKUP(D12,'dati cup e milestone'!$B$3:$G$57,3,FALSE)</f>
        <v>E30J22000000001</v>
      </c>
      <c r="I15" s="707"/>
      <c r="J15" s="786">
        <f>VLOOKUP(H15,'cup e responsabili'!$F$5:$G$72,2,FALSE)</f>
        <v>3836349</v>
      </c>
      <c r="K15" s="786"/>
      <c r="L15" s="400">
        <v>0.1</v>
      </c>
      <c r="M15" s="288">
        <f>J15*L15</f>
        <v>383634.9</v>
      </c>
      <c r="N15" s="786">
        <f>J15+J16+J17+J18</f>
        <v>3836349</v>
      </c>
      <c r="O15" s="789" t="str">
        <f>IF(K15=C15,"ok","importo cup diverso da finanziamento")</f>
        <v>ok</v>
      </c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6"/>
      <c r="BP15" s="436"/>
    </row>
    <row r="16" spans="1:68" s="536" customFormat="1" ht="40.5" customHeight="1">
      <c r="A16" s="535"/>
      <c r="B16" s="691"/>
      <c r="C16" s="692"/>
      <c r="D16" s="672"/>
      <c r="E16" s="674"/>
      <c r="F16" s="305"/>
      <c r="G16" s="846"/>
      <c r="H16" s="680" t="str">
        <f>IF(VLOOKUP(D12,'dati cup e milestone'!$B$3:$G$57,4,FALSE)="","",VLOOKUP(D12,'dati cup e milestone'!$B$3:$G$57,4,FALSE))</f>
        <v/>
      </c>
      <c r="I16" s="680"/>
      <c r="J16" s="787">
        <f>IF(H16="", 0, VLOOKUP(H16,'cup e responsabili'!$F$5:$G$72,2,FALSE))</f>
        <v>0</v>
      </c>
      <c r="K16" s="787"/>
      <c r="L16" s="401">
        <v>0.1</v>
      </c>
      <c r="M16" s="285">
        <f t="shared" ref="M16:M18" si="0">J16*L16</f>
        <v>0</v>
      </c>
      <c r="N16" s="787"/>
      <c r="O16" s="790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  <c r="BF16" s="436"/>
      <c r="BG16" s="436"/>
      <c r="BH16" s="436"/>
      <c r="BI16" s="436"/>
      <c r="BJ16" s="436"/>
      <c r="BK16" s="436"/>
      <c r="BL16" s="436"/>
      <c r="BM16" s="436"/>
      <c r="BN16" s="436"/>
      <c r="BO16" s="436"/>
      <c r="BP16" s="436"/>
    </row>
    <row r="17" spans="1:15" ht="40.5" customHeight="1">
      <c r="A17" s="534"/>
      <c r="B17" s="691"/>
      <c r="C17" s="692"/>
      <c r="D17" s="672"/>
      <c r="E17" s="674"/>
      <c r="F17" s="305"/>
      <c r="G17" s="846"/>
      <c r="H17" s="680" t="str">
        <f>IF(VLOOKUP(D12,'dati cup e milestone'!$B$3:$G$57,5,FALSE)="","",VLOOKUP(D12,'dati cup e milestone'!$B$3:$G$57,5,FALSE))</f>
        <v/>
      </c>
      <c r="I17" s="680"/>
      <c r="J17" s="787">
        <f>IF(H17="", 0, VLOOKUP(H17,'cup e responsabili'!$F$5:$G$72,2,FALSE))</f>
        <v>0</v>
      </c>
      <c r="K17" s="787"/>
      <c r="L17" s="401">
        <v>0.1</v>
      </c>
      <c r="M17" s="285">
        <f t="shared" si="0"/>
        <v>0</v>
      </c>
      <c r="N17" s="787"/>
      <c r="O17" s="790"/>
    </row>
    <row r="18" spans="1:15" s="436" customFormat="1" ht="40.5" customHeight="1" thickBot="1">
      <c r="A18" s="537"/>
      <c r="B18" s="694"/>
      <c r="C18" s="695"/>
      <c r="D18" s="675"/>
      <c r="E18" s="677"/>
      <c r="F18" s="305"/>
      <c r="G18" s="847"/>
      <c r="H18" s="681" t="str">
        <f>IF(VLOOKUP(D12,'dati cup e milestone'!$B$3:$G$57,6,FALSE)="","",VLOOKUP(D12,'dati cup e milestone'!$B$3:$G$57,6,FALSE))</f>
        <v/>
      </c>
      <c r="I18" s="681"/>
      <c r="J18" s="788">
        <f>IF(H18="", 0, VLOOKUP(H18,'cup e responsabili'!$F$5:$G$72,2,FALSE))</f>
        <v>0</v>
      </c>
      <c r="K18" s="788"/>
      <c r="L18" s="402">
        <v>0.1</v>
      </c>
      <c r="M18" s="289">
        <f t="shared" si="0"/>
        <v>0</v>
      </c>
      <c r="N18" s="788"/>
      <c r="O18" s="791"/>
    </row>
    <row r="19" spans="1:15" s="436" customFormat="1" ht="29.25" customHeight="1" thickBot="1">
      <c r="A19" s="537"/>
    </row>
    <row r="20" spans="1:15" ht="40.5" customHeight="1">
      <c r="B20" s="831" t="s">
        <v>145</v>
      </c>
      <c r="C20" s="832"/>
      <c r="D20" s="832"/>
      <c r="E20" s="832"/>
      <c r="F20" s="832"/>
      <c r="G20" s="832"/>
      <c r="H20" s="832"/>
      <c r="I20" s="832"/>
      <c r="J20" s="833"/>
      <c r="K20" s="28"/>
      <c r="L20" s="820" t="s">
        <v>24</v>
      </c>
      <c r="M20" s="821"/>
      <c r="N20" s="821"/>
      <c r="O20" s="822"/>
    </row>
    <row r="21" spans="1:15" ht="40.5" customHeight="1">
      <c r="B21" s="163" t="s">
        <v>146</v>
      </c>
      <c r="C21" s="164" t="s">
        <v>147</v>
      </c>
      <c r="D21" s="164" t="s">
        <v>148</v>
      </c>
      <c r="E21" s="164" t="s">
        <v>149</v>
      </c>
      <c r="F21" s="164" t="s">
        <v>150</v>
      </c>
      <c r="G21" s="302" t="s">
        <v>151</v>
      </c>
      <c r="H21" s="825" t="s">
        <v>152</v>
      </c>
      <c r="I21" s="826"/>
      <c r="J21" s="308" t="s">
        <v>153</v>
      </c>
      <c r="L21" s="163" t="s">
        <v>146</v>
      </c>
      <c r="M21" s="164" t="s">
        <v>154</v>
      </c>
      <c r="N21" s="296" t="s">
        <v>155</v>
      </c>
      <c r="O21" s="165" t="s">
        <v>156</v>
      </c>
    </row>
    <row r="22" spans="1:15" ht="40.5" customHeight="1">
      <c r="B22" s="162" t="s">
        <v>157</v>
      </c>
      <c r="C22" s="823">
        <f>VLOOKUP(D12,'dati cup e milestone'!B3:I58,7,FALSE)</f>
        <v>1</v>
      </c>
      <c r="D22" s="823">
        <f>VLOOKUP(D12,'dati cup e milestone'!B3:I58,8,FALSE)</f>
        <v>5</v>
      </c>
      <c r="E22" s="306">
        <f>'Urbano.Piano inv. forn'!L50</f>
        <v>0</v>
      </c>
      <c r="F22" s="829" t="str">
        <f>IF((E22+E23)&gt;=D22,"ok","Piano forniture non sufficiente a garantire raggiun. obiettivo")</f>
        <v>Piano forniture non sufficiente a garantire raggiun. obiettivo</v>
      </c>
      <c r="G22" s="312">
        <f>URB_REND_FORN_ELET!E15</f>
        <v>0</v>
      </c>
      <c r="H22" s="839">
        <f>-IF((G22+G23)&lt;C22,(C22-G22-G23),"0")</f>
        <v>-1</v>
      </c>
      <c r="I22" s="840"/>
      <c r="J22" s="843">
        <f>-(D22-G22-G23)</f>
        <v>-5</v>
      </c>
      <c r="L22" s="162" t="s">
        <v>157</v>
      </c>
      <c r="M22" s="166">
        <f>'Urbano.Piano inv. forn'!T50</f>
        <v>0</v>
      </c>
      <c r="N22" s="297">
        <f>URB_REND_FORN_ELET!O12</f>
        <v>0</v>
      </c>
      <c r="O22" s="167">
        <f>M22-N22</f>
        <v>0</v>
      </c>
    </row>
    <row r="23" spans="1:15" ht="40.5" customHeight="1" thickBot="1">
      <c r="B23" s="309" t="s">
        <v>68</v>
      </c>
      <c r="C23" s="824"/>
      <c r="D23" s="824"/>
      <c r="E23" s="310">
        <f>'Urbano.Piano inv. forn'!L88</f>
        <v>0</v>
      </c>
      <c r="F23" s="830"/>
      <c r="G23" s="313">
        <f>urb_rend_forn_idr!E15</f>
        <v>0</v>
      </c>
      <c r="H23" s="841"/>
      <c r="I23" s="842"/>
      <c r="J23" s="844"/>
      <c r="L23" s="298" t="s">
        <v>68</v>
      </c>
      <c r="M23" s="166">
        <f>'Urbano.Piano inv. forn'!T88</f>
        <v>0</v>
      </c>
      <c r="N23" s="297">
        <f>urb_rend_forn_idr!O12</f>
        <v>0</v>
      </c>
      <c r="O23" s="167">
        <f>M23-N23</f>
        <v>0</v>
      </c>
    </row>
    <row r="24" spans="1:15" ht="21" customHeight="1" thickBot="1">
      <c r="L24" s="299" t="s">
        <v>158</v>
      </c>
      <c r="M24" s="300">
        <f>M22+M23</f>
        <v>0</v>
      </c>
      <c r="N24" s="300">
        <f>N22+N23</f>
        <v>0</v>
      </c>
      <c r="O24" s="301">
        <f>O22+O23</f>
        <v>0</v>
      </c>
    </row>
    <row r="25" spans="1:15" ht="40.5" customHeight="1" thickBot="1">
      <c r="B25" s="795" t="s">
        <v>159</v>
      </c>
      <c r="C25" s="796"/>
      <c r="D25" s="796"/>
      <c r="E25" s="796"/>
      <c r="F25" s="796"/>
      <c r="G25" s="796"/>
      <c r="H25" s="797"/>
      <c r="I25" s="801">
        <f>SUM(M15:M18)</f>
        <v>383634.9</v>
      </c>
      <c r="J25" s="802"/>
    </row>
    <row r="26" spans="1:15" ht="21" customHeight="1" thickBot="1">
      <c r="B26" s="538"/>
      <c r="C26" s="538"/>
      <c r="D26" s="459"/>
      <c r="E26" s="539"/>
      <c r="F26" s="28"/>
      <c r="H26" s="436"/>
      <c r="I26" s="539"/>
      <c r="J26" s="540"/>
      <c r="L26" s="820" t="s">
        <v>160</v>
      </c>
      <c r="M26" s="821"/>
      <c r="N26" s="821"/>
      <c r="O26" s="822"/>
    </row>
    <row r="27" spans="1:15" ht="40.5" customHeight="1" thickBot="1">
      <c r="B27" s="798" t="s">
        <v>490</v>
      </c>
      <c r="C27" s="799"/>
      <c r="D27" s="799"/>
      <c r="E27" s="799"/>
      <c r="F27" s="799"/>
      <c r="G27" s="799"/>
      <c r="H27" s="800"/>
      <c r="I27" s="805">
        <f>N36</f>
        <v>0</v>
      </c>
      <c r="J27" s="806"/>
      <c r="L27" s="163" t="s">
        <v>146</v>
      </c>
      <c r="M27" s="164" t="s">
        <v>154</v>
      </c>
      <c r="N27" s="296" t="s">
        <v>155</v>
      </c>
      <c r="O27" s="165" t="s">
        <v>156</v>
      </c>
    </row>
    <row r="28" spans="1:15" ht="15.75" thickBot="1">
      <c r="B28" s="541"/>
      <c r="C28" s="541"/>
      <c r="D28" s="542"/>
      <c r="E28" s="168"/>
      <c r="F28" s="28"/>
      <c r="H28" s="447"/>
      <c r="I28" s="168"/>
      <c r="J28" s="168"/>
      <c r="L28" s="162" t="s">
        <v>157</v>
      </c>
      <c r="M28" s="166">
        <f>'urbano_PIANO_INV-INFR'!G58</f>
        <v>0</v>
      </c>
      <c r="N28" s="307">
        <f>'urbano rend_infr_elet'!P9</f>
        <v>0</v>
      </c>
      <c r="O28" s="167">
        <f>M28-N28</f>
        <v>0</v>
      </c>
    </row>
    <row r="29" spans="1:15" ht="40.5" customHeight="1" thickBot="1">
      <c r="B29" s="798" t="s">
        <v>161</v>
      </c>
      <c r="C29" s="799"/>
      <c r="D29" s="799"/>
      <c r="E29" s="799"/>
      <c r="F29" s="799"/>
      <c r="G29" s="799"/>
      <c r="H29" s="800"/>
      <c r="I29" s="803">
        <v>0</v>
      </c>
      <c r="J29" s="804"/>
      <c r="L29" s="298" t="s">
        <v>68</v>
      </c>
      <c r="M29" s="166">
        <f>'urbano_PIANO_INV-INFR'!G93</f>
        <v>0</v>
      </c>
      <c r="N29" s="307">
        <f>'urbano rend_infr_idrogeno'!P9</f>
        <v>0</v>
      </c>
      <c r="O29" s="167">
        <f>M29-N29</f>
        <v>0</v>
      </c>
    </row>
    <row r="30" spans="1:15" ht="18.75" thickBot="1">
      <c r="B30" s="226"/>
      <c r="C30" s="226"/>
      <c r="D30" s="226"/>
      <c r="E30" s="226"/>
      <c r="F30" s="28"/>
      <c r="H30" s="543"/>
      <c r="I30" s="544"/>
      <c r="J30" s="544"/>
      <c r="L30" s="299" t="s">
        <v>162</v>
      </c>
      <c r="M30" s="300">
        <f>M28+M29</f>
        <v>0</v>
      </c>
      <c r="N30" s="300">
        <f>N28+N29</f>
        <v>0</v>
      </c>
      <c r="O30" s="301">
        <f>O28+O29</f>
        <v>0</v>
      </c>
    </row>
    <row r="31" spans="1:15" ht="40.5" customHeight="1" thickBot="1">
      <c r="B31" s="798" t="s">
        <v>491</v>
      </c>
      <c r="C31" s="799"/>
      <c r="D31" s="799"/>
      <c r="E31" s="799"/>
      <c r="F31" s="799"/>
      <c r="G31" s="807">
        <f>I31/D15</f>
        <v>0</v>
      </c>
      <c r="H31" s="808"/>
      <c r="I31" s="805">
        <f>I27-I29</f>
        <v>0</v>
      </c>
      <c r="J31" s="806"/>
      <c r="L31" s="28"/>
    </row>
    <row r="32" spans="1:15" ht="40.5" customHeight="1" thickBot="1">
      <c r="B32" s="226"/>
      <c r="C32" s="226"/>
      <c r="D32" s="226"/>
      <c r="E32" s="226"/>
      <c r="F32" s="28"/>
      <c r="H32" s="447"/>
      <c r="I32" s="544"/>
      <c r="J32" s="544"/>
      <c r="L32" s="792" t="s">
        <v>163</v>
      </c>
      <c r="M32" s="793"/>
      <c r="N32" s="793"/>
      <c r="O32" s="794"/>
    </row>
    <row r="33" spans="2:15" ht="26.25" thickBot="1">
      <c r="B33" s="836" t="s">
        <v>492</v>
      </c>
      <c r="C33" s="837"/>
      <c r="D33" s="837"/>
      <c r="E33" s="837"/>
      <c r="F33" s="837"/>
      <c r="G33" s="837"/>
      <c r="H33" s="838"/>
      <c r="I33" s="809">
        <f>I27-I29-I25</f>
        <v>-383634.9</v>
      </c>
      <c r="J33" s="810"/>
      <c r="L33" s="163" t="s">
        <v>146</v>
      </c>
      <c r="M33" s="164" t="s">
        <v>154</v>
      </c>
      <c r="N33" s="296" t="s">
        <v>155</v>
      </c>
      <c r="O33" s="165" t="s">
        <v>156</v>
      </c>
    </row>
    <row r="34" spans="2:15" ht="40.5" customHeight="1" thickBot="1">
      <c r="B34" s="28"/>
      <c r="C34" s="28"/>
      <c r="D34" s="28"/>
      <c r="E34" s="28"/>
      <c r="F34" s="28"/>
      <c r="J34" s="28"/>
      <c r="L34" s="162" t="s">
        <v>157</v>
      </c>
      <c r="M34" s="166">
        <f>M22+M28</f>
        <v>0</v>
      </c>
      <c r="N34" s="166">
        <f>N22+N28</f>
        <v>0</v>
      </c>
      <c r="O34" s="167">
        <f>M34-N34</f>
        <v>0</v>
      </c>
    </row>
    <row r="35" spans="2:15" ht="40.5" customHeight="1">
      <c r="B35" s="776" t="s">
        <v>493</v>
      </c>
      <c r="C35" s="777"/>
      <c r="D35" s="777"/>
      <c r="E35" s="777"/>
      <c r="F35" s="777"/>
      <c r="G35" s="777"/>
      <c r="H35" s="778"/>
      <c r="I35" s="782">
        <f>N15-I27</f>
        <v>3836349</v>
      </c>
      <c r="J35" s="783"/>
      <c r="L35" s="298" t="s">
        <v>68</v>
      </c>
      <c r="M35" s="166">
        <f>M23+M29</f>
        <v>0</v>
      </c>
      <c r="N35" s="166">
        <f>N23+N29</f>
        <v>0</v>
      </c>
      <c r="O35" s="167">
        <f>M35-N35</f>
        <v>0</v>
      </c>
    </row>
    <row r="36" spans="2:15" ht="15.75" thickBot="1">
      <c r="B36" s="779"/>
      <c r="C36" s="780"/>
      <c r="D36" s="780"/>
      <c r="E36" s="780"/>
      <c r="F36" s="780"/>
      <c r="G36" s="780"/>
      <c r="H36" s="781"/>
      <c r="I36" s="784"/>
      <c r="J36" s="785"/>
      <c r="L36" s="299" t="s">
        <v>164</v>
      </c>
      <c r="M36" s="300">
        <f>M30+M24</f>
        <v>0</v>
      </c>
      <c r="N36" s="300">
        <f>N30+N24</f>
        <v>0</v>
      </c>
      <c r="O36" s="301">
        <f>M36-N36</f>
        <v>0</v>
      </c>
    </row>
    <row r="37" spans="2:15" ht="40.5" customHeight="1">
      <c r="B37" s="28"/>
      <c r="C37" s="28"/>
      <c r="D37" s="28"/>
      <c r="E37" s="28"/>
      <c r="F37" s="28"/>
      <c r="L37" s="28"/>
    </row>
    <row r="38" spans="2:15" ht="40.5" customHeight="1" thickBot="1">
      <c r="B38" s="28"/>
      <c r="C38" s="28"/>
      <c r="D38" s="28"/>
      <c r="E38" s="28"/>
      <c r="F38" s="28"/>
      <c r="L38" s="28"/>
    </row>
    <row r="39" spans="2:15" ht="40.5" customHeight="1">
      <c r="B39" s="857"/>
      <c r="C39" s="858"/>
      <c r="D39" s="858"/>
      <c r="E39" s="858"/>
      <c r="F39" s="858"/>
      <c r="G39" s="858"/>
      <c r="H39" s="858"/>
      <c r="I39" s="858"/>
      <c r="J39" s="859"/>
      <c r="K39" s="421"/>
      <c r="L39" s="1111" t="s">
        <v>500</v>
      </c>
      <c r="M39" s="1112"/>
      <c r="N39" s="1112"/>
      <c r="O39" s="1113"/>
    </row>
    <row r="40" spans="2:15" ht="40.5" customHeight="1">
      <c r="B40" s="860"/>
      <c r="C40" s="861"/>
      <c r="D40" s="861"/>
      <c r="E40" s="861"/>
      <c r="F40" s="861"/>
      <c r="G40" s="861"/>
      <c r="H40" s="861"/>
      <c r="I40" s="861"/>
      <c r="J40" s="862"/>
      <c r="K40" s="421"/>
      <c r="L40" s="1114" t="s">
        <v>496</v>
      </c>
      <c r="M40" s="1115"/>
      <c r="N40" s="1115" t="s">
        <v>497</v>
      </c>
      <c r="O40" s="1116"/>
    </row>
    <row r="41" spans="2:15" ht="15">
      <c r="B41" s="860"/>
      <c r="C41" s="861"/>
      <c r="D41" s="861"/>
      <c r="E41" s="861"/>
      <c r="F41" s="861"/>
      <c r="G41" s="861"/>
      <c r="H41" s="861"/>
      <c r="I41" s="861"/>
      <c r="J41" s="862"/>
      <c r="K41" s="28"/>
      <c r="L41" s="1108" t="s">
        <v>498</v>
      </c>
      <c r="M41" s="1109"/>
      <c r="N41" s="1109" t="s">
        <v>499</v>
      </c>
      <c r="O41" s="1110"/>
    </row>
    <row r="42" spans="2:15" ht="40.5" customHeight="1">
      <c r="B42" s="860"/>
      <c r="C42" s="861"/>
      <c r="D42" s="861"/>
      <c r="E42" s="861"/>
      <c r="F42" s="861"/>
      <c r="G42" s="861"/>
      <c r="H42" s="861"/>
      <c r="I42" s="861"/>
      <c r="J42" s="862"/>
      <c r="K42" s="28"/>
      <c r="L42" s="1108"/>
      <c r="M42" s="1109"/>
      <c r="N42" s="1109"/>
      <c r="O42" s="1110"/>
    </row>
    <row r="43" spans="2:15" ht="15">
      <c r="B43" s="860"/>
      <c r="C43" s="861"/>
      <c r="D43" s="861"/>
      <c r="E43" s="861"/>
      <c r="F43" s="861"/>
      <c r="G43" s="861"/>
      <c r="H43" s="861"/>
      <c r="I43" s="861"/>
      <c r="J43" s="862"/>
      <c r="K43" s="28"/>
      <c r="L43" s="866" t="s">
        <v>231</v>
      </c>
      <c r="M43" s="867"/>
      <c r="N43" s="867" t="s">
        <v>231</v>
      </c>
      <c r="O43" s="869"/>
    </row>
    <row r="44" spans="2:15" ht="30" customHeight="1" thickBot="1">
      <c r="B44" s="863"/>
      <c r="C44" s="864"/>
      <c r="D44" s="864"/>
      <c r="E44" s="864"/>
      <c r="F44" s="864"/>
      <c r="G44" s="864"/>
      <c r="H44" s="864"/>
      <c r="I44" s="864"/>
      <c r="J44" s="865"/>
      <c r="K44" s="28"/>
      <c r="L44" s="868"/>
      <c r="M44" s="854"/>
      <c r="N44" s="854"/>
      <c r="O44" s="855"/>
    </row>
  </sheetData>
  <sheetProtection algorithmName="SHA-512" hashValue="CSFukIKY85ovxGWkg1l2v1gXCV6CwO8A0NG+xSWzkTAbZ71SWUGCMucmgd1K+heVXdHQbFLqITcbKMKVbjiL8Q==" saltValue="3Zoxk4N31ai98tMXtr1qdA==" spinCount="100000" sheet="1" objects="1" scenarios="1"/>
  <mergeCells count="67">
    <mergeCell ref="M10:N10"/>
    <mergeCell ref="G6:I8"/>
    <mergeCell ref="J6:K8"/>
    <mergeCell ref="M12:N12"/>
    <mergeCell ref="M6:N6"/>
    <mergeCell ref="M8:N8"/>
    <mergeCell ref="G12:I12"/>
    <mergeCell ref="B10:C10"/>
    <mergeCell ref="D10:E10"/>
    <mergeCell ref="G10:I10"/>
    <mergeCell ref="J12:K12"/>
    <mergeCell ref="N44:O44"/>
    <mergeCell ref="J10:K10"/>
    <mergeCell ref="B39:J44"/>
    <mergeCell ref="L39:O39"/>
    <mergeCell ref="N40:O40"/>
    <mergeCell ref="L40:M40"/>
    <mergeCell ref="L41:M42"/>
    <mergeCell ref="L43:M43"/>
    <mergeCell ref="L44:M44"/>
    <mergeCell ref="N41:O42"/>
    <mergeCell ref="N43:O43"/>
    <mergeCell ref="B12:C12"/>
    <mergeCell ref="B33:H33"/>
    <mergeCell ref="J14:K14"/>
    <mergeCell ref="J15:K15"/>
    <mergeCell ref="J16:K16"/>
    <mergeCell ref="D15:E18"/>
    <mergeCell ref="B15:C18"/>
    <mergeCell ref="H22:I23"/>
    <mergeCell ref="J22:J23"/>
    <mergeCell ref="G15:G18"/>
    <mergeCell ref="H15:I15"/>
    <mergeCell ref="H16:I16"/>
    <mergeCell ref="H17:I17"/>
    <mergeCell ref="B6:C6"/>
    <mergeCell ref="D6:E6"/>
    <mergeCell ref="B4:O4"/>
    <mergeCell ref="B2:O2"/>
    <mergeCell ref="L26:O26"/>
    <mergeCell ref="C22:C23"/>
    <mergeCell ref="D22:D23"/>
    <mergeCell ref="H21:I21"/>
    <mergeCell ref="B8:C8"/>
    <mergeCell ref="D8:E8"/>
    <mergeCell ref="F22:F23"/>
    <mergeCell ref="B20:J20"/>
    <mergeCell ref="J17:K17"/>
    <mergeCell ref="J18:K18"/>
    <mergeCell ref="L20:O20"/>
    <mergeCell ref="D12:E12"/>
    <mergeCell ref="B35:H36"/>
    <mergeCell ref="I35:J36"/>
    <mergeCell ref="N15:N18"/>
    <mergeCell ref="O15:O18"/>
    <mergeCell ref="L32:O32"/>
    <mergeCell ref="B25:H25"/>
    <mergeCell ref="B27:H27"/>
    <mergeCell ref="I25:J25"/>
    <mergeCell ref="B29:H29"/>
    <mergeCell ref="I29:J29"/>
    <mergeCell ref="I31:J31"/>
    <mergeCell ref="I27:J27"/>
    <mergeCell ref="B31:F31"/>
    <mergeCell ref="G31:H31"/>
    <mergeCell ref="H18:I18"/>
    <mergeCell ref="I33:J33"/>
  </mergeCells>
  <dataValidations count="2">
    <dataValidation allowBlank="1" showInputMessage="1" showErrorMessage="1" prompt="Modificare % di anticipazione se diverso da 10%" sqref="L15:L18" xr:uid="{F8A92E60-1DF0-4EC0-B8F1-C82BA8B9382B}"/>
    <dataValidation type="list" allowBlank="1" showInputMessage="1" showErrorMessage="1" sqref="L44 N44" xr:uid="{CCF45EA0-3AEF-4C1E-B84B-BCDE0ADBCD45}">
      <formula1>"si,"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200-000000000000}">
          <x14:formula1>
            <xm:f>'dati cup e milestone'!$B$3:$B$57</xm:f>
          </x14:formula1>
          <xm:sqref>D12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rgb="FF99FFCC"/>
  </sheetPr>
  <dimension ref="A1:X606"/>
  <sheetViews>
    <sheetView tabSelected="1" topLeftCell="A8" zoomScale="70" zoomScaleNormal="70" workbookViewId="0">
      <selection activeCell="I44" sqref="I44"/>
    </sheetView>
  </sheetViews>
  <sheetFormatPr defaultColWidth="8.5703125" defaultRowHeight="15"/>
  <cols>
    <col min="1" max="1" width="10" style="34" customWidth="1"/>
    <col min="2" max="2" width="7.140625" style="360" customWidth="1"/>
    <col min="3" max="3" width="22.28515625" style="28" customWidth="1"/>
    <col min="4" max="4" width="16.140625" style="28" customWidth="1"/>
    <col min="5" max="5" width="29.5703125" style="28" customWidth="1"/>
    <col min="6" max="6" width="9" style="360" bestFit="1" customWidth="1"/>
    <col min="7" max="7" width="27" style="28" customWidth="1"/>
    <col min="8" max="8" width="11.85546875" style="28" customWidth="1"/>
    <col min="9" max="9" width="11.5703125" style="360" bestFit="1" customWidth="1"/>
    <col min="10" max="10" width="24.85546875" style="360" customWidth="1"/>
    <col min="11" max="11" width="12.42578125" style="28" customWidth="1"/>
    <col min="12" max="12" width="15.85546875" style="28" customWidth="1"/>
    <col min="13" max="13" width="4" style="28" customWidth="1"/>
    <col min="14" max="14" width="13.85546875" style="28" customWidth="1"/>
    <col min="15" max="15" width="26.140625" style="28" customWidth="1"/>
    <col min="16" max="16" width="20.5703125" style="28" customWidth="1"/>
    <col min="17" max="17" width="5.5703125" style="28" customWidth="1"/>
    <col min="18" max="18" width="15.5703125" style="28" customWidth="1"/>
    <col min="19" max="19" width="1" style="545" customWidth="1"/>
    <col min="20" max="20" width="27.85546875" style="545" customWidth="1"/>
    <col min="21" max="21" width="6.140625" style="28" customWidth="1"/>
    <col min="22" max="22" width="18.5703125" style="28" customWidth="1"/>
    <col min="23" max="23" width="12.85546875" style="28" bestFit="1" customWidth="1"/>
    <col min="24" max="24" width="15.140625" style="28" bestFit="1" customWidth="1"/>
    <col min="25" max="25" width="15.140625" style="28" customWidth="1"/>
    <col min="26" max="26" width="15.5703125" style="28" customWidth="1"/>
    <col min="27" max="16384" width="8.5703125" style="28"/>
  </cols>
  <sheetData>
    <row r="1" spans="1:24" ht="27.75" customHeight="1" thickBot="1">
      <c r="A1" s="614" t="s">
        <v>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6"/>
      <c r="U1" s="29"/>
      <c r="V1" s="29"/>
      <c r="W1" s="29"/>
      <c r="X1" s="29"/>
    </row>
    <row r="2" spans="1:24" ht="23.25" thickBot="1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556"/>
      <c r="T2" s="556"/>
      <c r="U2" s="430"/>
      <c r="V2" s="430"/>
      <c r="W2" s="430"/>
      <c r="X2" s="430"/>
    </row>
    <row r="3" spans="1:24" ht="25.5" customHeight="1" thickBot="1">
      <c r="A3" s="814" t="s">
        <v>487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6"/>
      <c r="U3" s="171"/>
      <c r="V3" s="30"/>
      <c r="W3" s="30"/>
      <c r="X3" s="30"/>
    </row>
    <row r="4" spans="1:24" ht="18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2"/>
      <c r="T4" s="12"/>
      <c r="U4" s="17"/>
      <c r="V4" s="17"/>
      <c r="W4" s="17"/>
      <c r="X4" s="17"/>
    </row>
    <row r="5" spans="1:24" ht="18.75" thickBot="1">
      <c r="A5" s="2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2"/>
      <c r="T5" s="12"/>
      <c r="U5" s="17"/>
      <c r="V5" s="17"/>
      <c r="W5" s="17"/>
      <c r="X5" s="17"/>
    </row>
    <row r="6" spans="1:24" ht="47.25" customHeight="1" thickBot="1">
      <c r="A6" s="934" t="s">
        <v>1</v>
      </c>
      <c r="B6" s="907"/>
      <c r="C6" s="907"/>
      <c r="D6" s="935"/>
      <c r="E6" s="936" t="s">
        <v>300</v>
      </c>
      <c r="F6" s="593"/>
      <c r="G6" s="593"/>
      <c r="H6" s="593"/>
      <c r="I6" s="593"/>
      <c r="J6" s="594"/>
      <c r="L6" s="906" t="s">
        <v>166</v>
      </c>
      <c r="M6" s="907"/>
      <c r="N6" s="907"/>
      <c r="O6" s="908"/>
      <c r="P6" s="909"/>
      <c r="Q6" s="909"/>
      <c r="R6" s="909"/>
      <c r="S6" s="909"/>
      <c r="T6" s="910"/>
      <c r="U6" s="170"/>
      <c r="V6" s="169"/>
      <c r="W6" s="169"/>
      <c r="X6" s="169"/>
    </row>
    <row r="7" spans="1:24" ht="15.75" thickBot="1">
      <c r="L7" s="361"/>
      <c r="M7" s="361"/>
      <c r="N7" s="361"/>
    </row>
    <row r="8" spans="1:24" ht="48" customHeight="1" thickBot="1">
      <c r="A8" s="934" t="s">
        <v>167</v>
      </c>
      <c r="B8" s="907"/>
      <c r="C8" s="907"/>
      <c r="D8" s="935"/>
      <c r="E8" s="936"/>
      <c r="F8" s="593"/>
      <c r="G8" s="593"/>
      <c r="H8" s="593"/>
      <c r="I8" s="593"/>
      <c r="J8" s="594"/>
      <c r="L8" s="906" t="s">
        <v>168</v>
      </c>
      <c r="M8" s="907"/>
      <c r="N8" s="907"/>
      <c r="O8" s="908"/>
      <c r="P8" s="909"/>
      <c r="Q8" s="909"/>
      <c r="R8" s="909"/>
      <c r="S8" s="909"/>
      <c r="T8" s="910"/>
    </row>
    <row r="9" spans="1:24" ht="15.75" thickBot="1"/>
    <row r="10" spans="1:24" ht="26.25" customHeight="1" thickBot="1">
      <c r="A10" s="763" t="s">
        <v>94</v>
      </c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4"/>
      <c r="T10" s="765"/>
    </row>
    <row r="11" spans="1:24" ht="12.75" customHeight="1" thickBo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546"/>
      <c r="T11" s="546"/>
    </row>
    <row r="12" spans="1:24" ht="18">
      <c r="A12" s="724" t="s">
        <v>169</v>
      </c>
      <c r="B12" s="939"/>
      <c r="C12" s="939"/>
      <c r="D12" s="725"/>
      <c r="E12" s="943"/>
      <c r="F12" s="944"/>
      <c r="G12" s="944"/>
      <c r="H12" s="945"/>
      <c r="I12" s="28"/>
      <c r="J12" s="911" t="s">
        <v>170</v>
      </c>
      <c r="K12" s="894"/>
      <c r="L12" s="894"/>
      <c r="M12" s="894"/>
      <c r="N12" s="894"/>
      <c r="O12" s="949">
        <f>O35+O54+O73+O92+O111+O130+O149+O168+O187+O206+O225+O244+O263+O282+O301+O320+O339+O358+O377+O396+O415+O434+O453+O472+O491+O510+O529+O548+O567+O586+O605</f>
        <v>0</v>
      </c>
      <c r="P12" s="950"/>
      <c r="Q12" s="63"/>
      <c r="R12" s="63"/>
      <c r="S12" s="546"/>
      <c r="T12" s="546"/>
    </row>
    <row r="13" spans="1:24" ht="15.75" thickBot="1">
      <c r="A13" s="940"/>
      <c r="B13" s="941"/>
      <c r="C13" s="941"/>
      <c r="D13" s="942"/>
      <c r="E13" s="946"/>
      <c r="F13" s="947"/>
      <c r="G13" s="947"/>
      <c r="H13" s="948"/>
      <c r="I13" s="28"/>
      <c r="J13" s="918" t="s">
        <v>171</v>
      </c>
      <c r="K13" s="895"/>
      <c r="L13" s="895"/>
      <c r="M13" s="895"/>
      <c r="N13" s="895"/>
      <c r="O13" s="951"/>
      <c r="P13" s="952"/>
    </row>
    <row r="14" spans="1:24" ht="15.75" thickBot="1">
      <c r="A14" s="64"/>
      <c r="B14" s="65"/>
      <c r="C14" s="65"/>
      <c r="D14" s="65"/>
      <c r="E14" s="66"/>
      <c r="F14" s="66"/>
      <c r="G14" s="66"/>
      <c r="H14" s="66"/>
      <c r="I14" s="28"/>
      <c r="J14" s="67"/>
      <c r="K14" s="67"/>
      <c r="L14" s="67"/>
      <c r="M14" s="67"/>
      <c r="N14" s="67"/>
      <c r="O14" s="53"/>
      <c r="P14" s="53"/>
    </row>
    <row r="15" spans="1:24" ht="26.45" customHeight="1" thickBot="1">
      <c r="A15" s="960" t="s">
        <v>172</v>
      </c>
      <c r="B15" s="961"/>
      <c r="C15" s="961"/>
      <c r="D15" s="962"/>
      <c r="E15" s="963">
        <f>F35+F54++F73+F92+F111+F130+F149+F168+F187+F206+F225+F244+F263+F282+F301+F320+F339+F358+F377+F396+F415+F434+F453+F472+F491+F510+F529+F548+F567+F586+F605</f>
        <v>0</v>
      </c>
      <c r="F15" s="964"/>
      <c r="G15" s="964"/>
      <c r="H15" s="965"/>
      <c r="I15" s="28"/>
      <c r="J15" s="67"/>
      <c r="K15" s="67"/>
      <c r="L15" s="67"/>
      <c r="M15" s="67"/>
      <c r="N15" s="67"/>
      <c r="O15" s="53"/>
      <c r="P15" s="53"/>
    </row>
    <row r="16" spans="1:24" ht="15.75" thickBot="1">
      <c r="A16" s="64"/>
      <c r="B16" s="65"/>
      <c r="C16" s="65"/>
      <c r="D16" s="65"/>
      <c r="E16" s="66"/>
      <c r="F16" s="66"/>
      <c r="G16" s="66"/>
      <c r="H16" s="66"/>
      <c r="I16" s="28"/>
      <c r="J16" s="67"/>
      <c r="K16" s="67"/>
      <c r="L16" s="67"/>
      <c r="M16" s="67"/>
      <c r="N16" s="67"/>
      <c r="O16" s="53"/>
      <c r="P16" s="53"/>
    </row>
    <row r="17" spans="1:22" ht="31.5" customHeight="1" thickBot="1">
      <c r="A17" s="362"/>
      <c r="B17" s="363"/>
      <c r="C17" s="364"/>
      <c r="D17" s="364"/>
      <c r="E17" s="364"/>
      <c r="F17" s="363"/>
      <c r="G17" s="364"/>
      <c r="H17" s="364"/>
      <c r="I17" s="363"/>
      <c r="J17" s="363"/>
      <c r="K17" s="364"/>
      <c r="L17" s="364"/>
      <c r="M17" s="364"/>
      <c r="N17" s="364"/>
      <c r="O17" s="364"/>
      <c r="P17" s="364"/>
      <c r="Q17" s="364"/>
      <c r="R17" s="364"/>
      <c r="S17" s="547"/>
      <c r="T17" s="547"/>
      <c r="U17" s="365"/>
    </row>
    <row r="18" spans="1:22" ht="32.25" customHeight="1" thickBot="1">
      <c r="A18" s="57" t="s">
        <v>19</v>
      </c>
      <c r="B18" s="953" t="s">
        <v>47</v>
      </c>
      <c r="C18" s="930"/>
      <c r="E18" s="921" t="s">
        <v>173</v>
      </c>
      <c r="F18" s="954"/>
      <c r="G18" s="959">
        <f>VLOOKUP(B18,'Urbano.Piano inv. forn'!$C$29:$G$48,3,FALSE)</f>
        <v>0</v>
      </c>
      <c r="H18" s="920"/>
      <c r="I18" s="311"/>
      <c r="J18" s="955" t="s">
        <v>174</v>
      </c>
      <c r="K18" s="956"/>
      <c r="L18" s="957">
        <f>VLOOKUP(B18,'Urbano.Piano inv. forn'!$C$29:$G$48,4,FALSE)</f>
        <v>0</v>
      </c>
      <c r="M18" s="958"/>
      <c r="O18" s="61" t="s">
        <v>175</v>
      </c>
      <c r="P18" s="366"/>
      <c r="R18" s="62" t="s">
        <v>176</v>
      </c>
      <c r="S18" s="902"/>
      <c r="T18" s="903"/>
      <c r="U18" s="367"/>
    </row>
    <row r="19" spans="1:22" ht="13.5" customHeight="1">
      <c r="A19" s="48"/>
      <c r="B19" s="35"/>
      <c r="C19" s="35"/>
      <c r="E19" s="36"/>
      <c r="F19" s="36"/>
      <c r="G19" s="37"/>
      <c r="H19" s="37"/>
      <c r="I19" s="28"/>
      <c r="J19" s="36"/>
      <c r="K19" s="36"/>
      <c r="L19" s="37"/>
      <c r="M19" s="37"/>
      <c r="O19" s="38"/>
      <c r="R19" s="34"/>
      <c r="S19" s="548"/>
      <c r="U19" s="49"/>
      <c r="V19" s="368"/>
    </row>
    <row r="20" spans="1:22" ht="13.5" customHeight="1" thickBot="1">
      <c r="A20" s="48"/>
      <c r="B20" s="35"/>
      <c r="C20" s="35"/>
      <c r="E20" s="36"/>
      <c r="F20" s="36"/>
      <c r="G20" s="37"/>
      <c r="H20" s="37"/>
      <c r="I20" s="28"/>
      <c r="J20" s="36"/>
      <c r="K20" s="36"/>
      <c r="L20" s="37"/>
      <c r="M20" s="37"/>
      <c r="O20" s="38"/>
      <c r="R20" s="34"/>
      <c r="S20" s="548"/>
      <c r="U20" s="49"/>
      <c r="V20" s="368"/>
    </row>
    <row r="21" spans="1:22" ht="33.75" customHeight="1" thickBot="1">
      <c r="A21" s="923" t="s">
        <v>177</v>
      </c>
      <c r="B21" s="937"/>
      <c r="C21" s="937"/>
      <c r="D21" s="938"/>
      <c r="E21" s="914">
        <f>VLOOKUP(B18,'Urbano.Piano inv. forn'!$C$29:$V$48,18,FALSE)</f>
        <v>0</v>
      </c>
      <c r="F21" s="926"/>
      <c r="G21" s="926"/>
      <c r="H21" s="915"/>
      <c r="I21" s="28"/>
      <c r="J21" s="927" t="s">
        <v>178</v>
      </c>
      <c r="K21" s="928"/>
      <c r="L21" s="914">
        <f>VLOOKUP(B18,'Urbano.Piano inv. forn'!$C$29:$V$48,20,FALSE)</f>
        <v>0</v>
      </c>
      <c r="M21" s="915"/>
      <c r="N21" s="45"/>
      <c r="O21" s="327" t="s">
        <v>179</v>
      </c>
      <c r="P21" s="50">
        <f>L21+E21</f>
        <v>0</v>
      </c>
      <c r="R21" s="62" t="s">
        <v>180</v>
      </c>
      <c r="S21" s="902"/>
      <c r="T21" s="903"/>
      <c r="U21" s="49"/>
      <c r="V21" s="368"/>
    </row>
    <row r="22" spans="1:22" ht="21.75" customHeight="1" thickBot="1">
      <c r="A22" s="51"/>
      <c r="B22" s="52"/>
      <c r="C22" s="52"/>
      <c r="D22" s="52"/>
      <c r="E22" s="53"/>
      <c r="F22" s="53"/>
      <c r="G22" s="53"/>
      <c r="H22" s="53"/>
      <c r="I22" s="28"/>
      <c r="J22" s="36"/>
      <c r="K22" s="36"/>
      <c r="L22" s="53"/>
      <c r="M22" s="53"/>
      <c r="N22" s="45"/>
      <c r="O22" s="34"/>
      <c r="P22" s="45"/>
      <c r="R22" s="34"/>
      <c r="S22" s="549"/>
      <c r="T22" s="549"/>
      <c r="U22" s="49"/>
      <c r="V22" s="368"/>
    </row>
    <row r="23" spans="1:22" s="65" customFormat="1" ht="72" customHeight="1">
      <c r="A23" s="911" t="s">
        <v>181</v>
      </c>
      <c r="B23" s="894" t="s">
        <v>182</v>
      </c>
      <c r="C23" s="894" t="s">
        <v>183</v>
      </c>
      <c r="D23" s="59" t="s">
        <v>184</v>
      </c>
      <c r="E23" s="58" t="s">
        <v>185</v>
      </c>
      <c r="F23" s="59" t="s">
        <v>186</v>
      </c>
      <c r="G23" s="59" t="s">
        <v>187</v>
      </c>
      <c r="H23" s="59" t="s">
        <v>146</v>
      </c>
      <c r="I23" s="59" t="s">
        <v>188</v>
      </c>
      <c r="J23" s="59" t="s">
        <v>189</v>
      </c>
      <c r="K23" s="59" t="s">
        <v>190</v>
      </c>
      <c r="L23" s="894" t="s">
        <v>473</v>
      </c>
      <c r="M23" s="894"/>
      <c r="N23" s="894"/>
      <c r="O23" s="894" t="s">
        <v>191</v>
      </c>
      <c r="P23" s="894"/>
      <c r="Q23" s="894"/>
      <c r="R23" s="894" t="s">
        <v>192</v>
      </c>
      <c r="S23" s="894"/>
      <c r="T23" s="904" t="s">
        <v>193</v>
      </c>
      <c r="U23" s="369"/>
    </row>
    <row r="24" spans="1:22" s="65" customFormat="1" ht="26.45" customHeight="1" thickBot="1">
      <c r="A24" s="912"/>
      <c r="B24" s="913"/>
      <c r="C24" s="913"/>
      <c r="D24" s="60" t="s">
        <v>194</v>
      </c>
      <c r="E24" s="60" t="s">
        <v>195</v>
      </c>
      <c r="F24" s="60" t="s">
        <v>196</v>
      </c>
      <c r="G24" s="60" t="s">
        <v>196</v>
      </c>
      <c r="H24" s="60" t="s">
        <v>157</v>
      </c>
      <c r="I24" s="60" t="s">
        <v>44</v>
      </c>
      <c r="J24" s="60" t="s">
        <v>197</v>
      </c>
      <c r="K24" s="60" t="s">
        <v>198</v>
      </c>
      <c r="L24" s="895" t="s">
        <v>475</v>
      </c>
      <c r="M24" s="895"/>
      <c r="N24" s="895"/>
      <c r="O24" s="895" t="s">
        <v>171</v>
      </c>
      <c r="P24" s="895"/>
      <c r="Q24" s="895"/>
      <c r="R24" s="895" t="s">
        <v>201</v>
      </c>
      <c r="S24" s="895"/>
      <c r="T24" s="905"/>
      <c r="U24" s="369"/>
    </row>
    <row r="25" spans="1:22" ht="39.75" customHeight="1">
      <c r="A25" s="916" t="str">
        <f>B18</f>
        <v>urb.e.1</v>
      </c>
      <c r="B25" s="332">
        <v>1</v>
      </c>
      <c r="C25" s="88"/>
      <c r="D25" s="33"/>
      <c r="E25" s="33"/>
      <c r="F25" s="39"/>
      <c r="G25" s="39"/>
      <c r="H25" s="331"/>
      <c r="I25" s="370"/>
      <c r="J25" s="371"/>
      <c r="K25" s="372"/>
      <c r="L25" s="901"/>
      <c r="M25" s="901"/>
      <c r="N25" s="901"/>
      <c r="O25" s="886"/>
      <c r="P25" s="886"/>
      <c r="Q25" s="886"/>
      <c r="R25" s="885"/>
      <c r="S25" s="885"/>
      <c r="T25" s="550"/>
      <c r="U25" s="367"/>
    </row>
    <row r="26" spans="1:22" ht="36.6" customHeight="1">
      <c r="A26" s="916"/>
      <c r="B26" s="333">
        <v>2</v>
      </c>
      <c r="C26" s="88"/>
      <c r="D26" s="33"/>
      <c r="E26" s="33"/>
      <c r="F26" s="39"/>
      <c r="G26" s="39"/>
      <c r="H26" s="39"/>
      <c r="I26" s="370"/>
      <c r="J26" s="371"/>
      <c r="K26" s="372"/>
      <c r="L26" s="901"/>
      <c r="M26" s="901"/>
      <c r="N26" s="901"/>
      <c r="O26" s="886"/>
      <c r="P26" s="886"/>
      <c r="Q26" s="886"/>
      <c r="R26" s="885"/>
      <c r="S26" s="885"/>
      <c r="T26" s="550"/>
      <c r="U26" s="367"/>
    </row>
    <row r="27" spans="1:22" ht="28.5" customHeight="1">
      <c r="A27" s="916"/>
      <c r="B27" s="333">
        <v>3</v>
      </c>
      <c r="C27" s="88"/>
      <c r="D27" s="33"/>
      <c r="E27" s="33"/>
      <c r="F27" s="39"/>
      <c r="G27" s="39"/>
      <c r="H27" s="39"/>
      <c r="I27" s="370"/>
      <c r="J27" s="371"/>
      <c r="K27" s="372"/>
      <c r="L27" s="901"/>
      <c r="M27" s="901"/>
      <c r="N27" s="901"/>
      <c r="O27" s="886"/>
      <c r="P27" s="886"/>
      <c r="Q27" s="886"/>
      <c r="R27" s="885"/>
      <c r="S27" s="885"/>
      <c r="T27" s="550"/>
      <c r="U27" s="367"/>
    </row>
    <row r="28" spans="1:22" ht="32.450000000000003" customHeight="1">
      <c r="A28" s="916"/>
      <c r="B28" s="333">
        <v>4</v>
      </c>
      <c r="C28" s="88"/>
      <c r="D28" s="33"/>
      <c r="E28" s="33"/>
      <c r="F28" s="39"/>
      <c r="G28" s="39"/>
      <c r="H28" s="39"/>
      <c r="I28" s="370"/>
      <c r="J28" s="371"/>
      <c r="K28" s="372"/>
      <c r="L28" s="901"/>
      <c r="M28" s="901"/>
      <c r="N28" s="901"/>
      <c r="O28" s="886"/>
      <c r="P28" s="886"/>
      <c r="Q28" s="886"/>
      <c r="R28" s="885"/>
      <c r="S28" s="885"/>
      <c r="T28" s="550"/>
      <c r="U28" s="367"/>
    </row>
    <row r="29" spans="1:22" ht="30" customHeight="1">
      <c r="A29" s="916"/>
      <c r="B29" s="333">
        <v>5</v>
      </c>
      <c r="C29" s="88"/>
      <c r="D29" s="33"/>
      <c r="E29" s="33"/>
      <c r="F29" s="39"/>
      <c r="G29" s="39"/>
      <c r="H29" s="39"/>
      <c r="I29" s="370"/>
      <c r="J29" s="371"/>
      <c r="K29" s="372"/>
      <c r="L29" s="901"/>
      <c r="M29" s="901"/>
      <c r="N29" s="901"/>
      <c r="O29" s="886"/>
      <c r="P29" s="886"/>
      <c r="Q29" s="886"/>
      <c r="R29" s="885"/>
      <c r="S29" s="885"/>
      <c r="T29" s="550"/>
      <c r="U29" s="367"/>
    </row>
    <row r="30" spans="1:22" ht="36.6" customHeight="1">
      <c r="A30" s="916"/>
      <c r="B30" s="333">
        <v>6</v>
      </c>
      <c r="C30" s="88"/>
      <c r="D30" s="33"/>
      <c r="E30" s="33"/>
      <c r="F30" s="39"/>
      <c r="G30" s="39"/>
      <c r="H30" s="39"/>
      <c r="I30" s="370"/>
      <c r="J30" s="371"/>
      <c r="K30" s="372"/>
      <c r="L30" s="901"/>
      <c r="M30" s="901"/>
      <c r="N30" s="901"/>
      <c r="O30" s="886"/>
      <c r="P30" s="886"/>
      <c r="Q30" s="886"/>
      <c r="R30" s="885"/>
      <c r="S30" s="885"/>
      <c r="T30" s="550"/>
      <c r="U30" s="367"/>
    </row>
    <row r="31" spans="1:22">
      <c r="A31" s="916"/>
      <c r="B31" s="333">
        <v>7</v>
      </c>
      <c r="C31" s="88"/>
      <c r="D31" s="33"/>
      <c r="E31" s="33"/>
      <c r="F31" s="39"/>
      <c r="G31" s="39"/>
      <c r="H31" s="39"/>
      <c r="I31" s="370"/>
      <c r="J31" s="371"/>
      <c r="K31" s="372"/>
      <c r="L31" s="885"/>
      <c r="M31" s="885"/>
      <c r="N31" s="885"/>
      <c r="O31" s="886"/>
      <c r="P31" s="886"/>
      <c r="Q31" s="886"/>
      <c r="R31" s="885"/>
      <c r="S31" s="885"/>
      <c r="T31" s="550"/>
      <c r="U31" s="367"/>
    </row>
    <row r="32" spans="1:22">
      <c r="A32" s="916"/>
      <c r="B32" s="333">
        <v>8</v>
      </c>
      <c r="C32" s="88"/>
      <c r="D32" s="33"/>
      <c r="E32" s="33"/>
      <c r="F32" s="39"/>
      <c r="G32" s="39"/>
      <c r="H32" s="39"/>
      <c r="I32" s="370"/>
      <c r="J32" s="371"/>
      <c r="K32" s="372"/>
      <c r="L32" s="885"/>
      <c r="M32" s="885"/>
      <c r="N32" s="885"/>
      <c r="O32" s="886"/>
      <c r="P32" s="886"/>
      <c r="Q32" s="886"/>
      <c r="R32" s="885"/>
      <c r="S32" s="885"/>
      <c r="T32" s="550"/>
      <c r="U32" s="367"/>
    </row>
    <row r="33" spans="1:22">
      <c r="A33" s="916"/>
      <c r="B33" s="333">
        <v>9</v>
      </c>
      <c r="C33" s="88"/>
      <c r="D33" s="33"/>
      <c r="E33" s="33"/>
      <c r="F33" s="39"/>
      <c r="G33" s="39"/>
      <c r="H33" s="39"/>
      <c r="I33" s="370"/>
      <c r="J33" s="371"/>
      <c r="K33" s="372"/>
      <c r="L33" s="885"/>
      <c r="M33" s="885"/>
      <c r="N33" s="885"/>
      <c r="O33" s="886"/>
      <c r="P33" s="886"/>
      <c r="Q33" s="886"/>
      <c r="R33" s="885"/>
      <c r="S33" s="885"/>
      <c r="T33" s="550"/>
      <c r="U33" s="367"/>
    </row>
    <row r="34" spans="1:22" ht="15.75" thickBot="1">
      <c r="A34" s="917"/>
      <c r="B34" s="334">
        <v>10</v>
      </c>
      <c r="C34" s="158"/>
      <c r="D34" s="46"/>
      <c r="E34" s="46"/>
      <c r="F34" s="47"/>
      <c r="G34" s="47"/>
      <c r="H34" s="47"/>
      <c r="I34" s="373"/>
      <c r="J34" s="374"/>
      <c r="K34" s="375"/>
      <c r="L34" s="854"/>
      <c r="M34" s="854"/>
      <c r="N34" s="854"/>
      <c r="O34" s="887"/>
      <c r="P34" s="887"/>
      <c r="Q34" s="887"/>
      <c r="R34" s="854"/>
      <c r="S34" s="854"/>
      <c r="T34" s="551"/>
      <c r="U34" s="367"/>
    </row>
    <row r="35" spans="1:22" ht="15.75" thickBot="1">
      <c r="A35" s="48"/>
      <c r="B35" s="34"/>
      <c r="C35" s="34"/>
      <c r="D35" s="34"/>
      <c r="E35" s="328" t="s">
        <v>202</v>
      </c>
      <c r="F35" s="329">
        <f>COUNTA(F25:F34)</f>
        <v>0</v>
      </c>
      <c r="G35" s="330">
        <f>COUNTA(G25:G34)</f>
        <v>0</v>
      </c>
      <c r="H35" s="376"/>
      <c r="I35" s="376"/>
      <c r="J35" s="377"/>
      <c r="K35" s="376"/>
      <c r="L35" s="888" t="s">
        <v>203</v>
      </c>
      <c r="M35" s="889"/>
      <c r="N35" s="890"/>
      <c r="O35" s="891">
        <f>SUM(O25:Q34)</f>
        <v>0</v>
      </c>
      <c r="P35" s="892"/>
      <c r="Q35" s="893"/>
      <c r="R35" s="34"/>
      <c r="S35" s="38"/>
      <c r="T35" s="552"/>
      <c r="U35" s="379"/>
      <c r="V35" s="378"/>
    </row>
    <row r="36" spans="1:22" ht="15.75" thickBot="1">
      <c r="A36" s="380"/>
      <c r="B36" s="381"/>
      <c r="C36" s="382"/>
      <c r="D36" s="382"/>
      <c r="E36" s="382"/>
      <c r="F36" s="381"/>
      <c r="G36" s="382"/>
      <c r="H36" s="382"/>
      <c r="I36" s="381"/>
      <c r="J36" s="381"/>
      <c r="K36" s="382"/>
      <c r="L36" s="382"/>
      <c r="M36" s="382"/>
      <c r="N36" s="382"/>
      <c r="O36" s="382"/>
      <c r="P36" s="382"/>
      <c r="Q36" s="382"/>
      <c r="R36" s="382"/>
      <c r="S36" s="553"/>
      <c r="T36" s="554"/>
      <c r="U36" s="383"/>
    </row>
    <row r="37" spans="1:22" ht="15.75" thickBot="1">
      <c r="A37" s="362"/>
      <c r="B37" s="363"/>
      <c r="C37" s="364"/>
      <c r="D37" s="364"/>
      <c r="E37" s="364"/>
      <c r="F37" s="363"/>
      <c r="G37" s="364"/>
      <c r="H37" s="364"/>
      <c r="I37" s="363"/>
      <c r="J37" s="363"/>
      <c r="K37" s="364"/>
      <c r="L37" s="364"/>
      <c r="M37" s="364"/>
      <c r="N37" s="364"/>
      <c r="O37" s="364"/>
      <c r="P37" s="364"/>
      <c r="Q37" s="364"/>
      <c r="R37" s="364"/>
      <c r="S37" s="547"/>
      <c r="T37" s="547"/>
      <c r="U37" s="365"/>
    </row>
    <row r="38" spans="1:22" ht="28.5" thickBot="1">
      <c r="A38" s="57" t="s">
        <v>19</v>
      </c>
      <c r="B38" s="929" t="s">
        <v>47</v>
      </c>
      <c r="C38" s="930"/>
      <c r="E38" s="921" t="s">
        <v>173</v>
      </c>
      <c r="F38" s="922"/>
      <c r="G38" s="919">
        <f>VLOOKUP(B38,'Urbano.Piano inv. forn'!$C$29:$G$48,3,FALSE)</f>
        <v>0</v>
      </c>
      <c r="H38" s="920"/>
      <c r="I38" s="28"/>
      <c r="J38" s="921" t="s">
        <v>174</v>
      </c>
      <c r="K38" s="922"/>
      <c r="L38" s="919">
        <f>VLOOKUP(B38,'Urbano.Piano inv. forn'!$C$29:$G$48,4,FALSE)</f>
        <v>0</v>
      </c>
      <c r="M38" s="920"/>
      <c r="O38" s="61" t="s">
        <v>175</v>
      </c>
      <c r="P38" s="366"/>
      <c r="R38" s="62" t="s">
        <v>176</v>
      </c>
      <c r="S38" s="902"/>
      <c r="T38" s="903"/>
      <c r="U38" s="367"/>
    </row>
    <row r="39" spans="1:22" ht="15.75" thickBot="1">
      <c r="A39" s="48"/>
      <c r="B39" s="35"/>
      <c r="C39" s="35"/>
      <c r="E39" s="36"/>
      <c r="F39" s="36"/>
      <c r="G39" s="37"/>
      <c r="H39" s="37"/>
      <c r="I39" s="28"/>
      <c r="J39" s="36"/>
      <c r="K39" s="36"/>
      <c r="L39" s="37"/>
      <c r="M39" s="37"/>
      <c r="O39" s="38"/>
      <c r="R39" s="34"/>
      <c r="S39" s="548"/>
      <c r="U39" s="49"/>
    </row>
    <row r="40" spans="1:22" ht="31.5" customHeight="1" thickBot="1">
      <c r="A40" s="923" t="s">
        <v>177</v>
      </c>
      <c r="B40" s="924"/>
      <c r="C40" s="924"/>
      <c r="D40" s="925"/>
      <c r="E40" s="914">
        <f>VLOOKUP(B38,'Urbano.Piano inv. forn'!$C$29:$V$48,18,FALSE)</f>
        <v>0</v>
      </c>
      <c r="F40" s="926"/>
      <c r="G40" s="926"/>
      <c r="H40" s="915"/>
      <c r="I40" s="28"/>
      <c r="J40" s="927" t="s">
        <v>178</v>
      </c>
      <c r="K40" s="928"/>
      <c r="L40" s="914">
        <f>VLOOKUP(B38,'Urbano.Piano inv. forn'!$C$29:$V$48,20,FALSE)</f>
        <v>0</v>
      </c>
      <c r="M40" s="915"/>
      <c r="N40" s="45"/>
      <c r="O40" s="62" t="s">
        <v>179</v>
      </c>
      <c r="P40" s="50">
        <f>L40+E40</f>
        <v>0</v>
      </c>
      <c r="R40" s="62" t="s">
        <v>180</v>
      </c>
      <c r="S40" s="902"/>
      <c r="T40" s="903"/>
      <c r="U40" s="49"/>
    </row>
    <row r="41" spans="1:22" ht="15" customHeight="1" thickBot="1">
      <c r="A41" s="51"/>
      <c r="B41" s="52"/>
      <c r="C41" s="52"/>
      <c r="D41" s="52"/>
      <c r="E41" s="53"/>
      <c r="F41" s="53"/>
      <c r="G41" s="53"/>
      <c r="H41" s="53"/>
      <c r="I41" s="28"/>
      <c r="J41" s="36"/>
      <c r="K41" s="36"/>
      <c r="L41" s="53"/>
      <c r="M41" s="53"/>
      <c r="N41" s="45"/>
      <c r="O41" s="34"/>
      <c r="P41" s="45"/>
      <c r="R41" s="34"/>
      <c r="S41" s="549"/>
      <c r="T41" s="549"/>
      <c r="U41" s="367"/>
    </row>
    <row r="42" spans="1:22" ht="59.25" customHeight="1">
      <c r="A42" s="911" t="s">
        <v>181</v>
      </c>
      <c r="B42" s="894" t="s">
        <v>182</v>
      </c>
      <c r="C42" s="894" t="s">
        <v>183</v>
      </c>
      <c r="D42" s="59" t="s">
        <v>184</v>
      </c>
      <c r="E42" s="58" t="s">
        <v>185</v>
      </c>
      <c r="F42" s="59" t="s">
        <v>186</v>
      </c>
      <c r="G42" s="59" t="s">
        <v>187</v>
      </c>
      <c r="H42" s="59" t="s">
        <v>146</v>
      </c>
      <c r="I42" s="59" t="s">
        <v>188</v>
      </c>
      <c r="J42" s="59" t="s">
        <v>189</v>
      </c>
      <c r="K42" s="59" t="s">
        <v>190</v>
      </c>
      <c r="L42" s="894" t="s">
        <v>473</v>
      </c>
      <c r="M42" s="894"/>
      <c r="N42" s="894"/>
      <c r="O42" s="894" t="s">
        <v>191</v>
      </c>
      <c r="P42" s="894"/>
      <c r="Q42" s="894"/>
      <c r="R42" s="894" t="s">
        <v>192</v>
      </c>
      <c r="S42" s="894"/>
      <c r="T42" s="904" t="s">
        <v>193</v>
      </c>
      <c r="U42" s="369"/>
    </row>
    <row r="43" spans="1:22" ht="29.25" customHeight="1" thickBot="1">
      <c r="A43" s="912"/>
      <c r="B43" s="913"/>
      <c r="C43" s="913"/>
      <c r="D43" s="60" t="s">
        <v>194</v>
      </c>
      <c r="E43" s="60" t="s">
        <v>195</v>
      </c>
      <c r="F43" s="60" t="s">
        <v>196</v>
      </c>
      <c r="G43" s="60" t="s">
        <v>196</v>
      </c>
      <c r="H43" s="60" t="s">
        <v>157</v>
      </c>
      <c r="I43" s="60" t="s">
        <v>44</v>
      </c>
      <c r="J43" s="60" t="s">
        <v>197</v>
      </c>
      <c r="K43" s="60" t="s">
        <v>198</v>
      </c>
      <c r="L43" s="895" t="s">
        <v>475</v>
      </c>
      <c r="M43" s="895"/>
      <c r="N43" s="895"/>
      <c r="O43" s="895" t="s">
        <v>171</v>
      </c>
      <c r="P43" s="895"/>
      <c r="Q43" s="895"/>
      <c r="R43" s="895" t="s">
        <v>201</v>
      </c>
      <c r="S43" s="895"/>
      <c r="T43" s="905"/>
      <c r="U43" s="369"/>
    </row>
    <row r="44" spans="1:22" ht="35.1" customHeight="1">
      <c r="A44" s="916" t="str">
        <f>B38</f>
        <v>urb.e.1</v>
      </c>
      <c r="B44" s="54">
        <v>1</v>
      </c>
      <c r="C44" s="80"/>
      <c r="D44" s="33"/>
      <c r="E44" s="33"/>
      <c r="F44" s="39"/>
      <c r="G44" s="39"/>
      <c r="H44" s="331"/>
      <c r="I44" s="370"/>
      <c r="J44" s="371"/>
      <c r="K44" s="372"/>
      <c r="L44" s="901"/>
      <c r="M44" s="901"/>
      <c r="N44" s="901"/>
      <c r="O44" s="886"/>
      <c r="P44" s="886"/>
      <c r="Q44" s="886"/>
      <c r="R44" s="885"/>
      <c r="S44" s="885"/>
      <c r="T44" s="550"/>
      <c r="U44" s="367"/>
    </row>
    <row r="45" spans="1:22" ht="29.45" customHeight="1">
      <c r="A45" s="916"/>
      <c r="B45" s="55">
        <v>2</v>
      </c>
      <c r="C45" s="39"/>
      <c r="D45" s="33"/>
      <c r="E45" s="33"/>
      <c r="F45" s="39"/>
      <c r="G45" s="39"/>
      <c r="H45" s="39"/>
      <c r="I45" s="370"/>
      <c r="J45" s="371"/>
      <c r="K45" s="372"/>
      <c r="L45" s="901"/>
      <c r="M45" s="901"/>
      <c r="N45" s="901"/>
      <c r="O45" s="886"/>
      <c r="P45" s="886"/>
      <c r="Q45" s="886"/>
      <c r="R45" s="885"/>
      <c r="S45" s="885"/>
      <c r="T45" s="550"/>
      <c r="U45" s="367"/>
    </row>
    <row r="46" spans="1:22" ht="28.5" customHeight="1">
      <c r="A46" s="916"/>
      <c r="B46" s="55">
        <v>3</v>
      </c>
      <c r="C46" s="39"/>
      <c r="D46" s="33"/>
      <c r="E46" s="33"/>
      <c r="F46" s="39"/>
      <c r="G46" s="39"/>
      <c r="H46" s="39"/>
      <c r="I46" s="370"/>
      <c r="J46" s="371"/>
      <c r="K46" s="372"/>
      <c r="L46" s="901"/>
      <c r="M46" s="901"/>
      <c r="N46" s="901"/>
      <c r="O46" s="886"/>
      <c r="P46" s="886"/>
      <c r="Q46" s="886"/>
      <c r="R46" s="885"/>
      <c r="S46" s="885"/>
      <c r="T46" s="550"/>
      <c r="U46" s="367"/>
    </row>
    <row r="47" spans="1:22" ht="36" customHeight="1">
      <c r="A47" s="916"/>
      <c r="B47" s="55">
        <v>4</v>
      </c>
      <c r="C47" s="39"/>
      <c r="D47" s="33"/>
      <c r="E47" s="33"/>
      <c r="F47" s="39"/>
      <c r="G47" s="39"/>
      <c r="H47" s="39"/>
      <c r="I47" s="370"/>
      <c r="J47" s="371"/>
      <c r="K47" s="372"/>
      <c r="L47" s="901"/>
      <c r="M47" s="901"/>
      <c r="N47" s="901"/>
      <c r="O47" s="886"/>
      <c r="P47" s="886"/>
      <c r="Q47" s="886"/>
      <c r="R47" s="885"/>
      <c r="S47" s="885"/>
      <c r="T47" s="550"/>
      <c r="U47" s="367"/>
    </row>
    <row r="48" spans="1:22" ht="29.1" customHeight="1">
      <c r="A48" s="916"/>
      <c r="B48" s="55">
        <v>5</v>
      </c>
      <c r="C48" s="39"/>
      <c r="D48" s="33"/>
      <c r="E48" s="33"/>
      <c r="F48" s="39"/>
      <c r="G48" s="39"/>
      <c r="H48" s="39"/>
      <c r="I48" s="370"/>
      <c r="J48" s="371"/>
      <c r="K48" s="372"/>
      <c r="L48" s="901"/>
      <c r="M48" s="901"/>
      <c r="N48" s="901"/>
      <c r="O48" s="886"/>
      <c r="P48" s="886"/>
      <c r="Q48" s="886"/>
      <c r="R48" s="885"/>
      <c r="S48" s="885"/>
      <c r="T48" s="550"/>
      <c r="U48" s="367"/>
    </row>
    <row r="49" spans="1:21" ht="33.6" customHeight="1">
      <c r="A49" s="916"/>
      <c r="B49" s="55">
        <v>6</v>
      </c>
      <c r="C49" s="39"/>
      <c r="D49" s="33"/>
      <c r="E49" s="33"/>
      <c r="F49" s="39"/>
      <c r="G49" s="39"/>
      <c r="H49" s="39"/>
      <c r="I49" s="370"/>
      <c r="J49" s="371"/>
      <c r="K49" s="372"/>
      <c r="L49" s="901"/>
      <c r="M49" s="901"/>
      <c r="N49" s="901"/>
      <c r="O49" s="886"/>
      <c r="P49" s="886"/>
      <c r="Q49" s="886"/>
      <c r="R49" s="885"/>
      <c r="S49" s="885"/>
      <c r="T49" s="550"/>
      <c r="U49" s="367"/>
    </row>
    <row r="50" spans="1:21" ht="27" customHeight="1">
      <c r="A50" s="916"/>
      <c r="B50" s="55">
        <v>7</v>
      </c>
      <c r="C50" s="39"/>
      <c r="D50" s="33"/>
      <c r="E50" s="33"/>
      <c r="F50" s="39"/>
      <c r="G50" s="39"/>
      <c r="H50" s="39"/>
      <c r="I50" s="370"/>
      <c r="J50" s="371"/>
      <c r="K50" s="372"/>
      <c r="L50" s="885"/>
      <c r="M50" s="885"/>
      <c r="N50" s="885"/>
      <c r="O50" s="886"/>
      <c r="P50" s="886"/>
      <c r="Q50" s="886"/>
      <c r="R50" s="885"/>
      <c r="S50" s="885"/>
      <c r="T50" s="550"/>
      <c r="U50" s="367"/>
    </row>
    <row r="51" spans="1:21" ht="27" customHeight="1">
      <c r="A51" s="916"/>
      <c r="B51" s="55">
        <v>8</v>
      </c>
      <c r="C51" s="39"/>
      <c r="D51" s="33"/>
      <c r="E51" s="33"/>
      <c r="F51" s="39"/>
      <c r="G51" s="39"/>
      <c r="H51" s="39"/>
      <c r="I51" s="370"/>
      <c r="J51" s="371"/>
      <c r="K51" s="372"/>
      <c r="L51" s="885"/>
      <c r="M51" s="885"/>
      <c r="N51" s="885"/>
      <c r="O51" s="886"/>
      <c r="P51" s="886"/>
      <c r="Q51" s="886"/>
      <c r="R51" s="885"/>
      <c r="S51" s="885"/>
      <c r="T51" s="550"/>
      <c r="U51" s="367"/>
    </row>
    <row r="52" spans="1:21" ht="27" customHeight="1">
      <c r="A52" s="916"/>
      <c r="B52" s="55">
        <v>9</v>
      </c>
      <c r="C52" s="39"/>
      <c r="D52" s="33"/>
      <c r="E52" s="33"/>
      <c r="F52" s="39"/>
      <c r="G52" s="39"/>
      <c r="H52" s="39"/>
      <c r="I52" s="370"/>
      <c r="J52" s="371"/>
      <c r="K52" s="372"/>
      <c r="L52" s="885"/>
      <c r="M52" s="885"/>
      <c r="N52" s="885"/>
      <c r="O52" s="886"/>
      <c r="P52" s="886"/>
      <c r="Q52" s="886"/>
      <c r="R52" s="885"/>
      <c r="S52" s="885"/>
      <c r="T52" s="550"/>
      <c r="U52" s="367"/>
    </row>
    <row r="53" spans="1:21" ht="27" customHeight="1" thickBot="1">
      <c r="A53" s="917"/>
      <c r="B53" s="56">
        <v>10</v>
      </c>
      <c r="C53" s="47"/>
      <c r="D53" s="46"/>
      <c r="E53" s="46"/>
      <c r="F53" s="47"/>
      <c r="G53" s="47"/>
      <c r="H53" s="47"/>
      <c r="I53" s="373"/>
      <c r="J53" s="374"/>
      <c r="K53" s="375"/>
      <c r="L53" s="854"/>
      <c r="M53" s="854"/>
      <c r="N53" s="854"/>
      <c r="O53" s="887"/>
      <c r="P53" s="887"/>
      <c r="Q53" s="887"/>
      <c r="R53" s="854"/>
      <c r="S53" s="854"/>
      <c r="T53" s="551"/>
      <c r="U53" s="367"/>
    </row>
    <row r="54" spans="1:21" ht="15.75" thickBot="1">
      <c r="A54" s="48"/>
      <c r="B54" s="34"/>
      <c r="C54" s="34"/>
      <c r="D54" s="34"/>
      <c r="E54" s="328" t="s">
        <v>202</v>
      </c>
      <c r="F54" s="329">
        <f>COUNTA(F44:F53)</f>
        <v>0</v>
      </c>
      <c r="G54" s="330">
        <f>COUNTA(G44:G53)</f>
        <v>0</v>
      </c>
      <c r="H54" s="376"/>
      <c r="I54" s="376"/>
      <c r="J54" s="377"/>
      <c r="K54" s="376"/>
      <c r="L54" s="888" t="s">
        <v>203</v>
      </c>
      <c r="M54" s="889"/>
      <c r="N54" s="890"/>
      <c r="O54" s="891">
        <f>SUM(O44:O53)</f>
        <v>0</v>
      </c>
      <c r="P54" s="892"/>
      <c r="Q54" s="893"/>
      <c r="R54" s="34"/>
      <c r="S54" s="38"/>
      <c r="T54" s="552"/>
      <c r="U54" s="379"/>
    </row>
    <row r="55" spans="1:21" ht="15.75" thickBot="1">
      <c r="A55" s="380"/>
      <c r="B55" s="381"/>
      <c r="C55" s="382"/>
      <c r="D55" s="382"/>
      <c r="E55" s="382"/>
      <c r="F55" s="381"/>
      <c r="G55" s="382"/>
      <c r="H55" s="382"/>
      <c r="I55" s="381"/>
      <c r="J55" s="381"/>
      <c r="K55" s="382"/>
      <c r="L55" s="382"/>
      <c r="M55" s="382"/>
      <c r="N55" s="382"/>
      <c r="O55" s="382"/>
      <c r="P55" s="382"/>
      <c r="Q55" s="382"/>
      <c r="R55" s="382"/>
      <c r="S55" s="553"/>
      <c r="T55" s="554"/>
      <c r="U55" s="383"/>
    </row>
    <row r="56" spans="1:21" ht="15.75" thickBot="1">
      <c r="A56" s="362"/>
      <c r="B56" s="363"/>
      <c r="C56" s="364"/>
      <c r="D56" s="364"/>
      <c r="E56" s="364"/>
      <c r="F56" s="363"/>
      <c r="G56" s="364"/>
      <c r="H56" s="364"/>
      <c r="I56" s="363"/>
      <c r="J56" s="363"/>
      <c r="K56" s="364"/>
      <c r="L56" s="364"/>
      <c r="M56" s="364"/>
      <c r="N56" s="364"/>
      <c r="O56" s="364"/>
      <c r="P56" s="364"/>
      <c r="Q56" s="364"/>
      <c r="R56" s="364"/>
      <c r="S56" s="547"/>
      <c r="T56" s="547"/>
      <c r="U56" s="365"/>
    </row>
    <row r="57" spans="1:21" ht="28.5" thickBot="1">
      <c r="A57" s="57" t="s">
        <v>19</v>
      </c>
      <c r="B57" s="929" t="s">
        <v>47</v>
      </c>
      <c r="C57" s="930"/>
      <c r="E57" s="921" t="s">
        <v>173</v>
      </c>
      <c r="F57" s="922"/>
      <c r="G57" s="919">
        <f>VLOOKUP(B57,'Urbano.Piano inv. forn'!$C$29:$G$48,3,FALSE)</f>
        <v>0</v>
      </c>
      <c r="H57" s="920"/>
      <c r="I57" s="28"/>
      <c r="J57" s="921" t="s">
        <v>174</v>
      </c>
      <c r="K57" s="922"/>
      <c r="L57" s="919">
        <f>VLOOKUP(B57,'Urbano.Piano inv. forn'!$C$29:$G$48,4,FALSE)</f>
        <v>0</v>
      </c>
      <c r="M57" s="920"/>
      <c r="O57" s="61" t="s">
        <v>175</v>
      </c>
      <c r="P57" s="366"/>
      <c r="R57" s="62" t="s">
        <v>176</v>
      </c>
      <c r="S57" s="902"/>
      <c r="T57" s="903"/>
      <c r="U57" s="367"/>
    </row>
    <row r="58" spans="1:21" ht="15.75" thickBot="1">
      <c r="A58" s="48"/>
      <c r="B58" s="35"/>
      <c r="C58" s="35"/>
      <c r="E58" s="36"/>
      <c r="F58" s="36"/>
      <c r="G58" s="37"/>
      <c r="H58" s="37"/>
      <c r="I58" s="28"/>
      <c r="J58" s="36"/>
      <c r="K58" s="36"/>
      <c r="L58" s="37"/>
      <c r="M58" s="37"/>
      <c r="O58" s="38"/>
      <c r="R58" s="34"/>
      <c r="S58" s="548"/>
      <c r="U58" s="49"/>
    </row>
    <row r="59" spans="1:21" ht="30.75" customHeight="1" thickBot="1">
      <c r="A59" s="923" t="s">
        <v>177</v>
      </c>
      <c r="B59" s="924"/>
      <c r="C59" s="924"/>
      <c r="D59" s="925"/>
      <c r="E59" s="914">
        <f>VLOOKUP(B57,'Urbano.Piano inv. forn'!$C$29:$V$48,18,FALSE)</f>
        <v>0</v>
      </c>
      <c r="F59" s="926"/>
      <c r="G59" s="926"/>
      <c r="H59" s="915"/>
      <c r="I59" s="28"/>
      <c r="J59" s="927" t="s">
        <v>178</v>
      </c>
      <c r="K59" s="928"/>
      <c r="L59" s="914">
        <f>VLOOKUP(B57,'Urbano.Piano inv. forn'!$C$29:$V$48,20,FALSE)</f>
        <v>0</v>
      </c>
      <c r="M59" s="915"/>
      <c r="N59" s="45"/>
      <c r="O59" s="62" t="s">
        <v>179</v>
      </c>
      <c r="P59" s="50">
        <f>L59+E59</f>
        <v>0</v>
      </c>
      <c r="R59" s="62" t="s">
        <v>180</v>
      </c>
      <c r="S59" s="902"/>
      <c r="T59" s="903"/>
      <c r="U59" s="49"/>
    </row>
    <row r="60" spans="1:21" ht="15.75" thickBot="1">
      <c r="A60" s="51"/>
      <c r="B60" s="52"/>
      <c r="C60" s="52"/>
      <c r="D60" s="52"/>
      <c r="E60" s="53"/>
      <c r="F60" s="53"/>
      <c r="G60" s="53"/>
      <c r="H60" s="53"/>
      <c r="I60" s="28"/>
      <c r="J60" s="36"/>
      <c r="K60" s="36"/>
      <c r="L60" s="53"/>
      <c r="M60" s="53"/>
      <c r="N60" s="45"/>
      <c r="O60" s="34"/>
      <c r="P60" s="45"/>
      <c r="R60" s="34"/>
      <c r="S60" s="549"/>
      <c r="T60" s="549"/>
      <c r="U60" s="367"/>
    </row>
    <row r="61" spans="1:21" ht="45" customHeight="1">
      <c r="A61" s="911" t="s">
        <v>181</v>
      </c>
      <c r="B61" s="894" t="s">
        <v>182</v>
      </c>
      <c r="C61" s="894" t="s">
        <v>183</v>
      </c>
      <c r="D61" s="59" t="s">
        <v>184</v>
      </c>
      <c r="E61" s="58" t="s">
        <v>185</v>
      </c>
      <c r="F61" s="59" t="s">
        <v>186</v>
      </c>
      <c r="G61" s="59" t="s">
        <v>187</v>
      </c>
      <c r="H61" s="59" t="s">
        <v>146</v>
      </c>
      <c r="I61" s="59" t="s">
        <v>188</v>
      </c>
      <c r="J61" s="59" t="s">
        <v>189</v>
      </c>
      <c r="K61" s="59" t="s">
        <v>190</v>
      </c>
      <c r="L61" s="894" t="s">
        <v>473</v>
      </c>
      <c r="M61" s="894"/>
      <c r="N61" s="894"/>
      <c r="O61" s="894" t="s">
        <v>191</v>
      </c>
      <c r="P61" s="894"/>
      <c r="Q61" s="894"/>
      <c r="R61" s="894" t="s">
        <v>192</v>
      </c>
      <c r="S61" s="894"/>
      <c r="T61" s="904" t="s">
        <v>193</v>
      </c>
      <c r="U61" s="369"/>
    </row>
    <row r="62" spans="1:21" ht="25.5" customHeight="1" thickBot="1">
      <c r="A62" s="912"/>
      <c r="B62" s="913"/>
      <c r="C62" s="913"/>
      <c r="D62" s="60" t="s">
        <v>194</v>
      </c>
      <c r="E62" s="60" t="s">
        <v>195</v>
      </c>
      <c r="F62" s="60" t="s">
        <v>196</v>
      </c>
      <c r="G62" s="60" t="s">
        <v>196</v>
      </c>
      <c r="H62" s="60" t="s">
        <v>157</v>
      </c>
      <c r="I62" s="60" t="s">
        <v>44</v>
      </c>
      <c r="J62" s="60" t="s">
        <v>197</v>
      </c>
      <c r="K62" s="60" t="s">
        <v>198</v>
      </c>
      <c r="L62" s="895" t="s">
        <v>475</v>
      </c>
      <c r="M62" s="895"/>
      <c r="N62" s="895"/>
      <c r="O62" s="895" t="s">
        <v>171</v>
      </c>
      <c r="P62" s="895"/>
      <c r="Q62" s="895"/>
      <c r="R62" s="895" t="s">
        <v>201</v>
      </c>
      <c r="S62" s="895"/>
      <c r="T62" s="905"/>
      <c r="U62" s="369"/>
    </row>
    <row r="63" spans="1:21">
      <c r="A63" s="916" t="str">
        <f>B57</f>
        <v>urb.e.1</v>
      </c>
      <c r="B63" s="54">
        <v>1</v>
      </c>
      <c r="C63" s="80"/>
      <c r="D63" s="33"/>
      <c r="E63" s="33"/>
      <c r="F63" s="39"/>
      <c r="G63" s="39"/>
      <c r="H63" s="331"/>
      <c r="I63" s="370"/>
      <c r="J63" s="371"/>
      <c r="K63" s="372"/>
      <c r="L63" s="885"/>
      <c r="M63" s="885"/>
      <c r="N63" s="885"/>
      <c r="O63" s="886"/>
      <c r="P63" s="886"/>
      <c r="Q63" s="886"/>
      <c r="R63" s="885"/>
      <c r="S63" s="885"/>
      <c r="T63" s="550"/>
      <c r="U63" s="367"/>
    </row>
    <row r="64" spans="1:21">
      <c r="A64" s="916"/>
      <c r="B64" s="55">
        <v>2</v>
      </c>
      <c r="C64" s="39"/>
      <c r="D64" s="33"/>
      <c r="E64" s="33"/>
      <c r="F64" s="39"/>
      <c r="G64" s="39"/>
      <c r="H64" s="39"/>
      <c r="I64" s="370"/>
      <c r="J64" s="371"/>
      <c r="K64" s="372"/>
      <c r="L64" s="885"/>
      <c r="M64" s="885"/>
      <c r="N64" s="885"/>
      <c r="O64" s="886"/>
      <c r="P64" s="886"/>
      <c r="Q64" s="886"/>
      <c r="R64" s="885"/>
      <c r="S64" s="885"/>
      <c r="T64" s="550"/>
      <c r="U64" s="367"/>
    </row>
    <row r="65" spans="1:21">
      <c r="A65" s="916"/>
      <c r="B65" s="55">
        <v>3</v>
      </c>
      <c r="C65" s="39"/>
      <c r="D65" s="33"/>
      <c r="E65" s="33"/>
      <c r="F65" s="39"/>
      <c r="G65" s="39"/>
      <c r="H65" s="39"/>
      <c r="I65" s="370"/>
      <c r="J65" s="371"/>
      <c r="K65" s="372"/>
      <c r="L65" s="885"/>
      <c r="M65" s="885"/>
      <c r="N65" s="885"/>
      <c r="O65" s="886"/>
      <c r="P65" s="886"/>
      <c r="Q65" s="886"/>
      <c r="R65" s="885"/>
      <c r="S65" s="885"/>
      <c r="T65" s="550"/>
      <c r="U65" s="367"/>
    </row>
    <row r="66" spans="1:21">
      <c r="A66" s="916"/>
      <c r="B66" s="55">
        <v>4</v>
      </c>
      <c r="C66" s="39"/>
      <c r="D66" s="33"/>
      <c r="E66" s="33"/>
      <c r="F66" s="39"/>
      <c r="G66" s="39"/>
      <c r="H66" s="39"/>
      <c r="I66" s="370"/>
      <c r="J66" s="371"/>
      <c r="K66" s="372"/>
      <c r="L66" s="885"/>
      <c r="M66" s="885"/>
      <c r="N66" s="885"/>
      <c r="O66" s="886"/>
      <c r="P66" s="886"/>
      <c r="Q66" s="886"/>
      <c r="R66" s="885"/>
      <c r="S66" s="885"/>
      <c r="T66" s="550"/>
      <c r="U66" s="367"/>
    </row>
    <row r="67" spans="1:21">
      <c r="A67" s="916"/>
      <c r="B67" s="55">
        <v>5</v>
      </c>
      <c r="C67" s="39"/>
      <c r="D67" s="33"/>
      <c r="E67" s="33"/>
      <c r="F67" s="39"/>
      <c r="G67" s="39"/>
      <c r="H67" s="39"/>
      <c r="I67" s="370"/>
      <c r="J67" s="371"/>
      <c r="K67" s="372"/>
      <c r="L67" s="885"/>
      <c r="M67" s="885"/>
      <c r="N67" s="885"/>
      <c r="O67" s="886"/>
      <c r="P67" s="886"/>
      <c r="Q67" s="886"/>
      <c r="R67" s="885"/>
      <c r="S67" s="885"/>
      <c r="T67" s="550"/>
      <c r="U67" s="367"/>
    </row>
    <row r="68" spans="1:21">
      <c r="A68" s="916"/>
      <c r="B68" s="55">
        <v>6</v>
      </c>
      <c r="C68" s="39"/>
      <c r="D68" s="33"/>
      <c r="E68" s="33"/>
      <c r="F68" s="39"/>
      <c r="G68" s="39"/>
      <c r="H68" s="39"/>
      <c r="I68" s="370"/>
      <c r="J68" s="371"/>
      <c r="K68" s="372"/>
      <c r="L68" s="885"/>
      <c r="M68" s="885"/>
      <c r="N68" s="885"/>
      <c r="O68" s="886"/>
      <c r="P68" s="886"/>
      <c r="Q68" s="886"/>
      <c r="R68" s="885"/>
      <c r="S68" s="885"/>
      <c r="T68" s="550"/>
      <c r="U68" s="367"/>
    </row>
    <row r="69" spans="1:21">
      <c r="A69" s="916"/>
      <c r="B69" s="55">
        <v>7</v>
      </c>
      <c r="C69" s="39"/>
      <c r="D69" s="33"/>
      <c r="E69" s="33"/>
      <c r="F69" s="39"/>
      <c r="G69" s="39"/>
      <c r="H69" s="39"/>
      <c r="I69" s="370"/>
      <c r="J69" s="371"/>
      <c r="K69" s="372"/>
      <c r="L69" s="885"/>
      <c r="M69" s="885"/>
      <c r="N69" s="885"/>
      <c r="O69" s="886"/>
      <c r="P69" s="886"/>
      <c r="Q69" s="886"/>
      <c r="R69" s="885"/>
      <c r="S69" s="885"/>
      <c r="T69" s="550"/>
      <c r="U69" s="367"/>
    </row>
    <row r="70" spans="1:21">
      <c r="A70" s="916"/>
      <c r="B70" s="55">
        <v>8</v>
      </c>
      <c r="C70" s="39"/>
      <c r="D70" s="33"/>
      <c r="E70" s="33"/>
      <c r="F70" s="39"/>
      <c r="G70" s="39"/>
      <c r="H70" s="39"/>
      <c r="I70" s="370"/>
      <c r="J70" s="371"/>
      <c r="K70" s="372"/>
      <c r="L70" s="885"/>
      <c r="M70" s="885"/>
      <c r="N70" s="885"/>
      <c r="O70" s="886"/>
      <c r="P70" s="886"/>
      <c r="Q70" s="886"/>
      <c r="R70" s="885"/>
      <c r="S70" s="885"/>
      <c r="T70" s="550"/>
      <c r="U70" s="367"/>
    </row>
    <row r="71" spans="1:21">
      <c r="A71" s="916"/>
      <c r="B71" s="55">
        <v>9</v>
      </c>
      <c r="C71" s="39"/>
      <c r="D71" s="33"/>
      <c r="E71" s="33"/>
      <c r="F71" s="39"/>
      <c r="G71" s="39"/>
      <c r="H71" s="39"/>
      <c r="I71" s="370"/>
      <c r="J71" s="371"/>
      <c r="K71" s="372"/>
      <c r="L71" s="885"/>
      <c r="M71" s="885"/>
      <c r="N71" s="885"/>
      <c r="O71" s="886"/>
      <c r="P71" s="886"/>
      <c r="Q71" s="886"/>
      <c r="R71" s="885"/>
      <c r="S71" s="885"/>
      <c r="T71" s="550"/>
      <c r="U71" s="367"/>
    </row>
    <row r="72" spans="1:21" ht="15.75" thickBot="1">
      <c r="A72" s="917"/>
      <c r="B72" s="56">
        <v>10</v>
      </c>
      <c r="C72" s="47"/>
      <c r="D72" s="46"/>
      <c r="E72" s="46"/>
      <c r="F72" s="47"/>
      <c r="G72" s="47"/>
      <c r="H72" s="47"/>
      <c r="I72" s="373"/>
      <c r="J72" s="374"/>
      <c r="K72" s="375"/>
      <c r="L72" s="854"/>
      <c r="M72" s="854"/>
      <c r="N72" s="854"/>
      <c r="O72" s="887"/>
      <c r="P72" s="887"/>
      <c r="Q72" s="887"/>
      <c r="R72" s="854"/>
      <c r="S72" s="854"/>
      <c r="T72" s="551"/>
      <c r="U72" s="367"/>
    </row>
    <row r="73" spans="1:21" ht="15.75" thickBot="1">
      <c r="A73" s="48"/>
      <c r="B73" s="34"/>
      <c r="C73" s="34"/>
      <c r="D73" s="34"/>
      <c r="E73" s="328" t="s">
        <v>202</v>
      </c>
      <c r="F73" s="329">
        <f>COUNTA(F63:F72)</f>
        <v>0</v>
      </c>
      <c r="G73" s="330">
        <f>COUNTA(G63:G72)</f>
        <v>0</v>
      </c>
      <c r="H73" s="376"/>
      <c r="I73" s="376"/>
      <c r="J73" s="377"/>
      <c r="K73" s="376"/>
      <c r="L73" s="888" t="s">
        <v>203</v>
      </c>
      <c r="M73" s="889"/>
      <c r="N73" s="890"/>
      <c r="O73" s="891">
        <f>SUM(O63:O72)</f>
        <v>0</v>
      </c>
      <c r="P73" s="892"/>
      <c r="Q73" s="893"/>
      <c r="R73" s="34"/>
      <c r="S73" s="38"/>
      <c r="T73" s="552"/>
      <c r="U73" s="379"/>
    </row>
    <row r="74" spans="1:21" ht="15.75" thickBot="1">
      <c r="A74" s="380"/>
      <c r="B74" s="381"/>
      <c r="C74" s="382"/>
      <c r="D74" s="382"/>
      <c r="E74" s="382"/>
      <c r="F74" s="381"/>
      <c r="G74" s="382"/>
      <c r="H74" s="382"/>
      <c r="I74" s="381"/>
      <c r="J74" s="381"/>
      <c r="K74" s="382"/>
      <c r="L74" s="382"/>
      <c r="M74" s="382"/>
      <c r="N74" s="382"/>
      <c r="O74" s="382"/>
      <c r="P74" s="382"/>
      <c r="Q74" s="382"/>
      <c r="R74" s="382"/>
      <c r="S74" s="553"/>
      <c r="T74" s="554"/>
      <c r="U74" s="383"/>
    </row>
    <row r="75" spans="1:21" ht="15.75" thickBot="1">
      <c r="A75" s="362"/>
      <c r="B75" s="363"/>
      <c r="C75" s="364"/>
      <c r="D75" s="364"/>
      <c r="E75" s="364"/>
      <c r="F75" s="363"/>
      <c r="G75" s="364"/>
      <c r="H75" s="364"/>
      <c r="I75" s="363"/>
      <c r="J75" s="363"/>
      <c r="K75" s="364"/>
      <c r="L75" s="364"/>
      <c r="M75" s="364"/>
      <c r="N75" s="364"/>
      <c r="O75" s="364"/>
      <c r="P75" s="364"/>
      <c r="Q75" s="364"/>
      <c r="R75" s="364"/>
      <c r="S75" s="547"/>
      <c r="T75" s="547"/>
      <c r="U75" s="365"/>
    </row>
    <row r="76" spans="1:21" ht="28.5" thickBot="1">
      <c r="A76" s="57" t="s">
        <v>19</v>
      </c>
      <c r="B76" s="929" t="s">
        <v>47</v>
      </c>
      <c r="C76" s="930"/>
      <c r="E76" s="921" t="s">
        <v>173</v>
      </c>
      <c r="F76" s="922"/>
      <c r="G76" s="919">
        <f>VLOOKUP(B76,'Urbano.Piano inv. forn'!$C$29:$G$48,3,FALSE)</f>
        <v>0</v>
      </c>
      <c r="H76" s="920"/>
      <c r="I76" s="28"/>
      <c r="J76" s="921" t="s">
        <v>174</v>
      </c>
      <c r="K76" s="922"/>
      <c r="L76" s="919">
        <f>VLOOKUP(B76,'Urbano.Piano inv. forn'!$C$29:$G$48,4,FALSE)</f>
        <v>0</v>
      </c>
      <c r="M76" s="920"/>
      <c r="O76" s="61" t="s">
        <v>175</v>
      </c>
      <c r="P76" s="366"/>
      <c r="R76" s="62" t="s">
        <v>176</v>
      </c>
      <c r="S76" s="902"/>
      <c r="T76" s="903"/>
      <c r="U76" s="367"/>
    </row>
    <row r="77" spans="1:21" ht="15.75" thickBot="1">
      <c r="A77" s="48"/>
      <c r="B77" s="35"/>
      <c r="C77" s="35"/>
      <c r="E77" s="36"/>
      <c r="F77" s="36"/>
      <c r="G77" s="37"/>
      <c r="H77" s="37"/>
      <c r="I77" s="28"/>
      <c r="J77" s="36"/>
      <c r="K77" s="36"/>
      <c r="L77" s="37"/>
      <c r="M77" s="37"/>
      <c r="O77" s="38"/>
      <c r="R77" s="34"/>
      <c r="S77" s="548"/>
      <c r="U77" s="49"/>
    </row>
    <row r="78" spans="1:21" ht="29.25" customHeight="1" thickBot="1">
      <c r="A78" s="923" t="s">
        <v>177</v>
      </c>
      <c r="B78" s="924"/>
      <c r="C78" s="924"/>
      <c r="D78" s="925"/>
      <c r="E78" s="914">
        <f>VLOOKUP(B76,'Urbano.Piano inv. forn'!$C$29:$V$48,18,FALSE)</f>
        <v>0</v>
      </c>
      <c r="F78" s="926"/>
      <c r="G78" s="926"/>
      <c r="H78" s="915"/>
      <c r="I78" s="28"/>
      <c r="J78" s="927" t="s">
        <v>178</v>
      </c>
      <c r="K78" s="928"/>
      <c r="L78" s="914">
        <f>VLOOKUP(B76,'Urbano.Piano inv. forn'!$C$29:$V$48,20,FALSE)</f>
        <v>0</v>
      </c>
      <c r="M78" s="915"/>
      <c r="N78" s="45"/>
      <c r="O78" s="62" t="s">
        <v>179</v>
      </c>
      <c r="P78" s="50">
        <f>L78+E78</f>
        <v>0</v>
      </c>
      <c r="R78" s="62" t="s">
        <v>180</v>
      </c>
      <c r="S78" s="902"/>
      <c r="T78" s="903"/>
      <c r="U78" s="49"/>
    </row>
    <row r="79" spans="1:21" ht="15.75" thickBot="1">
      <c r="A79" s="51"/>
      <c r="B79" s="52"/>
      <c r="C79" s="52"/>
      <c r="D79" s="52"/>
      <c r="E79" s="53"/>
      <c r="F79" s="53"/>
      <c r="G79" s="53"/>
      <c r="H79" s="53"/>
      <c r="I79" s="28"/>
      <c r="J79" s="36"/>
      <c r="K79" s="36"/>
      <c r="L79" s="53"/>
      <c r="M79" s="53"/>
      <c r="N79" s="45"/>
      <c r="O79" s="34"/>
      <c r="P79" s="45"/>
      <c r="R79" s="34"/>
      <c r="S79" s="549"/>
      <c r="T79" s="549"/>
      <c r="U79" s="367"/>
    </row>
    <row r="80" spans="1:21" ht="45" customHeight="1">
      <c r="A80" s="911" t="s">
        <v>181</v>
      </c>
      <c r="B80" s="894" t="s">
        <v>182</v>
      </c>
      <c r="C80" s="894" t="s">
        <v>183</v>
      </c>
      <c r="D80" s="59" t="s">
        <v>184</v>
      </c>
      <c r="E80" s="58" t="s">
        <v>185</v>
      </c>
      <c r="F80" s="59" t="s">
        <v>186</v>
      </c>
      <c r="G80" s="59" t="s">
        <v>187</v>
      </c>
      <c r="H80" s="59" t="s">
        <v>146</v>
      </c>
      <c r="I80" s="59" t="s">
        <v>188</v>
      </c>
      <c r="J80" s="59" t="s">
        <v>189</v>
      </c>
      <c r="K80" s="59" t="s">
        <v>190</v>
      </c>
      <c r="L80" s="894" t="s">
        <v>473</v>
      </c>
      <c r="M80" s="894"/>
      <c r="N80" s="894"/>
      <c r="O80" s="894" t="s">
        <v>191</v>
      </c>
      <c r="P80" s="894"/>
      <c r="Q80" s="894"/>
      <c r="R80" s="894" t="s">
        <v>192</v>
      </c>
      <c r="S80" s="894"/>
      <c r="T80" s="904" t="s">
        <v>193</v>
      </c>
      <c r="U80" s="369"/>
    </row>
    <row r="81" spans="1:21" ht="24.75" customHeight="1" thickBot="1">
      <c r="A81" s="912"/>
      <c r="B81" s="913"/>
      <c r="C81" s="913"/>
      <c r="D81" s="60" t="s">
        <v>194</v>
      </c>
      <c r="E81" s="60" t="s">
        <v>195</v>
      </c>
      <c r="F81" s="60" t="s">
        <v>196</v>
      </c>
      <c r="G81" s="60" t="s">
        <v>196</v>
      </c>
      <c r="H81" s="60" t="s">
        <v>157</v>
      </c>
      <c r="I81" s="60" t="s">
        <v>44</v>
      </c>
      <c r="J81" s="60" t="s">
        <v>197</v>
      </c>
      <c r="K81" s="60" t="s">
        <v>198</v>
      </c>
      <c r="L81" s="895" t="s">
        <v>475</v>
      </c>
      <c r="M81" s="895"/>
      <c r="N81" s="895"/>
      <c r="O81" s="895" t="s">
        <v>171</v>
      </c>
      <c r="P81" s="895"/>
      <c r="Q81" s="895"/>
      <c r="R81" s="895" t="s">
        <v>201</v>
      </c>
      <c r="S81" s="895"/>
      <c r="T81" s="905"/>
      <c r="U81" s="369"/>
    </row>
    <row r="82" spans="1:21">
      <c r="A82" s="916" t="str">
        <f>B76</f>
        <v>urb.e.1</v>
      </c>
      <c r="B82" s="54">
        <v>1</v>
      </c>
      <c r="C82" s="80"/>
      <c r="D82" s="33"/>
      <c r="E82" s="33"/>
      <c r="F82" s="39"/>
      <c r="G82" s="39"/>
      <c r="H82" s="331"/>
      <c r="I82" s="370"/>
      <c r="J82" s="371"/>
      <c r="K82" s="372"/>
      <c r="L82" s="885"/>
      <c r="M82" s="885"/>
      <c r="N82" s="885"/>
      <c r="O82" s="886"/>
      <c r="P82" s="886"/>
      <c r="Q82" s="886"/>
      <c r="R82" s="885"/>
      <c r="S82" s="885"/>
      <c r="T82" s="550"/>
      <c r="U82" s="367"/>
    </row>
    <row r="83" spans="1:21">
      <c r="A83" s="916"/>
      <c r="B83" s="55">
        <v>2</v>
      </c>
      <c r="C83" s="39"/>
      <c r="D83" s="33"/>
      <c r="E83" s="33"/>
      <c r="F83" s="39"/>
      <c r="G83" s="39"/>
      <c r="H83" s="39"/>
      <c r="I83" s="370"/>
      <c r="J83" s="371"/>
      <c r="K83" s="372"/>
      <c r="L83" s="885"/>
      <c r="M83" s="885"/>
      <c r="N83" s="885"/>
      <c r="O83" s="886"/>
      <c r="P83" s="886"/>
      <c r="Q83" s="886"/>
      <c r="R83" s="885"/>
      <c r="S83" s="885"/>
      <c r="T83" s="550"/>
      <c r="U83" s="367"/>
    </row>
    <row r="84" spans="1:21">
      <c r="A84" s="916"/>
      <c r="B84" s="55">
        <v>3</v>
      </c>
      <c r="C84" s="39"/>
      <c r="D84" s="33"/>
      <c r="E84" s="33"/>
      <c r="F84" s="39"/>
      <c r="G84" s="39"/>
      <c r="H84" s="39"/>
      <c r="I84" s="370"/>
      <c r="J84" s="371"/>
      <c r="K84" s="372"/>
      <c r="L84" s="885"/>
      <c r="M84" s="885"/>
      <c r="N84" s="885"/>
      <c r="O84" s="886"/>
      <c r="P84" s="886"/>
      <c r="Q84" s="886"/>
      <c r="R84" s="885"/>
      <c r="S84" s="885"/>
      <c r="T84" s="550"/>
      <c r="U84" s="367"/>
    </row>
    <row r="85" spans="1:21">
      <c r="A85" s="916"/>
      <c r="B85" s="55">
        <v>4</v>
      </c>
      <c r="C85" s="39"/>
      <c r="D85" s="33"/>
      <c r="E85" s="33"/>
      <c r="F85" s="39"/>
      <c r="G85" s="39"/>
      <c r="H85" s="39"/>
      <c r="I85" s="370"/>
      <c r="J85" s="371"/>
      <c r="K85" s="372"/>
      <c r="L85" s="885"/>
      <c r="M85" s="885"/>
      <c r="N85" s="885"/>
      <c r="O85" s="886"/>
      <c r="P85" s="886"/>
      <c r="Q85" s="886"/>
      <c r="R85" s="885"/>
      <c r="S85" s="885"/>
      <c r="T85" s="550"/>
      <c r="U85" s="367"/>
    </row>
    <row r="86" spans="1:21">
      <c r="A86" s="916"/>
      <c r="B86" s="55">
        <v>5</v>
      </c>
      <c r="C86" s="39"/>
      <c r="D86" s="33"/>
      <c r="E86" s="33"/>
      <c r="F86" s="39"/>
      <c r="G86" s="39"/>
      <c r="H86" s="39"/>
      <c r="I86" s="370"/>
      <c r="J86" s="371"/>
      <c r="K86" s="372"/>
      <c r="L86" s="885"/>
      <c r="M86" s="885"/>
      <c r="N86" s="885"/>
      <c r="O86" s="886"/>
      <c r="P86" s="886"/>
      <c r="Q86" s="886"/>
      <c r="R86" s="885"/>
      <c r="S86" s="885"/>
      <c r="T86" s="550"/>
      <c r="U86" s="367"/>
    </row>
    <row r="87" spans="1:21">
      <c r="A87" s="916"/>
      <c r="B87" s="55">
        <v>6</v>
      </c>
      <c r="C87" s="39"/>
      <c r="D87" s="33"/>
      <c r="E87" s="33"/>
      <c r="F87" s="39"/>
      <c r="G87" s="39"/>
      <c r="H87" s="39"/>
      <c r="I87" s="370"/>
      <c r="J87" s="371"/>
      <c r="K87" s="372"/>
      <c r="L87" s="885"/>
      <c r="M87" s="885"/>
      <c r="N87" s="885"/>
      <c r="O87" s="886"/>
      <c r="P87" s="886"/>
      <c r="Q87" s="886"/>
      <c r="R87" s="885"/>
      <c r="S87" s="885"/>
      <c r="T87" s="550"/>
      <c r="U87" s="367"/>
    </row>
    <row r="88" spans="1:21">
      <c r="A88" s="916"/>
      <c r="B88" s="55">
        <v>7</v>
      </c>
      <c r="C88" s="39"/>
      <c r="D88" s="33"/>
      <c r="E88" s="33"/>
      <c r="F88" s="39"/>
      <c r="G88" s="39"/>
      <c r="H88" s="39"/>
      <c r="I88" s="370"/>
      <c r="J88" s="371"/>
      <c r="K88" s="372"/>
      <c r="L88" s="885"/>
      <c r="M88" s="885"/>
      <c r="N88" s="885"/>
      <c r="O88" s="886"/>
      <c r="P88" s="886"/>
      <c r="Q88" s="886"/>
      <c r="R88" s="885"/>
      <c r="S88" s="885"/>
      <c r="T88" s="550"/>
      <c r="U88" s="367"/>
    </row>
    <row r="89" spans="1:21">
      <c r="A89" s="916"/>
      <c r="B89" s="55">
        <v>8</v>
      </c>
      <c r="C89" s="39"/>
      <c r="D89" s="33"/>
      <c r="E89" s="33"/>
      <c r="F89" s="39"/>
      <c r="G89" s="39"/>
      <c r="H89" s="39"/>
      <c r="I89" s="370"/>
      <c r="J89" s="371"/>
      <c r="K89" s="372"/>
      <c r="L89" s="885"/>
      <c r="M89" s="885"/>
      <c r="N89" s="885"/>
      <c r="O89" s="886"/>
      <c r="P89" s="886"/>
      <c r="Q89" s="886"/>
      <c r="R89" s="885"/>
      <c r="S89" s="885"/>
      <c r="T89" s="550"/>
      <c r="U89" s="367"/>
    </row>
    <row r="90" spans="1:21">
      <c r="A90" s="916"/>
      <c r="B90" s="55">
        <v>9</v>
      </c>
      <c r="C90" s="39"/>
      <c r="D90" s="33"/>
      <c r="E90" s="33"/>
      <c r="F90" s="39"/>
      <c r="G90" s="39"/>
      <c r="H90" s="39"/>
      <c r="I90" s="370"/>
      <c r="J90" s="371"/>
      <c r="K90" s="372"/>
      <c r="L90" s="885"/>
      <c r="M90" s="885"/>
      <c r="N90" s="885"/>
      <c r="O90" s="886"/>
      <c r="P90" s="886"/>
      <c r="Q90" s="886"/>
      <c r="R90" s="885"/>
      <c r="S90" s="885"/>
      <c r="T90" s="550"/>
      <c r="U90" s="367"/>
    </row>
    <row r="91" spans="1:21" ht="15.75" thickBot="1">
      <c r="A91" s="917"/>
      <c r="B91" s="56">
        <v>10</v>
      </c>
      <c r="C91" s="47"/>
      <c r="D91" s="46"/>
      <c r="E91" s="46"/>
      <c r="F91" s="47"/>
      <c r="G91" s="47"/>
      <c r="H91" s="47"/>
      <c r="I91" s="373"/>
      <c r="J91" s="374"/>
      <c r="K91" s="375"/>
      <c r="L91" s="854"/>
      <c r="M91" s="854"/>
      <c r="N91" s="854"/>
      <c r="O91" s="887"/>
      <c r="P91" s="887"/>
      <c r="Q91" s="887"/>
      <c r="R91" s="854"/>
      <c r="S91" s="854"/>
      <c r="T91" s="551"/>
      <c r="U91" s="367"/>
    </row>
    <row r="92" spans="1:21" ht="15.75" thickBot="1">
      <c r="A92" s="48"/>
      <c r="B92" s="34"/>
      <c r="C92" s="34"/>
      <c r="D92" s="34"/>
      <c r="E92" s="328" t="s">
        <v>202</v>
      </c>
      <c r="F92" s="329">
        <f>COUNTA(F82:F91)</f>
        <v>0</v>
      </c>
      <c r="G92" s="330">
        <f>COUNTA(G82:G91)</f>
        <v>0</v>
      </c>
      <c r="H92" s="376"/>
      <c r="I92" s="376"/>
      <c r="J92" s="377"/>
      <c r="K92" s="376"/>
      <c r="L92" s="888" t="s">
        <v>203</v>
      </c>
      <c r="M92" s="889"/>
      <c r="N92" s="890"/>
      <c r="O92" s="891">
        <f>SUM(O82:O91)</f>
        <v>0</v>
      </c>
      <c r="P92" s="892"/>
      <c r="Q92" s="893"/>
      <c r="R92" s="34"/>
      <c r="S92" s="38"/>
      <c r="T92" s="552"/>
      <c r="U92" s="379"/>
    </row>
    <row r="93" spans="1:21" ht="15.75" thickBot="1">
      <c r="A93" s="380"/>
      <c r="B93" s="381"/>
      <c r="C93" s="382"/>
      <c r="D93" s="382"/>
      <c r="E93" s="382"/>
      <c r="F93" s="381"/>
      <c r="G93" s="382"/>
      <c r="H93" s="382"/>
      <c r="I93" s="381"/>
      <c r="J93" s="381"/>
      <c r="K93" s="382"/>
      <c r="L93" s="382"/>
      <c r="M93" s="382"/>
      <c r="N93" s="382"/>
      <c r="O93" s="382"/>
      <c r="P93" s="382"/>
      <c r="Q93" s="382"/>
      <c r="R93" s="382"/>
      <c r="S93" s="553"/>
      <c r="T93" s="554"/>
      <c r="U93" s="383"/>
    </row>
    <row r="94" spans="1:21" ht="15.75" thickBot="1">
      <c r="A94" s="362"/>
      <c r="B94" s="363"/>
      <c r="C94" s="364"/>
      <c r="D94" s="364"/>
      <c r="E94" s="364"/>
      <c r="F94" s="363"/>
      <c r="G94" s="364"/>
      <c r="H94" s="364"/>
      <c r="I94" s="363"/>
      <c r="J94" s="363"/>
      <c r="K94" s="364"/>
      <c r="L94" s="364"/>
      <c r="M94" s="364"/>
      <c r="N94" s="364"/>
      <c r="O94" s="364"/>
      <c r="P94" s="364"/>
      <c r="Q94" s="364"/>
      <c r="R94" s="364"/>
      <c r="S94" s="547"/>
      <c r="T94" s="547"/>
      <c r="U94" s="365"/>
    </row>
    <row r="95" spans="1:21" ht="28.5" thickBot="1">
      <c r="A95" s="57" t="s">
        <v>19</v>
      </c>
      <c r="B95" s="929" t="s">
        <v>47</v>
      </c>
      <c r="C95" s="930"/>
      <c r="E95" s="921" t="s">
        <v>173</v>
      </c>
      <c r="F95" s="922"/>
      <c r="G95" s="919">
        <f>VLOOKUP(B95,'Urbano.Piano inv. forn'!$C$29:$G$48,3,FALSE)</f>
        <v>0</v>
      </c>
      <c r="H95" s="920"/>
      <c r="I95" s="28"/>
      <c r="J95" s="921" t="s">
        <v>174</v>
      </c>
      <c r="K95" s="922"/>
      <c r="L95" s="919">
        <f>VLOOKUP(B95,'Urbano.Piano inv. forn'!$C$29:$G$48,4,FALSE)</f>
        <v>0</v>
      </c>
      <c r="M95" s="920"/>
      <c r="O95" s="61" t="s">
        <v>175</v>
      </c>
      <c r="P95" s="366"/>
      <c r="R95" s="62" t="s">
        <v>176</v>
      </c>
      <c r="S95" s="902"/>
      <c r="T95" s="903"/>
      <c r="U95" s="367"/>
    </row>
    <row r="96" spans="1:21" ht="15.75" thickBot="1">
      <c r="A96" s="48"/>
      <c r="B96" s="35"/>
      <c r="C96" s="35"/>
      <c r="E96" s="36"/>
      <c r="F96" s="36"/>
      <c r="G96" s="37"/>
      <c r="H96" s="37"/>
      <c r="I96" s="28"/>
      <c r="J96" s="36"/>
      <c r="K96" s="36"/>
      <c r="L96" s="37"/>
      <c r="M96" s="37"/>
      <c r="O96" s="38"/>
      <c r="R96" s="34"/>
      <c r="S96" s="548"/>
      <c r="U96" s="49"/>
    </row>
    <row r="97" spans="1:21" ht="38.25" customHeight="1" thickBot="1">
      <c r="A97" s="923" t="s">
        <v>177</v>
      </c>
      <c r="B97" s="924"/>
      <c r="C97" s="924"/>
      <c r="D97" s="925"/>
      <c r="E97" s="914">
        <f>VLOOKUP(B95,'Urbano.Piano inv. forn'!$C$29:$V$48,18,FALSE)</f>
        <v>0</v>
      </c>
      <c r="F97" s="926"/>
      <c r="G97" s="926"/>
      <c r="H97" s="915"/>
      <c r="I97" s="28"/>
      <c r="J97" s="927" t="s">
        <v>178</v>
      </c>
      <c r="K97" s="928"/>
      <c r="L97" s="914">
        <f>VLOOKUP(B95,'Urbano.Piano inv. forn'!$C$29:$V$48,20,FALSE)</f>
        <v>0</v>
      </c>
      <c r="M97" s="915"/>
      <c r="N97" s="45"/>
      <c r="O97" s="62" t="s">
        <v>179</v>
      </c>
      <c r="P97" s="50">
        <f>L97+E97</f>
        <v>0</v>
      </c>
      <c r="R97" s="62" t="s">
        <v>180</v>
      </c>
      <c r="S97" s="902"/>
      <c r="T97" s="903"/>
      <c r="U97" s="49"/>
    </row>
    <row r="98" spans="1:21" ht="15.75" thickBot="1">
      <c r="A98" s="51"/>
      <c r="B98" s="52"/>
      <c r="C98" s="52"/>
      <c r="D98" s="52"/>
      <c r="E98" s="53"/>
      <c r="F98" s="53"/>
      <c r="G98" s="53"/>
      <c r="H98" s="53"/>
      <c r="I98" s="28"/>
      <c r="J98" s="36"/>
      <c r="K98" s="36"/>
      <c r="L98" s="53"/>
      <c r="M98" s="53"/>
      <c r="N98" s="45"/>
      <c r="O98" s="34"/>
      <c r="P98" s="45"/>
      <c r="R98" s="34"/>
      <c r="S98" s="549"/>
      <c r="T98" s="549"/>
      <c r="U98" s="367"/>
    </row>
    <row r="99" spans="1:21" ht="45" customHeight="1">
      <c r="A99" s="911" t="s">
        <v>181</v>
      </c>
      <c r="B99" s="894" t="s">
        <v>182</v>
      </c>
      <c r="C99" s="894" t="s">
        <v>183</v>
      </c>
      <c r="D99" s="59" t="s">
        <v>184</v>
      </c>
      <c r="E99" s="58" t="s">
        <v>185</v>
      </c>
      <c r="F99" s="59" t="s">
        <v>186</v>
      </c>
      <c r="G99" s="59" t="s">
        <v>187</v>
      </c>
      <c r="H99" s="59" t="s">
        <v>146</v>
      </c>
      <c r="I99" s="59" t="s">
        <v>188</v>
      </c>
      <c r="J99" s="59" t="s">
        <v>189</v>
      </c>
      <c r="K99" s="59" t="s">
        <v>190</v>
      </c>
      <c r="L99" s="894" t="s">
        <v>473</v>
      </c>
      <c r="M99" s="894"/>
      <c r="N99" s="894"/>
      <c r="O99" s="894" t="s">
        <v>191</v>
      </c>
      <c r="P99" s="894"/>
      <c r="Q99" s="894"/>
      <c r="R99" s="894" t="s">
        <v>192</v>
      </c>
      <c r="S99" s="894"/>
      <c r="T99" s="904" t="s">
        <v>193</v>
      </c>
      <c r="U99" s="369"/>
    </row>
    <row r="100" spans="1:21" ht="24.75" customHeight="1" thickBot="1">
      <c r="A100" s="912"/>
      <c r="B100" s="913"/>
      <c r="C100" s="913"/>
      <c r="D100" s="60" t="s">
        <v>194</v>
      </c>
      <c r="E100" s="60" t="s">
        <v>195</v>
      </c>
      <c r="F100" s="60" t="s">
        <v>196</v>
      </c>
      <c r="G100" s="60" t="s">
        <v>196</v>
      </c>
      <c r="H100" s="60" t="s">
        <v>157</v>
      </c>
      <c r="I100" s="60" t="s">
        <v>44</v>
      </c>
      <c r="J100" s="60" t="s">
        <v>197</v>
      </c>
      <c r="K100" s="60" t="s">
        <v>198</v>
      </c>
      <c r="L100" s="895" t="s">
        <v>475</v>
      </c>
      <c r="M100" s="895"/>
      <c r="N100" s="895"/>
      <c r="O100" s="895" t="s">
        <v>171</v>
      </c>
      <c r="P100" s="895"/>
      <c r="Q100" s="895"/>
      <c r="R100" s="895" t="s">
        <v>201</v>
      </c>
      <c r="S100" s="895"/>
      <c r="T100" s="905"/>
      <c r="U100" s="369"/>
    </row>
    <row r="101" spans="1:21">
      <c r="A101" s="916" t="str">
        <f>B95</f>
        <v>urb.e.1</v>
      </c>
      <c r="B101" s="54">
        <v>1</v>
      </c>
      <c r="C101" s="80"/>
      <c r="D101" s="33"/>
      <c r="E101" s="33"/>
      <c r="F101" s="39"/>
      <c r="G101" s="39"/>
      <c r="H101" s="331"/>
      <c r="I101" s="370"/>
      <c r="J101" s="371"/>
      <c r="K101" s="372"/>
      <c r="L101" s="885"/>
      <c r="M101" s="885"/>
      <c r="N101" s="885"/>
      <c r="O101" s="886"/>
      <c r="P101" s="886"/>
      <c r="Q101" s="886"/>
      <c r="R101" s="885"/>
      <c r="S101" s="885"/>
      <c r="T101" s="550"/>
      <c r="U101" s="367"/>
    </row>
    <row r="102" spans="1:21">
      <c r="A102" s="916"/>
      <c r="B102" s="55">
        <v>2</v>
      </c>
      <c r="C102" s="39"/>
      <c r="D102" s="33"/>
      <c r="E102" s="33"/>
      <c r="F102" s="39"/>
      <c r="G102" s="39"/>
      <c r="H102" s="39"/>
      <c r="I102" s="370"/>
      <c r="J102" s="371"/>
      <c r="K102" s="372"/>
      <c r="L102" s="885"/>
      <c r="M102" s="885"/>
      <c r="N102" s="885"/>
      <c r="O102" s="886"/>
      <c r="P102" s="886"/>
      <c r="Q102" s="886"/>
      <c r="R102" s="885"/>
      <c r="S102" s="885"/>
      <c r="T102" s="550"/>
      <c r="U102" s="367"/>
    </row>
    <row r="103" spans="1:21">
      <c r="A103" s="916"/>
      <c r="B103" s="55">
        <v>3</v>
      </c>
      <c r="C103" s="39"/>
      <c r="D103" s="33"/>
      <c r="E103" s="33"/>
      <c r="F103" s="39"/>
      <c r="G103" s="39"/>
      <c r="H103" s="39"/>
      <c r="I103" s="370"/>
      <c r="J103" s="371"/>
      <c r="K103" s="372"/>
      <c r="L103" s="885"/>
      <c r="M103" s="885"/>
      <c r="N103" s="885"/>
      <c r="O103" s="886"/>
      <c r="P103" s="886"/>
      <c r="Q103" s="886"/>
      <c r="R103" s="885"/>
      <c r="S103" s="885"/>
      <c r="T103" s="550"/>
      <c r="U103" s="367"/>
    </row>
    <row r="104" spans="1:21">
      <c r="A104" s="916"/>
      <c r="B104" s="55">
        <v>4</v>
      </c>
      <c r="C104" s="39"/>
      <c r="D104" s="33"/>
      <c r="E104" s="33"/>
      <c r="F104" s="39"/>
      <c r="G104" s="39"/>
      <c r="H104" s="39"/>
      <c r="I104" s="370"/>
      <c r="J104" s="371"/>
      <c r="K104" s="372"/>
      <c r="L104" s="885"/>
      <c r="M104" s="885"/>
      <c r="N104" s="885"/>
      <c r="O104" s="886"/>
      <c r="P104" s="886"/>
      <c r="Q104" s="886"/>
      <c r="R104" s="885"/>
      <c r="S104" s="885"/>
      <c r="T104" s="550"/>
      <c r="U104" s="367"/>
    </row>
    <row r="105" spans="1:21">
      <c r="A105" s="916"/>
      <c r="B105" s="55">
        <v>5</v>
      </c>
      <c r="C105" s="39"/>
      <c r="D105" s="33"/>
      <c r="E105" s="33"/>
      <c r="F105" s="39"/>
      <c r="G105" s="39"/>
      <c r="H105" s="39"/>
      <c r="I105" s="370"/>
      <c r="J105" s="371"/>
      <c r="K105" s="372"/>
      <c r="L105" s="885"/>
      <c r="M105" s="885"/>
      <c r="N105" s="885"/>
      <c r="O105" s="886"/>
      <c r="P105" s="886"/>
      <c r="Q105" s="886"/>
      <c r="R105" s="885"/>
      <c r="S105" s="885"/>
      <c r="T105" s="550"/>
      <c r="U105" s="367"/>
    </row>
    <row r="106" spans="1:21">
      <c r="A106" s="916"/>
      <c r="B106" s="55">
        <v>6</v>
      </c>
      <c r="C106" s="39"/>
      <c r="D106" s="33"/>
      <c r="E106" s="33"/>
      <c r="F106" s="39"/>
      <c r="G106" s="39"/>
      <c r="H106" s="39"/>
      <c r="I106" s="370"/>
      <c r="J106" s="371"/>
      <c r="K106" s="372"/>
      <c r="L106" s="885"/>
      <c r="M106" s="885"/>
      <c r="N106" s="885"/>
      <c r="O106" s="886"/>
      <c r="P106" s="886"/>
      <c r="Q106" s="886"/>
      <c r="R106" s="885"/>
      <c r="S106" s="885"/>
      <c r="T106" s="550"/>
      <c r="U106" s="367"/>
    </row>
    <row r="107" spans="1:21">
      <c r="A107" s="916"/>
      <c r="B107" s="55">
        <v>7</v>
      </c>
      <c r="C107" s="39"/>
      <c r="D107" s="33"/>
      <c r="E107" s="33"/>
      <c r="F107" s="39"/>
      <c r="G107" s="39"/>
      <c r="H107" s="39"/>
      <c r="I107" s="370"/>
      <c r="J107" s="371"/>
      <c r="K107" s="372"/>
      <c r="L107" s="885"/>
      <c r="M107" s="885"/>
      <c r="N107" s="885"/>
      <c r="O107" s="886"/>
      <c r="P107" s="886"/>
      <c r="Q107" s="886"/>
      <c r="R107" s="885"/>
      <c r="S107" s="885"/>
      <c r="T107" s="550"/>
      <c r="U107" s="367"/>
    </row>
    <row r="108" spans="1:21">
      <c r="A108" s="916"/>
      <c r="B108" s="55">
        <v>8</v>
      </c>
      <c r="C108" s="39"/>
      <c r="D108" s="33"/>
      <c r="E108" s="33"/>
      <c r="F108" s="39"/>
      <c r="G108" s="39"/>
      <c r="H108" s="39"/>
      <c r="I108" s="370"/>
      <c r="J108" s="371"/>
      <c r="K108" s="372"/>
      <c r="L108" s="885"/>
      <c r="M108" s="885"/>
      <c r="N108" s="885"/>
      <c r="O108" s="886"/>
      <c r="P108" s="886"/>
      <c r="Q108" s="886"/>
      <c r="R108" s="885"/>
      <c r="S108" s="885"/>
      <c r="T108" s="550"/>
      <c r="U108" s="367"/>
    </row>
    <row r="109" spans="1:21">
      <c r="A109" s="916"/>
      <c r="B109" s="55">
        <v>9</v>
      </c>
      <c r="C109" s="39"/>
      <c r="D109" s="33"/>
      <c r="E109" s="33"/>
      <c r="F109" s="39"/>
      <c r="G109" s="39"/>
      <c r="H109" s="39"/>
      <c r="I109" s="370"/>
      <c r="J109" s="371"/>
      <c r="K109" s="372"/>
      <c r="L109" s="885"/>
      <c r="M109" s="885"/>
      <c r="N109" s="885"/>
      <c r="O109" s="886"/>
      <c r="P109" s="886"/>
      <c r="Q109" s="886"/>
      <c r="R109" s="885"/>
      <c r="S109" s="885"/>
      <c r="T109" s="550"/>
      <c r="U109" s="367"/>
    </row>
    <row r="110" spans="1:21" ht="15.75" thickBot="1">
      <c r="A110" s="917"/>
      <c r="B110" s="56">
        <v>10</v>
      </c>
      <c r="C110" s="47"/>
      <c r="D110" s="46"/>
      <c r="E110" s="46"/>
      <c r="F110" s="47"/>
      <c r="G110" s="47"/>
      <c r="H110" s="47"/>
      <c r="I110" s="373"/>
      <c r="J110" s="374"/>
      <c r="K110" s="375"/>
      <c r="L110" s="854"/>
      <c r="M110" s="854"/>
      <c r="N110" s="854"/>
      <c r="O110" s="887"/>
      <c r="P110" s="887"/>
      <c r="Q110" s="887"/>
      <c r="R110" s="854"/>
      <c r="S110" s="854"/>
      <c r="T110" s="551"/>
      <c r="U110" s="367"/>
    </row>
    <row r="111" spans="1:21" ht="15.75" thickBot="1">
      <c r="A111" s="48"/>
      <c r="B111" s="34"/>
      <c r="C111" s="34"/>
      <c r="D111" s="34"/>
      <c r="E111" s="328" t="s">
        <v>202</v>
      </c>
      <c r="F111" s="329">
        <f>COUNTA(F101:F110)</f>
        <v>0</v>
      </c>
      <c r="G111" s="330">
        <f>COUNTA(G101:G110)</f>
        <v>0</v>
      </c>
      <c r="H111" s="376"/>
      <c r="I111" s="376"/>
      <c r="J111" s="377"/>
      <c r="K111" s="376"/>
      <c r="L111" s="888" t="s">
        <v>203</v>
      </c>
      <c r="M111" s="889"/>
      <c r="N111" s="890"/>
      <c r="O111" s="891">
        <f>SUM(O101:O110)</f>
        <v>0</v>
      </c>
      <c r="P111" s="892"/>
      <c r="Q111" s="893"/>
      <c r="R111" s="34"/>
      <c r="S111" s="38"/>
      <c r="T111" s="552"/>
      <c r="U111" s="379"/>
    </row>
    <row r="112" spans="1:21" ht="15.75" thickBot="1">
      <c r="A112" s="380"/>
      <c r="B112" s="381"/>
      <c r="C112" s="382"/>
      <c r="D112" s="382"/>
      <c r="E112" s="382"/>
      <c r="F112" s="381"/>
      <c r="G112" s="382"/>
      <c r="H112" s="382"/>
      <c r="I112" s="381"/>
      <c r="J112" s="381"/>
      <c r="K112" s="382"/>
      <c r="L112" s="382"/>
      <c r="M112" s="382"/>
      <c r="N112" s="382"/>
      <c r="O112" s="382"/>
      <c r="P112" s="382"/>
      <c r="Q112" s="382"/>
      <c r="R112" s="382"/>
      <c r="S112" s="553"/>
      <c r="T112" s="554"/>
      <c r="U112" s="383"/>
    </row>
    <row r="113" spans="1:21" ht="15.75" thickBot="1">
      <c r="A113" s="362"/>
      <c r="B113" s="363"/>
      <c r="C113" s="364"/>
      <c r="D113" s="364"/>
      <c r="E113" s="364"/>
      <c r="F113" s="363"/>
      <c r="G113" s="364"/>
      <c r="H113" s="364"/>
      <c r="I113" s="363"/>
      <c r="J113" s="363"/>
      <c r="K113" s="364"/>
      <c r="L113" s="364"/>
      <c r="M113" s="364"/>
      <c r="N113" s="364"/>
      <c r="O113" s="364"/>
      <c r="P113" s="364"/>
      <c r="Q113" s="364"/>
      <c r="R113" s="364"/>
      <c r="S113" s="547"/>
      <c r="T113" s="547"/>
      <c r="U113" s="365"/>
    </row>
    <row r="114" spans="1:21" ht="28.5" thickBot="1">
      <c r="A114" s="57" t="s">
        <v>19</v>
      </c>
      <c r="B114" s="929" t="s">
        <v>47</v>
      </c>
      <c r="C114" s="930"/>
      <c r="E114" s="921" t="s">
        <v>173</v>
      </c>
      <c r="F114" s="922"/>
      <c r="G114" s="919">
        <f>VLOOKUP(B114,'Urbano.Piano inv. forn'!$C$29:$G$48,3,FALSE)</f>
        <v>0</v>
      </c>
      <c r="H114" s="920"/>
      <c r="I114" s="28"/>
      <c r="J114" s="921" t="s">
        <v>174</v>
      </c>
      <c r="K114" s="922"/>
      <c r="L114" s="919">
        <f>VLOOKUP(B114,'Urbano.Piano inv. forn'!$C$29:$G$48,4,FALSE)</f>
        <v>0</v>
      </c>
      <c r="M114" s="920"/>
      <c r="O114" s="61" t="s">
        <v>175</v>
      </c>
      <c r="P114" s="366"/>
      <c r="R114" s="62" t="s">
        <v>176</v>
      </c>
      <c r="S114" s="902"/>
      <c r="T114" s="903"/>
      <c r="U114" s="367"/>
    </row>
    <row r="115" spans="1:21" ht="15.75" thickBot="1">
      <c r="A115" s="48"/>
      <c r="B115" s="35"/>
      <c r="C115" s="35"/>
      <c r="E115" s="36"/>
      <c r="F115" s="36"/>
      <c r="G115" s="37"/>
      <c r="H115" s="37"/>
      <c r="I115" s="28"/>
      <c r="J115" s="36"/>
      <c r="K115" s="36"/>
      <c r="L115" s="37"/>
      <c r="M115" s="37"/>
      <c r="O115" s="38"/>
      <c r="R115" s="34"/>
      <c r="S115" s="548"/>
      <c r="U115" s="49"/>
    </row>
    <row r="116" spans="1:21" ht="30.75" customHeight="1" thickBot="1">
      <c r="A116" s="923" t="s">
        <v>177</v>
      </c>
      <c r="B116" s="924"/>
      <c r="C116" s="924"/>
      <c r="D116" s="925"/>
      <c r="E116" s="914">
        <f>VLOOKUP(B114,'Urbano.Piano inv. forn'!$C$29:$V$48,18,FALSE)</f>
        <v>0</v>
      </c>
      <c r="F116" s="926"/>
      <c r="G116" s="926"/>
      <c r="H116" s="915"/>
      <c r="I116" s="28"/>
      <c r="J116" s="927" t="s">
        <v>178</v>
      </c>
      <c r="K116" s="928"/>
      <c r="L116" s="914">
        <f>VLOOKUP(B114,'Urbano.Piano inv. forn'!$C$29:$V$48,20,FALSE)</f>
        <v>0</v>
      </c>
      <c r="M116" s="915"/>
      <c r="N116" s="45"/>
      <c r="O116" s="62" t="s">
        <v>179</v>
      </c>
      <c r="P116" s="50">
        <f>L116+E116</f>
        <v>0</v>
      </c>
      <c r="R116" s="62" t="s">
        <v>180</v>
      </c>
      <c r="S116" s="902"/>
      <c r="T116" s="903"/>
      <c r="U116" s="49"/>
    </row>
    <row r="117" spans="1:21" ht="15.75" thickBot="1">
      <c r="A117" s="51"/>
      <c r="B117" s="52"/>
      <c r="C117" s="52"/>
      <c r="D117" s="52"/>
      <c r="E117" s="53"/>
      <c r="F117" s="53"/>
      <c r="G117" s="53"/>
      <c r="H117" s="53"/>
      <c r="I117" s="28"/>
      <c r="J117" s="36"/>
      <c r="K117" s="36"/>
      <c r="L117" s="53"/>
      <c r="M117" s="53"/>
      <c r="N117" s="45"/>
      <c r="O117" s="34"/>
      <c r="P117" s="45"/>
      <c r="R117" s="34"/>
      <c r="S117" s="549"/>
      <c r="T117" s="549"/>
      <c r="U117" s="367"/>
    </row>
    <row r="118" spans="1:21" ht="45" customHeight="1">
      <c r="A118" s="911" t="s">
        <v>181</v>
      </c>
      <c r="B118" s="894" t="s">
        <v>182</v>
      </c>
      <c r="C118" s="894" t="s">
        <v>183</v>
      </c>
      <c r="D118" s="59" t="s">
        <v>184</v>
      </c>
      <c r="E118" s="58" t="s">
        <v>185</v>
      </c>
      <c r="F118" s="59" t="s">
        <v>186</v>
      </c>
      <c r="G118" s="59" t="s">
        <v>187</v>
      </c>
      <c r="H118" s="59" t="s">
        <v>146</v>
      </c>
      <c r="I118" s="59" t="s">
        <v>188</v>
      </c>
      <c r="J118" s="59" t="s">
        <v>189</v>
      </c>
      <c r="K118" s="59" t="s">
        <v>190</v>
      </c>
      <c r="L118" s="894" t="s">
        <v>473</v>
      </c>
      <c r="M118" s="894"/>
      <c r="N118" s="894"/>
      <c r="O118" s="894" t="s">
        <v>191</v>
      </c>
      <c r="P118" s="894"/>
      <c r="Q118" s="894"/>
      <c r="R118" s="894" t="s">
        <v>192</v>
      </c>
      <c r="S118" s="894"/>
      <c r="T118" s="904" t="s">
        <v>193</v>
      </c>
      <c r="U118" s="369"/>
    </row>
    <row r="119" spans="1:21" ht="24.75" customHeight="1" thickBot="1">
      <c r="A119" s="912"/>
      <c r="B119" s="913"/>
      <c r="C119" s="913"/>
      <c r="D119" s="60" t="s">
        <v>194</v>
      </c>
      <c r="E119" s="60" t="s">
        <v>195</v>
      </c>
      <c r="F119" s="60" t="s">
        <v>196</v>
      </c>
      <c r="G119" s="60" t="s">
        <v>196</v>
      </c>
      <c r="H119" s="60" t="s">
        <v>157</v>
      </c>
      <c r="I119" s="60" t="s">
        <v>44</v>
      </c>
      <c r="J119" s="60" t="s">
        <v>197</v>
      </c>
      <c r="K119" s="60" t="s">
        <v>198</v>
      </c>
      <c r="L119" s="895" t="s">
        <v>475</v>
      </c>
      <c r="M119" s="895"/>
      <c r="N119" s="895"/>
      <c r="O119" s="895" t="s">
        <v>171</v>
      </c>
      <c r="P119" s="895"/>
      <c r="Q119" s="895"/>
      <c r="R119" s="895" t="s">
        <v>201</v>
      </c>
      <c r="S119" s="895"/>
      <c r="T119" s="905"/>
      <c r="U119" s="369"/>
    </row>
    <row r="120" spans="1:21">
      <c r="A120" s="916" t="str">
        <f>B114</f>
        <v>urb.e.1</v>
      </c>
      <c r="B120" s="54">
        <v>1</v>
      </c>
      <c r="C120" s="80"/>
      <c r="D120" s="33"/>
      <c r="E120" s="33"/>
      <c r="F120" s="39"/>
      <c r="G120" s="39"/>
      <c r="H120" s="331"/>
      <c r="I120" s="370"/>
      <c r="J120" s="371"/>
      <c r="K120" s="372"/>
      <c r="L120" s="885"/>
      <c r="M120" s="885"/>
      <c r="N120" s="885"/>
      <c r="O120" s="886"/>
      <c r="P120" s="886"/>
      <c r="Q120" s="886"/>
      <c r="R120" s="885"/>
      <c r="S120" s="885"/>
      <c r="T120" s="550"/>
      <c r="U120" s="367"/>
    </row>
    <row r="121" spans="1:21">
      <c r="A121" s="916"/>
      <c r="B121" s="55">
        <v>2</v>
      </c>
      <c r="C121" s="39"/>
      <c r="D121" s="33"/>
      <c r="E121" s="33"/>
      <c r="F121" s="39"/>
      <c r="G121" s="39"/>
      <c r="H121" s="39"/>
      <c r="I121" s="370"/>
      <c r="J121" s="371"/>
      <c r="K121" s="372"/>
      <c r="L121" s="885"/>
      <c r="M121" s="885"/>
      <c r="N121" s="885"/>
      <c r="O121" s="886"/>
      <c r="P121" s="886"/>
      <c r="Q121" s="886"/>
      <c r="R121" s="885"/>
      <c r="S121" s="885"/>
      <c r="T121" s="550"/>
      <c r="U121" s="367"/>
    </row>
    <row r="122" spans="1:21">
      <c r="A122" s="916"/>
      <c r="B122" s="55">
        <v>3</v>
      </c>
      <c r="C122" s="39"/>
      <c r="D122" s="33"/>
      <c r="E122" s="33"/>
      <c r="F122" s="39"/>
      <c r="G122" s="39"/>
      <c r="H122" s="39"/>
      <c r="I122" s="370"/>
      <c r="J122" s="371"/>
      <c r="K122" s="372"/>
      <c r="L122" s="885"/>
      <c r="M122" s="885"/>
      <c r="N122" s="885"/>
      <c r="O122" s="886"/>
      <c r="P122" s="886"/>
      <c r="Q122" s="886"/>
      <c r="R122" s="885"/>
      <c r="S122" s="885"/>
      <c r="T122" s="550"/>
      <c r="U122" s="367"/>
    </row>
    <row r="123" spans="1:21">
      <c r="A123" s="916"/>
      <c r="B123" s="55">
        <v>4</v>
      </c>
      <c r="C123" s="39"/>
      <c r="D123" s="33"/>
      <c r="E123" s="33"/>
      <c r="F123" s="39"/>
      <c r="G123" s="39"/>
      <c r="H123" s="39"/>
      <c r="I123" s="370"/>
      <c r="J123" s="371"/>
      <c r="K123" s="372"/>
      <c r="L123" s="885"/>
      <c r="M123" s="885"/>
      <c r="N123" s="885"/>
      <c r="O123" s="886"/>
      <c r="P123" s="886"/>
      <c r="Q123" s="886"/>
      <c r="R123" s="885"/>
      <c r="S123" s="885"/>
      <c r="T123" s="550"/>
      <c r="U123" s="367"/>
    </row>
    <row r="124" spans="1:21">
      <c r="A124" s="916"/>
      <c r="B124" s="55">
        <v>5</v>
      </c>
      <c r="C124" s="39"/>
      <c r="D124" s="33"/>
      <c r="E124" s="33"/>
      <c r="F124" s="39"/>
      <c r="G124" s="39"/>
      <c r="H124" s="39"/>
      <c r="I124" s="370"/>
      <c r="J124" s="371"/>
      <c r="K124" s="372"/>
      <c r="L124" s="885"/>
      <c r="M124" s="885"/>
      <c r="N124" s="885"/>
      <c r="O124" s="886"/>
      <c r="P124" s="886"/>
      <c r="Q124" s="886"/>
      <c r="R124" s="885"/>
      <c r="S124" s="885"/>
      <c r="T124" s="550"/>
      <c r="U124" s="367"/>
    </row>
    <row r="125" spans="1:21">
      <c r="A125" s="916"/>
      <c r="B125" s="55">
        <v>6</v>
      </c>
      <c r="C125" s="39"/>
      <c r="D125" s="33"/>
      <c r="E125" s="33"/>
      <c r="F125" s="39"/>
      <c r="G125" s="39"/>
      <c r="H125" s="39"/>
      <c r="I125" s="370"/>
      <c r="J125" s="371"/>
      <c r="K125" s="372"/>
      <c r="L125" s="885"/>
      <c r="M125" s="885"/>
      <c r="N125" s="885"/>
      <c r="O125" s="886"/>
      <c r="P125" s="886"/>
      <c r="Q125" s="886"/>
      <c r="R125" s="885"/>
      <c r="S125" s="885"/>
      <c r="T125" s="550"/>
      <c r="U125" s="367"/>
    </row>
    <row r="126" spans="1:21">
      <c r="A126" s="916"/>
      <c r="B126" s="55">
        <v>7</v>
      </c>
      <c r="C126" s="39"/>
      <c r="D126" s="33"/>
      <c r="E126" s="33"/>
      <c r="F126" s="39"/>
      <c r="G126" s="39"/>
      <c r="H126" s="39"/>
      <c r="I126" s="370"/>
      <c r="J126" s="371"/>
      <c r="K126" s="372"/>
      <c r="L126" s="885"/>
      <c r="M126" s="885"/>
      <c r="N126" s="885"/>
      <c r="O126" s="886"/>
      <c r="P126" s="886"/>
      <c r="Q126" s="886"/>
      <c r="R126" s="885"/>
      <c r="S126" s="885"/>
      <c r="T126" s="550"/>
      <c r="U126" s="367"/>
    </row>
    <row r="127" spans="1:21">
      <c r="A127" s="916"/>
      <c r="B127" s="55">
        <v>8</v>
      </c>
      <c r="C127" s="39"/>
      <c r="D127" s="33"/>
      <c r="E127" s="33"/>
      <c r="F127" s="39"/>
      <c r="G127" s="39"/>
      <c r="H127" s="39"/>
      <c r="I127" s="370"/>
      <c r="J127" s="371"/>
      <c r="K127" s="372"/>
      <c r="L127" s="885"/>
      <c r="M127" s="885"/>
      <c r="N127" s="885"/>
      <c r="O127" s="886"/>
      <c r="P127" s="886"/>
      <c r="Q127" s="886"/>
      <c r="R127" s="885"/>
      <c r="S127" s="885"/>
      <c r="T127" s="550"/>
      <c r="U127" s="367"/>
    </row>
    <row r="128" spans="1:21">
      <c r="A128" s="916"/>
      <c r="B128" s="55">
        <v>9</v>
      </c>
      <c r="C128" s="39"/>
      <c r="D128" s="33"/>
      <c r="E128" s="33"/>
      <c r="F128" s="39"/>
      <c r="G128" s="39"/>
      <c r="H128" s="39"/>
      <c r="I128" s="370"/>
      <c r="J128" s="371"/>
      <c r="K128" s="372"/>
      <c r="L128" s="885"/>
      <c r="M128" s="885"/>
      <c r="N128" s="885"/>
      <c r="O128" s="886"/>
      <c r="P128" s="886"/>
      <c r="Q128" s="886"/>
      <c r="R128" s="885"/>
      <c r="S128" s="885"/>
      <c r="T128" s="550"/>
      <c r="U128" s="367"/>
    </row>
    <row r="129" spans="1:21" ht="15.75" thickBot="1">
      <c r="A129" s="917"/>
      <c r="B129" s="56">
        <v>10</v>
      </c>
      <c r="C129" s="47"/>
      <c r="D129" s="46"/>
      <c r="E129" s="46"/>
      <c r="F129" s="47"/>
      <c r="G129" s="47"/>
      <c r="H129" s="47"/>
      <c r="I129" s="373"/>
      <c r="J129" s="374"/>
      <c r="K129" s="375"/>
      <c r="L129" s="854"/>
      <c r="M129" s="854"/>
      <c r="N129" s="854"/>
      <c r="O129" s="887"/>
      <c r="P129" s="887"/>
      <c r="Q129" s="887"/>
      <c r="R129" s="854"/>
      <c r="S129" s="854"/>
      <c r="T129" s="551"/>
      <c r="U129" s="367"/>
    </row>
    <row r="130" spans="1:21" ht="15.75" thickBot="1">
      <c r="A130" s="48"/>
      <c r="B130" s="34"/>
      <c r="C130" s="34"/>
      <c r="D130" s="34"/>
      <c r="E130" s="328" t="s">
        <v>202</v>
      </c>
      <c r="F130" s="329">
        <f>COUNTA(F120:F129)</f>
        <v>0</v>
      </c>
      <c r="G130" s="330">
        <f>COUNTA(G120:G129)</f>
        <v>0</v>
      </c>
      <c r="H130" s="376"/>
      <c r="I130" s="376"/>
      <c r="J130" s="377"/>
      <c r="K130" s="376"/>
      <c r="L130" s="888" t="s">
        <v>203</v>
      </c>
      <c r="M130" s="889"/>
      <c r="N130" s="890"/>
      <c r="O130" s="891">
        <f>SUM(O120:O129)</f>
        <v>0</v>
      </c>
      <c r="P130" s="892"/>
      <c r="Q130" s="893"/>
      <c r="R130" s="34"/>
      <c r="S130" s="38"/>
      <c r="T130" s="552"/>
      <c r="U130" s="379"/>
    </row>
    <row r="131" spans="1:21" ht="15.75" thickBot="1">
      <c r="A131" s="380"/>
      <c r="B131" s="381"/>
      <c r="C131" s="382"/>
      <c r="D131" s="382"/>
      <c r="E131" s="382"/>
      <c r="F131" s="381"/>
      <c r="G131" s="382"/>
      <c r="H131" s="382"/>
      <c r="I131" s="381"/>
      <c r="J131" s="381"/>
      <c r="K131" s="382"/>
      <c r="L131" s="382"/>
      <c r="M131" s="382"/>
      <c r="N131" s="382"/>
      <c r="O131" s="382"/>
      <c r="P131" s="382"/>
      <c r="Q131" s="382"/>
      <c r="R131" s="382"/>
      <c r="S131" s="553"/>
      <c r="T131" s="554"/>
      <c r="U131" s="383"/>
    </row>
    <row r="132" spans="1:21" ht="15.75" thickBot="1">
      <c r="A132" s="362"/>
      <c r="B132" s="363"/>
      <c r="C132" s="364"/>
      <c r="D132" s="364"/>
      <c r="E132" s="364"/>
      <c r="F132" s="363"/>
      <c r="G132" s="364"/>
      <c r="H132" s="364"/>
      <c r="I132" s="363"/>
      <c r="J132" s="363"/>
      <c r="K132" s="364"/>
      <c r="L132" s="364"/>
      <c r="M132" s="364"/>
      <c r="N132" s="364"/>
      <c r="O132" s="364"/>
      <c r="P132" s="364"/>
      <c r="Q132" s="364"/>
      <c r="R132" s="364"/>
      <c r="S132" s="547"/>
      <c r="T132" s="547"/>
      <c r="U132" s="365"/>
    </row>
    <row r="133" spans="1:21" ht="28.5" thickBot="1">
      <c r="A133" s="57" t="s">
        <v>19</v>
      </c>
      <c r="B133" s="929" t="s">
        <v>47</v>
      </c>
      <c r="C133" s="930"/>
      <c r="E133" s="921" t="s">
        <v>173</v>
      </c>
      <c r="F133" s="922"/>
      <c r="G133" s="919">
        <f>VLOOKUP(B133,'Urbano.Piano inv. forn'!$C$29:$G$48,3,FALSE)</f>
        <v>0</v>
      </c>
      <c r="H133" s="920"/>
      <c r="I133" s="28"/>
      <c r="J133" s="921" t="s">
        <v>174</v>
      </c>
      <c r="K133" s="922"/>
      <c r="L133" s="919">
        <f>VLOOKUP(B133,'Urbano.Piano inv. forn'!$C$29:$G$48,4,FALSE)</f>
        <v>0</v>
      </c>
      <c r="M133" s="920"/>
      <c r="O133" s="61" t="s">
        <v>175</v>
      </c>
      <c r="P133" s="366"/>
      <c r="R133" s="62" t="s">
        <v>176</v>
      </c>
      <c r="S133" s="902"/>
      <c r="T133" s="903"/>
      <c r="U133" s="367"/>
    </row>
    <row r="134" spans="1:21" ht="15.75" thickBot="1">
      <c r="A134" s="48"/>
      <c r="B134" s="35"/>
      <c r="C134" s="35"/>
      <c r="E134" s="36"/>
      <c r="F134" s="36"/>
      <c r="G134" s="37"/>
      <c r="H134" s="37"/>
      <c r="I134" s="28"/>
      <c r="J134" s="36"/>
      <c r="K134" s="36"/>
      <c r="L134" s="37"/>
      <c r="M134" s="37"/>
      <c r="O134" s="38"/>
      <c r="R134" s="34"/>
      <c r="S134" s="548"/>
      <c r="U134" s="49"/>
    </row>
    <row r="135" spans="1:21" ht="30.75" customHeight="1" thickBot="1">
      <c r="A135" s="923" t="s">
        <v>177</v>
      </c>
      <c r="B135" s="924"/>
      <c r="C135" s="924"/>
      <c r="D135" s="925"/>
      <c r="E135" s="914">
        <f>VLOOKUP(B133,'Urbano.Piano inv. forn'!$C$29:$V$48,18,FALSE)</f>
        <v>0</v>
      </c>
      <c r="F135" s="926"/>
      <c r="G135" s="926"/>
      <c r="H135" s="915"/>
      <c r="I135" s="28"/>
      <c r="J135" s="927" t="s">
        <v>178</v>
      </c>
      <c r="K135" s="928"/>
      <c r="L135" s="914">
        <f>VLOOKUP(B133,'Urbano.Piano inv. forn'!$C$29:$V$48,20,FALSE)</f>
        <v>0</v>
      </c>
      <c r="M135" s="915"/>
      <c r="N135" s="45"/>
      <c r="O135" s="62" t="s">
        <v>179</v>
      </c>
      <c r="P135" s="50">
        <f>L135+E135</f>
        <v>0</v>
      </c>
      <c r="R135" s="62" t="s">
        <v>180</v>
      </c>
      <c r="S135" s="902"/>
      <c r="T135" s="903"/>
      <c r="U135" s="49"/>
    </row>
    <row r="136" spans="1:21" ht="15.75" thickBot="1">
      <c r="A136" s="51"/>
      <c r="B136" s="52"/>
      <c r="C136" s="52"/>
      <c r="D136" s="52"/>
      <c r="E136" s="53"/>
      <c r="F136" s="53"/>
      <c r="G136" s="53"/>
      <c r="H136" s="53"/>
      <c r="I136" s="28"/>
      <c r="J136" s="36"/>
      <c r="K136" s="36"/>
      <c r="L136" s="53"/>
      <c r="M136" s="53"/>
      <c r="N136" s="45"/>
      <c r="O136" s="34"/>
      <c r="P136" s="45"/>
      <c r="R136" s="34"/>
      <c r="S136" s="549"/>
      <c r="T136" s="549"/>
      <c r="U136" s="367"/>
    </row>
    <row r="137" spans="1:21" ht="45" customHeight="1">
      <c r="A137" s="911" t="s">
        <v>181</v>
      </c>
      <c r="B137" s="894" t="s">
        <v>182</v>
      </c>
      <c r="C137" s="894" t="s">
        <v>183</v>
      </c>
      <c r="D137" s="59" t="s">
        <v>184</v>
      </c>
      <c r="E137" s="58" t="s">
        <v>185</v>
      </c>
      <c r="F137" s="59" t="s">
        <v>186</v>
      </c>
      <c r="G137" s="59" t="s">
        <v>187</v>
      </c>
      <c r="H137" s="59" t="s">
        <v>146</v>
      </c>
      <c r="I137" s="59" t="s">
        <v>188</v>
      </c>
      <c r="J137" s="59" t="s">
        <v>189</v>
      </c>
      <c r="K137" s="59" t="s">
        <v>190</v>
      </c>
      <c r="L137" s="894" t="s">
        <v>473</v>
      </c>
      <c r="M137" s="894"/>
      <c r="N137" s="894"/>
      <c r="O137" s="894" t="s">
        <v>191</v>
      </c>
      <c r="P137" s="894"/>
      <c r="Q137" s="894"/>
      <c r="R137" s="894" t="s">
        <v>192</v>
      </c>
      <c r="S137" s="894"/>
      <c r="T137" s="904" t="s">
        <v>193</v>
      </c>
      <c r="U137" s="369"/>
    </row>
    <row r="138" spans="1:21" ht="24.75" customHeight="1" thickBot="1">
      <c r="A138" s="912"/>
      <c r="B138" s="913"/>
      <c r="C138" s="913"/>
      <c r="D138" s="60" t="s">
        <v>194</v>
      </c>
      <c r="E138" s="60" t="s">
        <v>195</v>
      </c>
      <c r="F138" s="60" t="s">
        <v>196</v>
      </c>
      <c r="G138" s="60" t="s">
        <v>196</v>
      </c>
      <c r="H138" s="60" t="s">
        <v>157</v>
      </c>
      <c r="I138" s="60" t="s">
        <v>44</v>
      </c>
      <c r="J138" s="60" t="s">
        <v>197</v>
      </c>
      <c r="K138" s="60" t="s">
        <v>198</v>
      </c>
      <c r="L138" s="895" t="s">
        <v>475</v>
      </c>
      <c r="M138" s="895"/>
      <c r="N138" s="895"/>
      <c r="O138" s="895" t="s">
        <v>171</v>
      </c>
      <c r="P138" s="895"/>
      <c r="Q138" s="895"/>
      <c r="R138" s="895" t="s">
        <v>201</v>
      </c>
      <c r="S138" s="895"/>
      <c r="T138" s="905"/>
      <c r="U138" s="369"/>
    </row>
    <row r="139" spans="1:21">
      <c r="A139" s="916" t="str">
        <f>B133</f>
        <v>urb.e.1</v>
      </c>
      <c r="B139" s="54">
        <v>1</v>
      </c>
      <c r="C139" s="80"/>
      <c r="D139" s="33"/>
      <c r="E139" s="33"/>
      <c r="F139" s="39"/>
      <c r="G139" s="39"/>
      <c r="H139" s="331"/>
      <c r="I139" s="370"/>
      <c r="J139" s="371"/>
      <c r="K139" s="372"/>
      <c r="L139" s="885"/>
      <c r="M139" s="885"/>
      <c r="N139" s="885"/>
      <c r="O139" s="886"/>
      <c r="P139" s="886"/>
      <c r="Q139" s="886"/>
      <c r="R139" s="885"/>
      <c r="S139" s="885"/>
      <c r="T139" s="550"/>
      <c r="U139" s="367"/>
    </row>
    <row r="140" spans="1:21">
      <c r="A140" s="916"/>
      <c r="B140" s="55">
        <v>2</v>
      </c>
      <c r="C140" s="39"/>
      <c r="D140" s="33"/>
      <c r="E140" s="33"/>
      <c r="F140" s="39"/>
      <c r="G140" s="39"/>
      <c r="H140" s="39"/>
      <c r="I140" s="370"/>
      <c r="J140" s="371"/>
      <c r="K140" s="372"/>
      <c r="L140" s="885"/>
      <c r="M140" s="885"/>
      <c r="N140" s="885"/>
      <c r="O140" s="886"/>
      <c r="P140" s="886"/>
      <c r="Q140" s="886"/>
      <c r="R140" s="885"/>
      <c r="S140" s="885"/>
      <c r="T140" s="550"/>
      <c r="U140" s="367"/>
    </row>
    <row r="141" spans="1:21">
      <c r="A141" s="916"/>
      <c r="B141" s="55">
        <v>3</v>
      </c>
      <c r="C141" s="39"/>
      <c r="D141" s="33"/>
      <c r="E141" s="33"/>
      <c r="F141" s="39"/>
      <c r="G141" s="39"/>
      <c r="H141" s="39"/>
      <c r="I141" s="370"/>
      <c r="J141" s="371"/>
      <c r="K141" s="372"/>
      <c r="L141" s="885"/>
      <c r="M141" s="885"/>
      <c r="N141" s="885"/>
      <c r="O141" s="886"/>
      <c r="P141" s="886"/>
      <c r="Q141" s="886"/>
      <c r="R141" s="885"/>
      <c r="S141" s="885"/>
      <c r="T141" s="550"/>
      <c r="U141" s="367"/>
    </row>
    <row r="142" spans="1:21">
      <c r="A142" s="916"/>
      <c r="B142" s="55">
        <v>4</v>
      </c>
      <c r="C142" s="39"/>
      <c r="D142" s="33"/>
      <c r="E142" s="33"/>
      <c r="F142" s="39"/>
      <c r="G142" s="39"/>
      <c r="H142" s="39"/>
      <c r="I142" s="370"/>
      <c r="J142" s="371"/>
      <c r="K142" s="372"/>
      <c r="L142" s="885"/>
      <c r="M142" s="885"/>
      <c r="N142" s="885"/>
      <c r="O142" s="886"/>
      <c r="P142" s="886"/>
      <c r="Q142" s="886"/>
      <c r="R142" s="885"/>
      <c r="S142" s="885"/>
      <c r="T142" s="550"/>
      <c r="U142" s="367"/>
    </row>
    <row r="143" spans="1:21">
      <c r="A143" s="916"/>
      <c r="B143" s="55">
        <v>5</v>
      </c>
      <c r="C143" s="39"/>
      <c r="D143" s="33"/>
      <c r="E143" s="33"/>
      <c r="F143" s="39"/>
      <c r="G143" s="39"/>
      <c r="H143" s="39"/>
      <c r="I143" s="370"/>
      <c r="J143" s="371"/>
      <c r="K143" s="372"/>
      <c r="L143" s="885"/>
      <c r="M143" s="885"/>
      <c r="N143" s="885"/>
      <c r="O143" s="886"/>
      <c r="P143" s="886"/>
      <c r="Q143" s="886"/>
      <c r="R143" s="885"/>
      <c r="S143" s="885"/>
      <c r="T143" s="550"/>
      <c r="U143" s="367"/>
    </row>
    <row r="144" spans="1:21">
      <c r="A144" s="916"/>
      <c r="B144" s="55">
        <v>6</v>
      </c>
      <c r="C144" s="39"/>
      <c r="D144" s="33"/>
      <c r="E144" s="33"/>
      <c r="F144" s="39"/>
      <c r="G144" s="39"/>
      <c r="H144" s="39"/>
      <c r="I144" s="370"/>
      <c r="J144" s="371"/>
      <c r="K144" s="372"/>
      <c r="L144" s="885"/>
      <c r="M144" s="885"/>
      <c r="N144" s="885"/>
      <c r="O144" s="886"/>
      <c r="P144" s="886"/>
      <c r="Q144" s="886"/>
      <c r="R144" s="885"/>
      <c r="S144" s="885"/>
      <c r="T144" s="550"/>
      <c r="U144" s="367"/>
    </row>
    <row r="145" spans="1:21">
      <c r="A145" s="916"/>
      <c r="B145" s="55">
        <v>7</v>
      </c>
      <c r="C145" s="39"/>
      <c r="D145" s="33"/>
      <c r="E145" s="33"/>
      <c r="F145" s="39"/>
      <c r="G145" s="39"/>
      <c r="H145" s="39"/>
      <c r="I145" s="370"/>
      <c r="J145" s="371"/>
      <c r="K145" s="372"/>
      <c r="L145" s="885"/>
      <c r="M145" s="885"/>
      <c r="N145" s="885"/>
      <c r="O145" s="886"/>
      <c r="P145" s="886"/>
      <c r="Q145" s="886"/>
      <c r="R145" s="885"/>
      <c r="S145" s="885"/>
      <c r="T145" s="550"/>
      <c r="U145" s="367"/>
    </row>
    <row r="146" spans="1:21">
      <c r="A146" s="916"/>
      <c r="B146" s="55">
        <v>8</v>
      </c>
      <c r="C146" s="39"/>
      <c r="D146" s="33"/>
      <c r="E146" s="33"/>
      <c r="F146" s="39"/>
      <c r="G146" s="39"/>
      <c r="H146" s="39"/>
      <c r="I146" s="370"/>
      <c r="J146" s="371"/>
      <c r="K146" s="372"/>
      <c r="L146" s="885"/>
      <c r="M146" s="885"/>
      <c r="N146" s="885"/>
      <c r="O146" s="886"/>
      <c r="P146" s="886"/>
      <c r="Q146" s="886"/>
      <c r="R146" s="885"/>
      <c r="S146" s="885"/>
      <c r="T146" s="550"/>
      <c r="U146" s="367"/>
    </row>
    <row r="147" spans="1:21">
      <c r="A147" s="916"/>
      <c r="B147" s="55">
        <v>9</v>
      </c>
      <c r="C147" s="39"/>
      <c r="D147" s="33"/>
      <c r="E147" s="33"/>
      <c r="F147" s="39"/>
      <c r="G147" s="39"/>
      <c r="H147" s="39"/>
      <c r="I147" s="370"/>
      <c r="J147" s="371"/>
      <c r="K147" s="372"/>
      <c r="L147" s="885"/>
      <c r="M147" s="885"/>
      <c r="N147" s="885"/>
      <c r="O147" s="886"/>
      <c r="P147" s="886"/>
      <c r="Q147" s="886"/>
      <c r="R147" s="885"/>
      <c r="S147" s="885"/>
      <c r="T147" s="550"/>
      <c r="U147" s="367"/>
    </row>
    <row r="148" spans="1:21" ht="15.75" thickBot="1">
      <c r="A148" s="917"/>
      <c r="B148" s="56">
        <v>10</v>
      </c>
      <c r="C148" s="47"/>
      <c r="D148" s="46"/>
      <c r="E148" s="46"/>
      <c r="F148" s="47"/>
      <c r="G148" s="47"/>
      <c r="H148" s="47"/>
      <c r="I148" s="373"/>
      <c r="J148" s="374"/>
      <c r="K148" s="375"/>
      <c r="L148" s="854"/>
      <c r="M148" s="854"/>
      <c r="N148" s="854"/>
      <c r="O148" s="887"/>
      <c r="P148" s="887"/>
      <c r="Q148" s="887"/>
      <c r="R148" s="854"/>
      <c r="S148" s="854"/>
      <c r="T148" s="551"/>
      <c r="U148" s="367"/>
    </row>
    <row r="149" spans="1:21" ht="15.75" thickBot="1">
      <c r="A149" s="48"/>
      <c r="B149" s="34"/>
      <c r="C149" s="34"/>
      <c r="D149" s="34"/>
      <c r="E149" s="328" t="s">
        <v>202</v>
      </c>
      <c r="F149" s="329">
        <f>COUNTA(F139:F148)</f>
        <v>0</v>
      </c>
      <c r="G149" s="330">
        <f>COUNTA(G139:G148)</f>
        <v>0</v>
      </c>
      <c r="H149" s="376"/>
      <c r="I149" s="376"/>
      <c r="J149" s="377"/>
      <c r="K149" s="376"/>
      <c r="L149" s="888" t="s">
        <v>203</v>
      </c>
      <c r="M149" s="889"/>
      <c r="N149" s="890"/>
      <c r="O149" s="891">
        <f>SUM(O139:O148)</f>
        <v>0</v>
      </c>
      <c r="P149" s="892"/>
      <c r="Q149" s="893"/>
      <c r="R149" s="34"/>
      <c r="S149" s="38"/>
      <c r="T149" s="552"/>
      <c r="U149" s="379"/>
    </row>
    <row r="150" spans="1:21" ht="15.75" thickBot="1">
      <c r="A150" s="380"/>
      <c r="B150" s="381"/>
      <c r="C150" s="382"/>
      <c r="D150" s="382"/>
      <c r="E150" s="382"/>
      <c r="F150" s="381"/>
      <c r="G150" s="382"/>
      <c r="H150" s="382"/>
      <c r="I150" s="381"/>
      <c r="J150" s="381"/>
      <c r="K150" s="382"/>
      <c r="L150" s="382"/>
      <c r="M150" s="382"/>
      <c r="N150" s="382"/>
      <c r="O150" s="382"/>
      <c r="P150" s="382"/>
      <c r="Q150" s="382"/>
      <c r="R150" s="382"/>
      <c r="S150" s="553"/>
      <c r="T150" s="554"/>
      <c r="U150" s="383"/>
    </row>
    <row r="151" spans="1:21" ht="15.75" thickBot="1">
      <c r="A151" s="362"/>
      <c r="B151" s="363"/>
      <c r="C151" s="364"/>
      <c r="D151" s="364"/>
      <c r="E151" s="364"/>
      <c r="F151" s="363"/>
      <c r="G151" s="364"/>
      <c r="H151" s="364"/>
      <c r="I151" s="363"/>
      <c r="J151" s="363"/>
      <c r="K151" s="364"/>
      <c r="L151" s="364"/>
      <c r="M151" s="364"/>
      <c r="N151" s="364"/>
      <c r="O151" s="364"/>
      <c r="P151" s="364"/>
      <c r="Q151" s="364"/>
      <c r="R151" s="364"/>
      <c r="S151" s="547"/>
      <c r="T151" s="547"/>
      <c r="U151" s="365"/>
    </row>
    <row r="152" spans="1:21" ht="28.5" thickBot="1">
      <c r="A152" s="57" t="s">
        <v>19</v>
      </c>
      <c r="B152" s="929" t="s">
        <v>47</v>
      </c>
      <c r="C152" s="930"/>
      <c r="E152" s="921" t="s">
        <v>173</v>
      </c>
      <c r="F152" s="922"/>
      <c r="G152" s="919">
        <f>VLOOKUP(B152,'Urbano.Piano inv. forn'!$C$29:$G$48,3,FALSE)</f>
        <v>0</v>
      </c>
      <c r="H152" s="920"/>
      <c r="I152" s="28"/>
      <c r="J152" s="921" t="s">
        <v>174</v>
      </c>
      <c r="K152" s="922"/>
      <c r="L152" s="919">
        <f>VLOOKUP(B152,'Urbano.Piano inv. forn'!$C$29:$G$48,4,FALSE)</f>
        <v>0</v>
      </c>
      <c r="M152" s="920"/>
      <c r="O152" s="61" t="s">
        <v>175</v>
      </c>
      <c r="P152" s="366"/>
      <c r="R152" s="62" t="s">
        <v>176</v>
      </c>
      <c r="S152" s="902"/>
      <c r="T152" s="903"/>
      <c r="U152" s="367"/>
    </row>
    <row r="153" spans="1:21" ht="15.75" thickBot="1">
      <c r="A153" s="48"/>
      <c r="B153" s="35"/>
      <c r="C153" s="35"/>
      <c r="E153" s="36"/>
      <c r="F153" s="36"/>
      <c r="G153" s="37"/>
      <c r="H153" s="37"/>
      <c r="I153" s="28"/>
      <c r="J153" s="36"/>
      <c r="K153" s="36"/>
      <c r="L153" s="37"/>
      <c r="M153" s="37"/>
      <c r="O153" s="38"/>
      <c r="R153" s="34"/>
      <c r="S153" s="548"/>
      <c r="U153" s="49"/>
    </row>
    <row r="154" spans="1:21" ht="36" customHeight="1" thickBot="1">
      <c r="A154" s="923" t="s">
        <v>177</v>
      </c>
      <c r="B154" s="924"/>
      <c r="C154" s="924"/>
      <c r="D154" s="925"/>
      <c r="E154" s="914">
        <f>VLOOKUP(B152,'Urbano.Piano inv. forn'!$C$29:$V$48,18,FALSE)</f>
        <v>0</v>
      </c>
      <c r="F154" s="926"/>
      <c r="G154" s="926"/>
      <c r="H154" s="915"/>
      <c r="I154" s="28"/>
      <c r="J154" s="927" t="s">
        <v>178</v>
      </c>
      <c r="K154" s="928"/>
      <c r="L154" s="914">
        <f>VLOOKUP(B152,'Urbano.Piano inv. forn'!$C$29:$V$48,20,FALSE)</f>
        <v>0</v>
      </c>
      <c r="M154" s="915"/>
      <c r="N154" s="45"/>
      <c r="O154" s="62" t="s">
        <v>179</v>
      </c>
      <c r="P154" s="50">
        <f>L154+E154</f>
        <v>0</v>
      </c>
      <c r="R154" s="62" t="s">
        <v>180</v>
      </c>
      <c r="S154" s="902"/>
      <c r="T154" s="903"/>
      <c r="U154" s="49"/>
    </row>
    <row r="155" spans="1:21" ht="15.75" thickBot="1">
      <c r="A155" s="51"/>
      <c r="B155" s="52"/>
      <c r="C155" s="52"/>
      <c r="D155" s="52"/>
      <c r="E155" s="53"/>
      <c r="F155" s="53"/>
      <c r="G155" s="53"/>
      <c r="H155" s="53"/>
      <c r="I155" s="28"/>
      <c r="J155" s="36"/>
      <c r="K155" s="36"/>
      <c r="L155" s="53"/>
      <c r="M155" s="53"/>
      <c r="N155" s="45"/>
      <c r="O155" s="34"/>
      <c r="P155" s="45"/>
      <c r="R155" s="34"/>
      <c r="S155" s="549"/>
      <c r="T155" s="549"/>
      <c r="U155" s="367"/>
    </row>
    <row r="156" spans="1:21" ht="45" customHeight="1">
      <c r="A156" s="911" t="s">
        <v>181</v>
      </c>
      <c r="B156" s="894" t="s">
        <v>182</v>
      </c>
      <c r="C156" s="894" t="s">
        <v>183</v>
      </c>
      <c r="D156" s="59" t="s">
        <v>184</v>
      </c>
      <c r="E156" s="58" t="s">
        <v>185</v>
      </c>
      <c r="F156" s="59" t="s">
        <v>186</v>
      </c>
      <c r="G156" s="59" t="s">
        <v>187</v>
      </c>
      <c r="H156" s="59" t="s">
        <v>146</v>
      </c>
      <c r="I156" s="59" t="s">
        <v>188</v>
      </c>
      <c r="J156" s="59" t="s">
        <v>189</v>
      </c>
      <c r="K156" s="59" t="s">
        <v>190</v>
      </c>
      <c r="L156" s="894" t="s">
        <v>473</v>
      </c>
      <c r="M156" s="894"/>
      <c r="N156" s="894"/>
      <c r="O156" s="894" t="s">
        <v>191</v>
      </c>
      <c r="P156" s="894"/>
      <c r="Q156" s="894"/>
      <c r="R156" s="894" t="s">
        <v>192</v>
      </c>
      <c r="S156" s="894"/>
      <c r="T156" s="904" t="s">
        <v>193</v>
      </c>
      <c r="U156" s="369"/>
    </row>
    <row r="157" spans="1:21" ht="24.75" customHeight="1" thickBot="1">
      <c r="A157" s="912"/>
      <c r="B157" s="913"/>
      <c r="C157" s="913"/>
      <c r="D157" s="60" t="s">
        <v>194</v>
      </c>
      <c r="E157" s="60" t="s">
        <v>195</v>
      </c>
      <c r="F157" s="60" t="s">
        <v>196</v>
      </c>
      <c r="G157" s="60" t="s">
        <v>196</v>
      </c>
      <c r="H157" s="60" t="s">
        <v>157</v>
      </c>
      <c r="I157" s="60" t="s">
        <v>44</v>
      </c>
      <c r="J157" s="60" t="s">
        <v>197</v>
      </c>
      <c r="K157" s="60" t="s">
        <v>198</v>
      </c>
      <c r="L157" s="895" t="s">
        <v>475</v>
      </c>
      <c r="M157" s="895"/>
      <c r="N157" s="895"/>
      <c r="O157" s="895" t="s">
        <v>171</v>
      </c>
      <c r="P157" s="895"/>
      <c r="Q157" s="895"/>
      <c r="R157" s="895" t="s">
        <v>201</v>
      </c>
      <c r="S157" s="895"/>
      <c r="T157" s="905"/>
      <c r="U157" s="369"/>
    </row>
    <row r="158" spans="1:21">
      <c r="A158" s="916" t="str">
        <f>B152</f>
        <v>urb.e.1</v>
      </c>
      <c r="B158" s="54">
        <v>1</v>
      </c>
      <c r="C158" s="80"/>
      <c r="D158" s="33"/>
      <c r="E158" s="33"/>
      <c r="F158" s="39"/>
      <c r="G158" s="39"/>
      <c r="H158" s="331"/>
      <c r="I158" s="370"/>
      <c r="J158" s="371"/>
      <c r="K158" s="372"/>
      <c r="L158" s="885"/>
      <c r="M158" s="885"/>
      <c r="N158" s="885"/>
      <c r="O158" s="886"/>
      <c r="P158" s="886"/>
      <c r="Q158" s="886"/>
      <c r="R158" s="885"/>
      <c r="S158" s="885"/>
      <c r="T158" s="550"/>
      <c r="U158" s="367"/>
    </row>
    <row r="159" spans="1:21">
      <c r="A159" s="916"/>
      <c r="B159" s="55">
        <v>2</v>
      </c>
      <c r="C159" s="39"/>
      <c r="D159" s="33"/>
      <c r="E159" s="33"/>
      <c r="F159" s="39"/>
      <c r="G159" s="39"/>
      <c r="H159" s="39"/>
      <c r="I159" s="370"/>
      <c r="J159" s="371"/>
      <c r="K159" s="372"/>
      <c r="L159" s="885"/>
      <c r="M159" s="885"/>
      <c r="N159" s="885"/>
      <c r="O159" s="886"/>
      <c r="P159" s="886"/>
      <c r="Q159" s="886"/>
      <c r="R159" s="885"/>
      <c r="S159" s="885"/>
      <c r="T159" s="550"/>
      <c r="U159" s="367"/>
    </row>
    <row r="160" spans="1:21">
      <c r="A160" s="916"/>
      <c r="B160" s="55">
        <v>3</v>
      </c>
      <c r="C160" s="39"/>
      <c r="D160" s="33"/>
      <c r="E160" s="33"/>
      <c r="F160" s="39"/>
      <c r="G160" s="39"/>
      <c r="H160" s="39"/>
      <c r="I160" s="370"/>
      <c r="J160" s="371"/>
      <c r="K160" s="372"/>
      <c r="L160" s="885"/>
      <c r="M160" s="885"/>
      <c r="N160" s="885"/>
      <c r="O160" s="886"/>
      <c r="P160" s="886"/>
      <c r="Q160" s="886"/>
      <c r="R160" s="885"/>
      <c r="S160" s="885"/>
      <c r="T160" s="550"/>
      <c r="U160" s="367"/>
    </row>
    <row r="161" spans="1:21">
      <c r="A161" s="916"/>
      <c r="B161" s="55">
        <v>4</v>
      </c>
      <c r="C161" s="39"/>
      <c r="D161" s="33"/>
      <c r="E161" s="33"/>
      <c r="F161" s="39"/>
      <c r="G161" s="39"/>
      <c r="H161" s="39"/>
      <c r="I161" s="370"/>
      <c r="J161" s="371"/>
      <c r="K161" s="372"/>
      <c r="L161" s="885"/>
      <c r="M161" s="885"/>
      <c r="N161" s="885"/>
      <c r="O161" s="886"/>
      <c r="P161" s="886"/>
      <c r="Q161" s="886"/>
      <c r="R161" s="885"/>
      <c r="S161" s="885"/>
      <c r="T161" s="550"/>
      <c r="U161" s="367"/>
    </row>
    <row r="162" spans="1:21">
      <c r="A162" s="916"/>
      <c r="B162" s="55">
        <v>5</v>
      </c>
      <c r="C162" s="39"/>
      <c r="D162" s="33"/>
      <c r="E162" s="33"/>
      <c r="F162" s="39"/>
      <c r="G162" s="39"/>
      <c r="H162" s="39"/>
      <c r="I162" s="370"/>
      <c r="J162" s="371"/>
      <c r="K162" s="372"/>
      <c r="L162" s="885"/>
      <c r="M162" s="885"/>
      <c r="N162" s="885"/>
      <c r="O162" s="886"/>
      <c r="P162" s="886"/>
      <c r="Q162" s="886"/>
      <c r="R162" s="885"/>
      <c r="S162" s="885"/>
      <c r="T162" s="550"/>
      <c r="U162" s="367"/>
    </row>
    <row r="163" spans="1:21">
      <c r="A163" s="916"/>
      <c r="B163" s="55">
        <v>6</v>
      </c>
      <c r="C163" s="39"/>
      <c r="D163" s="33"/>
      <c r="E163" s="33"/>
      <c r="F163" s="39"/>
      <c r="G163" s="39"/>
      <c r="H163" s="39"/>
      <c r="I163" s="370"/>
      <c r="J163" s="371"/>
      <c r="K163" s="372"/>
      <c r="L163" s="885"/>
      <c r="M163" s="885"/>
      <c r="N163" s="885"/>
      <c r="O163" s="886"/>
      <c r="P163" s="886"/>
      <c r="Q163" s="886"/>
      <c r="R163" s="885"/>
      <c r="S163" s="885"/>
      <c r="T163" s="550"/>
      <c r="U163" s="367"/>
    </row>
    <row r="164" spans="1:21">
      <c r="A164" s="916"/>
      <c r="B164" s="55">
        <v>7</v>
      </c>
      <c r="C164" s="39"/>
      <c r="D164" s="33"/>
      <c r="E164" s="33"/>
      <c r="F164" s="39"/>
      <c r="G164" s="39"/>
      <c r="H164" s="39"/>
      <c r="I164" s="370"/>
      <c r="J164" s="371"/>
      <c r="K164" s="372"/>
      <c r="L164" s="885"/>
      <c r="M164" s="885"/>
      <c r="N164" s="885"/>
      <c r="O164" s="886"/>
      <c r="P164" s="886"/>
      <c r="Q164" s="886"/>
      <c r="R164" s="885"/>
      <c r="S164" s="885"/>
      <c r="T164" s="550"/>
      <c r="U164" s="367"/>
    </row>
    <row r="165" spans="1:21">
      <c r="A165" s="916"/>
      <c r="B165" s="55">
        <v>8</v>
      </c>
      <c r="C165" s="39"/>
      <c r="D165" s="33"/>
      <c r="E165" s="33"/>
      <c r="F165" s="39"/>
      <c r="G165" s="39"/>
      <c r="H165" s="39"/>
      <c r="I165" s="370"/>
      <c r="J165" s="371"/>
      <c r="K165" s="372"/>
      <c r="L165" s="885"/>
      <c r="M165" s="885"/>
      <c r="N165" s="885"/>
      <c r="O165" s="886"/>
      <c r="P165" s="886"/>
      <c r="Q165" s="886"/>
      <c r="R165" s="885"/>
      <c r="S165" s="885"/>
      <c r="T165" s="550"/>
      <c r="U165" s="367"/>
    </row>
    <row r="166" spans="1:21">
      <c r="A166" s="916"/>
      <c r="B166" s="55">
        <v>9</v>
      </c>
      <c r="C166" s="39"/>
      <c r="D166" s="33"/>
      <c r="E166" s="33"/>
      <c r="F166" s="39"/>
      <c r="G166" s="39"/>
      <c r="H166" s="39"/>
      <c r="I166" s="370"/>
      <c r="J166" s="371"/>
      <c r="K166" s="372"/>
      <c r="L166" s="885"/>
      <c r="M166" s="885"/>
      <c r="N166" s="885"/>
      <c r="O166" s="886"/>
      <c r="P166" s="886"/>
      <c r="Q166" s="886"/>
      <c r="R166" s="885"/>
      <c r="S166" s="885"/>
      <c r="T166" s="550"/>
      <c r="U166" s="367"/>
    </row>
    <row r="167" spans="1:21" ht="15.75" thickBot="1">
      <c r="A167" s="917"/>
      <c r="B167" s="56">
        <v>10</v>
      </c>
      <c r="C167" s="47"/>
      <c r="D167" s="46"/>
      <c r="E167" s="46"/>
      <c r="F167" s="47"/>
      <c r="G167" s="47"/>
      <c r="H167" s="47"/>
      <c r="I167" s="373"/>
      <c r="J167" s="374"/>
      <c r="K167" s="375"/>
      <c r="L167" s="854"/>
      <c r="M167" s="854"/>
      <c r="N167" s="854"/>
      <c r="O167" s="887"/>
      <c r="P167" s="887"/>
      <c r="Q167" s="887"/>
      <c r="R167" s="854"/>
      <c r="S167" s="854"/>
      <c r="T167" s="551"/>
      <c r="U167" s="367"/>
    </row>
    <row r="168" spans="1:21" ht="15.75" thickBot="1">
      <c r="A168" s="48"/>
      <c r="B168" s="34"/>
      <c r="C168" s="34"/>
      <c r="D168" s="34"/>
      <c r="E168" s="328" t="s">
        <v>202</v>
      </c>
      <c r="F168" s="329">
        <f>COUNTA(F158:F167)</f>
        <v>0</v>
      </c>
      <c r="G168" s="330">
        <f>COUNTA(G158:G167)</f>
        <v>0</v>
      </c>
      <c r="H168" s="376"/>
      <c r="I168" s="376"/>
      <c r="J168" s="377"/>
      <c r="K168" s="376"/>
      <c r="L168" s="888" t="s">
        <v>203</v>
      </c>
      <c r="M168" s="889"/>
      <c r="N168" s="890"/>
      <c r="O168" s="891">
        <f>SUM(O158:O167)</f>
        <v>0</v>
      </c>
      <c r="P168" s="892"/>
      <c r="Q168" s="893"/>
      <c r="R168" s="34"/>
      <c r="S168" s="38"/>
      <c r="T168" s="552"/>
      <c r="U168" s="379"/>
    </row>
    <row r="169" spans="1:21" ht="15.75" thickBot="1">
      <c r="A169" s="380"/>
      <c r="B169" s="381"/>
      <c r="C169" s="382"/>
      <c r="D169" s="382"/>
      <c r="E169" s="382"/>
      <c r="F169" s="381"/>
      <c r="G169" s="382"/>
      <c r="H169" s="382"/>
      <c r="I169" s="381"/>
      <c r="J169" s="381"/>
      <c r="K169" s="382"/>
      <c r="L169" s="382"/>
      <c r="M169" s="382"/>
      <c r="N169" s="382"/>
      <c r="O169" s="382"/>
      <c r="P169" s="382"/>
      <c r="Q169" s="382"/>
      <c r="R169" s="382"/>
      <c r="S169" s="553"/>
      <c r="T169" s="554"/>
      <c r="U169" s="383"/>
    </row>
    <row r="170" spans="1:21" ht="15.75" thickBot="1">
      <c r="A170" s="362"/>
      <c r="B170" s="363"/>
      <c r="C170" s="364"/>
      <c r="D170" s="364"/>
      <c r="E170" s="364"/>
      <c r="F170" s="363"/>
      <c r="G170" s="364"/>
      <c r="H170" s="364"/>
      <c r="I170" s="363"/>
      <c r="J170" s="363"/>
      <c r="K170" s="364"/>
      <c r="L170" s="364"/>
      <c r="M170" s="364"/>
      <c r="N170" s="364"/>
      <c r="O170" s="364"/>
      <c r="P170" s="364"/>
      <c r="Q170" s="364"/>
      <c r="R170" s="364"/>
      <c r="S170" s="547"/>
      <c r="T170" s="547"/>
      <c r="U170" s="365"/>
    </row>
    <row r="171" spans="1:21" ht="28.5" thickBot="1">
      <c r="A171" s="57" t="s">
        <v>19</v>
      </c>
      <c r="B171" s="929" t="s">
        <v>47</v>
      </c>
      <c r="C171" s="930"/>
      <c r="E171" s="921" t="s">
        <v>173</v>
      </c>
      <c r="F171" s="922"/>
      <c r="G171" s="919">
        <f>VLOOKUP(B171,'Urbano.Piano inv. forn'!$C$29:$G$48,3,FALSE)</f>
        <v>0</v>
      </c>
      <c r="H171" s="920"/>
      <c r="I171" s="28"/>
      <c r="J171" s="921" t="s">
        <v>174</v>
      </c>
      <c r="K171" s="922"/>
      <c r="L171" s="919">
        <f>VLOOKUP(B171,'Urbano.Piano inv. forn'!$C$29:$G$48,4,FALSE)</f>
        <v>0</v>
      </c>
      <c r="M171" s="920"/>
      <c r="O171" s="61" t="s">
        <v>175</v>
      </c>
      <c r="P171" s="366"/>
      <c r="R171" s="62" t="s">
        <v>176</v>
      </c>
      <c r="S171" s="902"/>
      <c r="T171" s="903"/>
      <c r="U171" s="367"/>
    </row>
    <row r="172" spans="1:21" ht="15.75" thickBot="1">
      <c r="A172" s="48"/>
      <c r="B172" s="35"/>
      <c r="C172" s="35"/>
      <c r="E172" s="36"/>
      <c r="F172" s="36"/>
      <c r="G172" s="37"/>
      <c r="H172" s="37"/>
      <c r="I172" s="28"/>
      <c r="J172" s="36"/>
      <c r="K172" s="36"/>
      <c r="L172" s="37"/>
      <c r="M172" s="37"/>
      <c r="O172" s="38"/>
      <c r="R172" s="34"/>
      <c r="S172" s="548"/>
      <c r="U172" s="49"/>
    </row>
    <row r="173" spans="1:21" ht="29.25" customHeight="1" thickBot="1">
      <c r="A173" s="923" t="s">
        <v>177</v>
      </c>
      <c r="B173" s="924"/>
      <c r="C173" s="924"/>
      <c r="D173" s="925"/>
      <c r="E173" s="914">
        <f>VLOOKUP(B171,'Urbano.Piano inv. forn'!$C$29:$V$48,18,FALSE)</f>
        <v>0</v>
      </c>
      <c r="F173" s="926"/>
      <c r="G173" s="926"/>
      <c r="H173" s="915"/>
      <c r="I173" s="28"/>
      <c r="J173" s="927" t="s">
        <v>178</v>
      </c>
      <c r="K173" s="928"/>
      <c r="L173" s="914">
        <f>VLOOKUP(B171,'Urbano.Piano inv. forn'!$C$29:$V$48,20,FALSE)</f>
        <v>0</v>
      </c>
      <c r="M173" s="915"/>
      <c r="N173" s="45"/>
      <c r="O173" s="62" t="s">
        <v>179</v>
      </c>
      <c r="P173" s="50">
        <f>L173+E173</f>
        <v>0</v>
      </c>
      <c r="R173" s="62" t="s">
        <v>180</v>
      </c>
      <c r="S173" s="902"/>
      <c r="T173" s="903"/>
      <c r="U173" s="49"/>
    </row>
    <row r="174" spans="1:21" ht="15.75" thickBot="1">
      <c r="A174" s="51"/>
      <c r="B174" s="52"/>
      <c r="C174" s="52"/>
      <c r="D174" s="52"/>
      <c r="E174" s="53"/>
      <c r="F174" s="53"/>
      <c r="G174" s="53"/>
      <c r="H174" s="53"/>
      <c r="I174" s="28"/>
      <c r="J174" s="36"/>
      <c r="K174" s="36"/>
      <c r="L174" s="53"/>
      <c r="M174" s="53"/>
      <c r="N174" s="45"/>
      <c r="O174" s="34"/>
      <c r="P174" s="45"/>
      <c r="R174" s="34"/>
      <c r="S174" s="549"/>
      <c r="T174" s="549"/>
      <c r="U174" s="367"/>
    </row>
    <row r="175" spans="1:21" ht="60" customHeight="1">
      <c r="A175" s="911" t="s">
        <v>181</v>
      </c>
      <c r="B175" s="894" t="s">
        <v>182</v>
      </c>
      <c r="C175" s="894" t="s">
        <v>183</v>
      </c>
      <c r="D175" s="59" t="s">
        <v>184</v>
      </c>
      <c r="E175" s="58" t="s">
        <v>185</v>
      </c>
      <c r="F175" s="59" t="s">
        <v>186</v>
      </c>
      <c r="G175" s="59" t="s">
        <v>187</v>
      </c>
      <c r="H175" s="59" t="s">
        <v>146</v>
      </c>
      <c r="I175" s="59" t="s">
        <v>188</v>
      </c>
      <c r="J175" s="59" t="s">
        <v>189</v>
      </c>
      <c r="K175" s="59" t="s">
        <v>190</v>
      </c>
      <c r="L175" s="894" t="s">
        <v>473</v>
      </c>
      <c r="M175" s="894"/>
      <c r="N175" s="894"/>
      <c r="O175" s="894" t="s">
        <v>191</v>
      </c>
      <c r="P175" s="894"/>
      <c r="Q175" s="894"/>
      <c r="R175" s="894" t="s">
        <v>192</v>
      </c>
      <c r="S175" s="894"/>
      <c r="T175" s="904" t="s">
        <v>193</v>
      </c>
      <c r="U175" s="369"/>
    </row>
    <row r="176" spans="1:21" ht="24.75" customHeight="1" thickBot="1">
      <c r="A176" s="912"/>
      <c r="B176" s="913"/>
      <c r="C176" s="913"/>
      <c r="D176" s="60" t="s">
        <v>194</v>
      </c>
      <c r="E176" s="60" t="s">
        <v>195</v>
      </c>
      <c r="F176" s="60" t="s">
        <v>196</v>
      </c>
      <c r="G176" s="60" t="s">
        <v>196</v>
      </c>
      <c r="H176" s="60" t="s">
        <v>157</v>
      </c>
      <c r="I176" s="60" t="s">
        <v>44</v>
      </c>
      <c r="J176" s="60" t="s">
        <v>197</v>
      </c>
      <c r="K176" s="60" t="s">
        <v>198</v>
      </c>
      <c r="L176" s="895" t="s">
        <v>475</v>
      </c>
      <c r="M176" s="895"/>
      <c r="N176" s="895"/>
      <c r="O176" s="895" t="s">
        <v>171</v>
      </c>
      <c r="P176" s="895"/>
      <c r="Q176" s="895"/>
      <c r="R176" s="895" t="s">
        <v>201</v>
      </c>
      <c r="S176" s="895"/>
      <c r="T176" s="905"/>
      <c r="U176" s="369"/>
    </row>
    <row r="177" spans="1:21">
      <c r="A177" s="916" t="str">
        <f>B171</f>
        <v>urb.e.1</v>
      </c>
      <c r="B177" s="54">
        <v>1</v>
      </c>
      <c r="C177" s="80"/>
      <c r="D177" s="33"/>
      <c r="E177" s="33"/>
      <c r="F177" s="39"/>
      <c r="G177" s="39"/>
      <c r="H177" s="331"/>
      <c r="I177" s="370"/>
      <c r="J177" s="371"/>
      <c r="K177" s="372"/>
      <c r="L177" s="885"/>
      <c r="M177" s="885"/>
      <c r="N177" s="885"/>
      <c r="O177" s="886"/>
      <c r="P177" s="886"/>
      <c r="Q177" s="886"/>
      <c r="R177" s="885"/>
      <c r="S177" s="885"/>
      <c r="T177" s="550"/>
      <c r="U177" s="367"/>
    </row>
    <row r="178" spans="1:21">
      <c r="A178" s="916"/>
      <c r="B178" s="55">
        <v>2</v>
      </c>
      <c r="C178" s="39"/>
      <c r="D178" s="33"/>
      <c r="E178" s="33"/>
      <c r="F178" s="39"/>
      <c r="G178" s="39"/>
      <c r="H178" s="39"/>
      <c r="I178" s="370"/>
      <c r="J178" s="371"/>
      <c r="K178" s="372"/>
      <c r="L178" s="885"/>
      <c r="M178" s="885"/>
      <c r="N178" s="885"/>
      <c r="O178" s="931"/>
      <c r="P178" s="932"/>
      <c r="Q178" s="933"/>
      <c r="R178" s="885"/>
      <c r="S178" s="885"/>
      <c r="T178" s="550"/>
      <c r="U178" s="367"/>
    </row>
    <row r="179" spans="1:21">
      <c r="A179" s="916"/>
      <c r="B179" s="55">
        <v>3</v>
      </c>
      <c r="C179" s="39"/>
      <c r="D179" s="33"/>
      <c r="E179" s="33"/>
      <c r="F179" s="39"/>
      <c r="G179" s="39"/>
      <c r="H179" s="39"/>
      <c r="I179" s="370"/>
      <c r="J179" s="371"/>
      <c r="K179" s="372"/>
      <c r="L179" s="885"/>
      <c r="M179" s="885"/>
      <c r="N179" s="885"/>
      <c r="O179" s="886"/>
      <c r="P179" s="886"/>
      <c r="Q179" s="886"/>
      <c r="R179" s="885"/>
      <c r="S179" s="885"/>
      <c r="T179" s="550"/>
      <c r="U179" s="367"/>
    </row>
    <row r="180" spans="1:21">
      <c r="A180" s="916"/>
      <c r="B180" s="55">
        <v>4</v>
      </c>
      <c r="C180" s="39"/>
      <c r="D180" s="33"/>
      <c r="E180" s="33"/>
      <c r="F180" s="39"/>
      <c r="G180" s="39"/>
      <c r="H180" s="39"/>
      <c r="I180" s="370"/>
      <c r="J180" s="371"/>
      <c r="K180" s="372"/>
      <c r="L180" s="885"/>
      <c r="M180" s="885"/>
      <c r="N180" s="885"/>
      <c r="O180" s="886"/>
      <c r="P180" s="886"/>
      <c r="Q180" s="886"/>
      <c r="R180" s="885"/>
      <c r="S180" s="885"/>
      <c r="T180" s="550"/>
      <c r="U180" s="367"/>
    </row>
    <row r="181" spans="1:21">
      <c r="A181" s="916"/>
      <c r="B181" s="55">
        <v>5</v>
      </c>
      <c r="C181" s="39"/>
      <c r="D181" s="33"/>
      <c r="E181" s="33"/>
      <c r="F181" s="39"/>
      <c r="G181" s="39"/>
      <c r="H181" s="39"/>
      <c r="I181" s="370"/>
      <c r="J181" s="371"/>
      <c r="K181" s="372"/>
      <c r="L181" s="898"/>
      <c r="M181" s="899"/>
      <c r="N181" s="900"/>
      <c r="O181" s="886"/>
      <c r="P181" s="886"/>
      <c r="Q181" s="886"/>
      <c r="R181" s="885"/>
      <c r="S181" s="885"/>
      <c r="T181" s="550"/>
      <c r="U181" s="367"/>
    </row>
    <row r="182" spans="1:21">
      <c r="A182" s="916"/>
      <c r="B182" s="55">
        <v>6</v>
      </c>
      <c r="C182" s="39"/>
      <c r="D182" s="33"/>
      <c r="E182" s="33"/>
      <c r="F182" s="39"/>
      <c r="G182" s="39"/>
      <c r="H182" s="39"/>
      <c r="I182" s="370"/>
      <c r="J182" s="371"/>
      <c r="K182" s="372"/>
      <c r="L182" s="885"/>
      <c r="M182" s="885"/>
      <c r="N182" s="885"/>
      <c r="O182" s="886"/>
      <c r="P182" s="886"/>
      <c r="Q182" s="886"/>
      <c r="R182" s="885"/>
      <c r="S182" s="885"/>
      <c r="T182" s="550"/>
      <c r="U182" s="367"/>
    </row>
    <row r="183" spans="1:21">
      <c r="A183" s="916"/>
      <c r="B183" s="55">
        <v>7</v>
      </c>
      <c r="C183" s="39"/>
      <c r="D183" s="33"/>
      <c r="E183" s="33"/>
      <c r="F183" s="39"/>
      <c r="G183" s="39"/>
      <c r="H183" s="39"/>
      <c r="I183" s="370"/>
      <c r="J183" s="371"/>
      <c r="K183" s="372"/>
      <c r="L183" s="885"/>
      <c r="M183" s="885"/>
      <c r="N183" s="885"/>
      <c r="O183" s="886"/>
      <c r="P183" s="886"/>
      <c r="Q183" s="886"/>
      <c r="R183" s="885"/>
      <c r="S183" s="885"/>
      <c r="T183" s="550"/>
      <c r="U183" s="367"/>
    </row>
    <row r="184" spans="1:21">
      <c r="A184" s="916"/>
      <c r="B184" s="55">
        <v>8</v>
      </c>
      <c r="C184" s="39"/>
      <c r="D184" s="33"/>
      <c r="E184" s="33"/>
      <c r="F184" s="39"/>
      <c r="G184" s="39"/>
      <c r="H184" s="39"/>
      <c r="I184" s="370"/>
      <c r="J184" s="371"/>
      <c r="K184" s="372"/>
      <c r="L184" s="885"/>
      <c r="M184" s="885"/>
      <c r="N184" s="885"/>
      <c r="O184" s="886"/>
      <c r="P184" s="886"/>
      <c r="Q184" s="886"/>
      <c r="R184" s="885"/>
      <c r="S184" s="885"/>
      <c r="T184" s="550"/>
      <c r="U184" s="367"/>
    </row>
    <row r="185" spans="1:21">
      <c r="A185" s="916"/>
      <c r="B185" s="55">
        <v>9</v>
      </c>
      <c r="C185" s="39"/>
      <c r="D185" s="33"/>
      <c r="E185" s="33"/>
      <c r="F185" s="39"/>
      <c r="G185" s="39"/>
      <c r="H185" s="39"/>
      <c r="I185" s="370"/>
      <c r="J185" s="371"/>
      <c r="K185" s="372"/>
      <c r="L185" s="885"/>
      <c r="M185" s="885"/>
      <c r="N185" s="885"/>
      <c r="O185" s="886"/>
      <c r="P185" s="886"/>
      <c r="Q185" s="886"/>
      <c r="R185" s="885"/>
      <c r="S185" s="885"/>
      <c r="T185" s="550"/>
      <c r="U185" s="367"/>
    </row>
    <row r="186" spans="1:21" ht="15.75" thickBot="1">
      <c r="A186" s="917"/>
      <c r="B186" s="56">
        <v>10</v>
      </c>
      <c r="C186" s="47"/>
      <c r="D186" s="46"/>
      <c r="E186" s="46"/>
      <c r="F186" s="47"/>
      <c r="G186" s="47"/>
      <c r="H186" s="47"/>
      <c r="I186" s="373"/>
      <c r="J186" s="374"/>
      <c r="K186" s="375"/>
      <c r="L186" s="854"/>
      <c r="M186" s="854"/>
      <c r="N186" s="854"/>
      <c r="O186" s="887"/>
      <c r="P186" s="887"/>
      <c r="Q186" s="887"/>
      <c r="R186" s="854"/>
      <c r="S186" s="854"/>
      <c r="T186" s="551"/>
      <c r="U186" s="367"/>
    </row>
    <row r="187" spans="1:21" ht="15.75" thickBot="1">
      <c r="A187" s="48"/>
      <c r="B187" s="34"/>
      <c r="C187" s="34"/>
      <c r="D187" s="34"/>
      <c r="E187" s="328" t="s">
        <v>202</v>
      </c>
      <c r="F187" s="329">
        <f>COUNTA(F177:F186)</f>
        <v>0</v>
      </c>
      <c r="G187" s="330">
        <f>COUNTA(G177:G186)</f>
        <v>0</v>
      </c>
      <c r="H187" s="376"/>
      <c r="I187" s="376"/>
      <c r="J187" s="377"/>
      <c r="K187" s="376"/>
      <c r="L187" s="888" t="s">
        <v>203</v>
      </c>
      <c r="M187" s="889"/>
      <c r="N187" s="890"/>
      <c r="O187" s="891">
        <f>SUM(O177:O186)</f>
        <v>0</v>
      </c>
      <c r="P187" s="892"/>
      <c r="Q187" s="893"/>
      <c r="R187" s="34"/>
      <c r="S187" s="38"/>
      <c r="T187" s="552"/>
      <c r="U187" s="379"/>
    </row>
    <row r="188" spans="1:21" ht="15.75" thickBot="1">
      <c r="A188" s="380"/>
      <c r="B188" s="381"/>
      <c r="C188" s="382"/>
      <c r="D188" s="382"/>
      <c r="E188" s="382"/>
      <c r="F188" s="381"/>
      <c r="G188" s="382"/>
      <c r="H188" s="382"/>
      <c r="I188" s="381"/>
      <c r="J188" s="381"/>
      <c r="K188" s="382"/>
      <c r="L188" s="382"/>
      <c r="M188" s="382"/>
      <c r="N188" s="382"/>
      <c r="O188" s="382"/>
      <c r="P188" s="382"/>
      <c r="Q188" s="382"/>
      <c r="R188" s="382"/>
      <c r="S188" s="553"/>
      <c r="T188" s="554"/>
      <c r="U188" s="383"/>
    </row>
    <row r="189" spans="1:21" ht="15.75" thickBot="1">
      <c r="A189" s="362"/>
      <c r="B189" s="363"/>
      <c r="C189" s="364"/>
      <c r="D189" s="364"/>
      <c r="E189" s="364"/>
      <c r="F189" s="363"/>
      <c r="G189" s="364"/>
      <c r="H189" s="364"/>
      <c r="I189" s="363"/>
      <c r="J189" s="363"/>
      <c r="K189" s="364"/>
      <c r="L189" s="364"/>
      <c r="M189" s="364"/>
      <c r="N189" s="364"/>
      <c r="O189" s="364"/>
      <c r="P189" s="364"/>
      <c r="Q189" s="364"/>
      <c r="R189" s="364"/>
      <c r="S189" s="547"/>
      <c r="T189" s="547"/>
      <c r="U189" s="365"/>
    </row>
    <row r="190" spans="1:21" ht="28.5" thickBot="1">
      <c r="A190" s="57" t="s">
        <v>19</v>
      </c>
      <c r="B190" s="929" t="s">
        <v>47</v>
      </c>
      <c r="C190" s="930"/>
      <c r="E190" s="921" t="s">
        <v>173</v>
      </c>
      <c r="F190" s="922"/>
      <c r="G190" s="919">
        <f>VLOOKUP(B190,'Urbano.Piano inv. forn'!$C$29:$G$48,3,FALSE)</f>
        <v>0</v>
      </c>
      <c r="H190" s="920"/>
      <c r="I190" s="28"/>
      <c r="J190" s="921" t="s">
        <v>174</v>
      </c>
      <c r="K190" s="922"/>
      <c r="L190" s="919">
        <f>VLOOKUP(B190,'Urbano.Piano inv. forn'!$C$29:$G$48,4,FALSE)</f>
        <v>0</v>
      </c>
      <c r="M190" s="920"/>
      <c r="O190" s="61" t="s">
        <v>175</v>
      </c>
      <c r="P190" s="366"/>
      <c r="R190" s="62" t="s">
        <v>176</v>
      </c>
      <c r="S190" s="902"/>
      <c r="T190" s="903"/>
      <c r="U190" s="367"/>
    </row>
    <row r="191" spans="1:21" ht="15.75" thickBot="1">
      <c r="A191" s="48"/>
      <c r="B191" s="35"/>
      <c r="C191" s="35"/>
      <c r="E191" s="36"/>
      <c r="F191" s="36"/>
      <c r="G191" s="37"/>
      <c r="H191" s="37"/>
      <c r="I191" s="28"/>
      <c r="J191" s="36"/>
      <c r="K191" s="36"/>
      <c r="L191" s="37"/>
      <c r="M191" s="37"/>
      <c r="O191" s="38"/>
      <c r="R191" s="34"/>
      <c r="S191" s="548"/>
      <c r="U191" s="49"/>
    </row>
    <row r="192" spans="1:21" ht="27" customHeight="1" thickBot="1">
      <c r="A192" s="923" t="s">
        <v>177</v>
      </c>
      <c r="B192" s="924"/>
      <c r="C192" s="924"/>
      <c r="D192" s="925"/>
      <c r="E192" s="914">
        <f>VLOOKUP(B190,'Urbano.Piano inv. forn'!$C$29:$V$48,18,FALSE)</f>
        <v>0</v>
      </c>
      <c r="F192" s="926"/>
      <c r="G192" s="926"/>
      <c r="H192" s="915"/>
      <c r="I192" s="28"/>
      <c r="J192" s="927" t="s">
        <v>178</v>
      </c>
      <c r="K192" s="928"/>
      <c r="L192" s="914">
        <f>VLOOKUP(B190,'Urbano.Piano inv. forn'!$C$29:$V$48,20,FALSE)</f>
        <v>0</v>
      </c>
      <c r="M192" s="915"/>
      <c r="N192" s="45"/>
      <c r="O192" s="62" t="s">
        <v>179</v>
      </c>
      <c r="P192" s="50">
        <f>L192+E192</f>
        <v>0</v>
      </c>
      <c r="R192" s="62" t="s">
        <v>180</v>
      </c>
      <c r="S192" s="902"/>
      <c r="T192" s="903"/>
      <c r="U192" s="49"/>
    </row>
    <row r="193" spans="1:21" ht="15.75" thickBot="1">
      <c r="A193" s="51"/>
      <c r="B193" s="52"/>
      <c r="C193" s="52"/>
      <c r="D193" s="52"/>
      <c r="E193" s="53"/>
      <c r="F193" s="53"/>
      <c r="G193" s="53"/>
      <c r="H193" s="53"/>
      <c r="I193" s="28"/>
      <c r="J193" s="36"/>
      <c r="K193" s="36"/>
      <c r="L193" s="53"/>
      <c r="M193" s="53"/>
      <c r="N193" s="45"/>
      <c r="O193" s="34"/>
      <c r="P193" s="45"/>
      <c r="R193" s="34"/>
      <c r="S193" s="549"/>
      <c r="T193" s="549"/>
      <c r="U193" s="367"/>
    </row>
    <row r="194" spans="1:21" ht="60" customHeight="1">
      <c r="A194" s="911" t="s">
        <v>181</v>
      </c>
      <c r="B194" s="894" t="s">
        <v>182</v>
      </c>
      <c r="C194" s="894" t="s">
        <v>183</v>
      </c>
      <c r="D194" s="59" t="s">
        <v>184</v>
      </c>
      <c r="E194" s="58" t="s">
        <v>185</v>
      </c>
      <c r="F194" s="59" t="s">
        <v>186</v>
      </c>
      <c r="G194" s="59" t="s">
        <v>187</v>
      </c>
      <c r="H194" s="59" t="s">
        <v>146</v>
      </c>
      <c r="I194" s="59" t="s">
        <v>188</v>
      </c>
      <c r="J194" s="59" t="s">
        <v>189</v>
      </c>
      <c r="K194" s="59" t="s">
        <v>190</v>
      </c>
      <c r="L194" s="894" t="s">
        <v>473</v>
      </c>
      <c r="M194" s="894"/>
      <c r="N194" s="894"/>
      <c r="O194" s="894" t="s">
        <v>191</v>
      </c>
      <c r="P194" s="894"/>
      <c r="Q194" s="894"/>
      <c r="R194" s="894" t="s">
        <v>192</v>
      </c>
      <c r="S194" s="894"/>
      <c r="T194" s="904" t="s">
        <v>193</v>
      </c>
      <c r="U194" s="369"/>
    </row>
    <row r="195" spans="1:21" ht="24.75" customHeight="1" thickBot="1">
      <c r="A195" s="912"/>
      <c r="B195" s="913"/>
      <c r="C195" s="913"/>
      <c r="D195" s="60" t="s">
        <v>194</v>
      </c>
      <c r="E195" s="60" t="s">
        <v>195</v>
      </c>
      <c r="F195" s="60" t="s">
        <v>196</v>
      </c>
      <c r="G195" s="60" t="s">
        <v>196</v>
      </c>
      <c r="H195" s="60" t="s">
        <v>157</v>
      </c>
      <c r="I195" s="60" t="s">
        <v>44</v>
      </c>
      <c r="J195" s="60" t="s">
        <v>197</v>
      </c>
      <c r="K195" s="60" t="s">
        <v>198</v>
      </c>
      <c r="L195" s="895" t="s">
        <v>475</v>
      </c>
      <c r="M195" s="895"/>
      <c r="N195" s="895"/>
      <c r="O195" s="895" t="s">
        <v>171</v>
      </c>
      <c r="P195" s="895"/>
      <c r="Q195" s="895"/>
      <c r="R195" s="895" t="s">
        <v>201</v>
      </c>
      <c r="S195" s="895"/>
      <c r="T195" s="905"/>
      <c r="U195" s="369"/>
    </row>
    <row r="196" spans="1:21">
      <c r="A196" s="916" t="str">
        <f>B190</f>
        <v>urb.e.1</v>
      </c>
      <c r="B196" s="54">
        <v>1</v>
      </c>
      <c r="C196" s="80"/>
      <c r="D196" s="33"/>
      <c r="E196" s="33"/>
      <c r="F196" s="39"/>
      <c r="G196" s="39"/>
      <c r="H196" s="331"/>
      <c r="I196" s="370"/>
      <c r="J196" s="371"/>
      <c r="K196" s="372"/>
      <c r="L196" s="885"/>
      <c r="M196" s="885"/>
      <c r="N196" s="885"/>
      <c r="O196" s="886"/>
      <c r="P196" s="886"/>
      <c r="Q196" s="886"/>
      <c r="R196" s="885"/>
      <c r="S196" s="885"/>
      <c r="T196" s="550"/>
      <c r="U196" s="367"/>
    </row>
    <row r="197" spans="1:21">
      <c r="A197" s="916"/>
      <c r="B197" s="55">
        <v>2</v>
      </c>
      <c r="C197" s="39"/>
      <c r="D197" s="33"/>
      <c r="E197" s="33"/>
      <c r="F197" s="39"/>
      <c r="G197" s="39"/>
      <c r="H197" s="39"/>
      <c r="I197" s="370"/>
      <c r="J197" s="371"/>
      <c r="K197" s="372"/>
      <c r="L197" s="885"/>
      <c r="M197" s="885"/>
      <c r="N197" s="885"/>
      <c r="O197" s="886"/>
      <c r="P197" s="886"/>
      <c r="Q197" s="886"/>
      <c r="R197" s="885"/>
      <c r="S197" s="885"/>
      <c r="T197" s="550"/>
      <c r="U197" s="367"/>
    </row>
    <row r="198" spans="1:21">
      <c r="A198" s="916"/>
      <c r="B198" s="55">
        <v>3</v>
      </c>
      <c r="C198" s="39"/>
      <c r="D198" s="33"/>
      <c r="E198" s="33"/>
      <c r="F198" s="39"/>
      <c r="G198" s="39"/>
      <c r="H198" s="39"/>
      <c r="I198" s="370"/>
      <c r="J198" s="371"/>
      <c r="K198" s="372"/>
      <c r="L198" s="885"/>
      <c r="M198" s="885"/>
      <c r="N198" s="885"/>
      <c r="O198" s="886"/>
      <c r="P198" s="886"/>
      <c r="Q198" s="886"/>
      <c r="R198" s="885"/>
      <c r="S198" s="885"/>
      <c r="T198" s="550"/>
      <c r="U198" s="367"/>
    </row>
    <row r="199" spans="1:21">
      <c r="A199" s="916"/>
      <c r="B199" s="55">
        <v>4</v>
      </c>
      <c r="C199" s="39"/>
      <c r="D199" s="33"/>
      <c r="E199" s="33"/>
      <c r="F199" s="39"/>
      <c r="G199" s="39"/>
      <c r="H199" s="39"/>
      <c r="I199" s="370"/>
      <c r="J199" s="371"/>
      <c r="K199" s="372"/>
      <c r="L199" s="885"/>
      <c r="M199" s="885"/>
      <c r="N199" s="885"/>
      <c r="O199" s="886"/>
      <c r="P199" s="886"/>
      <c r="Q199" s="886"/>
      <c r="R199" s="885"/>
      <c r="S199" s="885"/>
      <c r="T199" s="550"/>
      <c r="U199" s="367"/>
    </row>
    <row r="200" spans="1:21">
      <c r="A200" s="916"/>
      <c r="B200" s="55">
        <v>5</v>
      </c>
      <c r="C200" s="39"/>
      <c r="D200" s="33"/>
      <c r="E200" s="33"/>
      <c r="F200" s="39"/>
      <c r="G200" s="39"/>
      <c r="H200" s="39"/>
      <c r="I200" s="370"/>
      <c r="J200" s="371"/>
      <c r="K200" s="372"/>
      <c r="L200" s="885"/>
      <c r="M200" s="885"/>
      <c r="N200" s="885"/>
      <c r="O200" s="886"/>
      <c r="P200" s="886"/>
      <c r="Q200" s="886"/>
      <c r="R200" s="885"/>
      <c r="S200" s="885"/>
      <c r="T200" s="550"/>
      <c r="U200" s="367"/>
    </row>
    <row r="201" spans="1:21">
      <c r="A201" s="916"/>
      <c r="B201" s="55">
        <v>6</v>
      </c>
      <c r="C201" s="39"/>
      <c r="D201" s="33"/>
      <c r="E201" s="33"/>
      <c r="F201" s="39"/>
      <c r="G201" s="39"/>
      <c r="H201" s="39"/>
      <c r="I201" s="370"/>
      <c r="J201" s="371"/>
      <c r="K201" s="372"/>
      <c r="L201" s="885"/>
      <c r="M201" s="885"/>
      <c r="N201" s="885"/>
      <c r="O201" s="886"/>
      <c r="P201" s="886"/>
      <c r="Q201" s="886"/>
      <c r="R201" s="885"/>
      <c r="S201" s="885"/>
      <c r="T201" s="550"/>
      <c r="U201" s="367"/>
    </row>
    <row r="202" spans="1:21">
      <c r="A202" s="916"/>
      <c r="B202" s="55">
        <v>7</v>
      </c>
      <c r="C202" s="39"/>
      <c r="D202" s="33"/>
      <c r="E202" s="33"/>
      <c r="F202" s="39"/>
      <c r="G202" s="39"/>
      <c r="H202" s="39"/>
      <c r="I202" s="370"/>
      <c r="J202" s="371"/>
      <c r="K202" s="372"/>
      <c r="L202" s="885"/>
      <c r="M202" s="885"/>
      <c r="N202" s="885"/>
      <c r="O202" s="886"/>
      <c r="P202" s="886"/>
      <c r="Q202" s="886"/>
      <c r="R202" s="885"/>
      <c r="S202" s="885"/>
      <c r="T202" s="550"/>
      <c r="U202" s="367"/>
    </row>
    <row r="203" spans="1:21">
      <c r="A203" s="916"/>
      <c r="B203" s="55">
        <v>8</v>
      </c>
      <c r="C203" s="39"/>
      <c r="D203" s="33"/>
      <c r="E203" s="33"/>
      <c r="F203" s="39"/>
      <c r="G203" s="39"/>
      <c r="H203" s="39"/>
      <c r="I203" s="370"/>
      <c r="J203" s="371"/>
      <c r="K203" s="372"/>
      <c r="L203" s="885"/>
      <c r="M203" s="885"/>
      <c r="N203" s="885"/>
      <c r="O203" s="886"/>
      <c r="P203" s="886"/>
      <c r="Q203" s="886"/>
      <c r="R203" s="885"/>
      <c r="S203" s="885"/>
      <c r="T203" s="550"/>
      <c r="U203" s="367"/>
    </row>
    <row r="204" spans="1:21">
      <c r="A204" s="916"/>
      <c r="B204" s="55">
        <v>9</v>
      </c>
      <c r="C204" s="39"/>
      <c r="D204" s="33"/>
      <c r="E204" s="33"/>
      <c r="F204" s="39"/>
      <c r="G204" s="39"/>
      <c r="H204" s="39"/>
      <c r="I204" s="370"/>
      <c r="J204" s="371"/>
      <c r="K204" s="372"/>
      <c r="L204" s="885"/>
      <c r="M204" s="885"/>
      <c r="N204" s="885"/>
      <c r="O204" s="886"/>
      <c r="P204" s="886"/>
      <c r="Q204" s="886"/>
      <c r="R204" s="885"/>
      <c r="S204" s="885"/>
      <c r="T204" s="550"/>
      <c r="U204" s="367"/>
    </row>
    <row r="205" spans="1:21" ht="15.75" thickBot="1">
      <c r="A205" s="917"/>
      <c r="B205" s="56">
        <v>10</v>
      </c>
      <c r="C205" s="47"/>
      <c r="D205" s="46"/>
      <c r="E205" s="46"/>
      <c r="F205" s="47"/>
      <c r="G205" s="47"/>
      <c r="H205" s="47"/>
      <c r="I205" s="373"/>
      <c r="J205" s="374"/>
      <c r="K205" s="375"/>
      <c r="L205" s="854"/>
      <c r="M205" s="854"/>
      <c r="N205" s="854"/>
      <c r="O205" s="887"/>
      <c r="P205" s="887"/>
      <c r="Q205" s="887"/>
      <c r="R205" s="854"/>
      <c r="S205" s="854"/>
      <c r="T205" s="551"/>
      <c r="U205" s="367"/>
    </row>
    <row r="206" spans="1:21" ht="15.75" thickBot="1">
      <c r="A206" s="48"/>
      <c r="B206" s="34"/>
      <c r="C206" s="34"/>
      <c r="D206" s="34"/>
      <c r="E206" s="328" t="s">
        <v>202</v>
      </c>
      <c r="F206" s="329">
        <f>COUNTA(F196:F205)</f>
        <v>0</v>
      </c>
      <c r="G206" s="330">
        <f>COUNTA(G196:G205)</f>
        <v>0</v>
      </c>
      <c r="H206" s="376"/>
      <c r="I206" s="376"/>
      <c r="J206" s="377"/>
      <c r="K206" s="376"/>
      <c r="L206" s="888" t="s">
        <v>203</v>
      </c>
      <c r="M206" s="889"/>
      <c r="N206" s="890"/>
      <c r="O206" s="891">
        <f>SUM(O196:O205)</f>
        <v>0</v>
      </c>
      <c r="P206" s="892"/>
      <c r="Q206" s="893"/>
      <c r="R206" s="34"/>
      <c r="S206" s="38"/>
      <c r="T206" s="552"/>
      <c r="U206" s="379"/>
    </row>
    <row r="207" spans="1:21" ht="15.75" thickBot="1">
      <c r="A207" s="380"/>
      <c r="B207" s="381"/>
      <c r="C207" s="382"/>
      <c r="D207" s="382"/>
      <c r="E207" s="382"/>
      <c r="F207" s="381"/>
      <c r="G207" s="382"/>
      <c r="H207" s="382"/>
      <c r="I207" s="381"/>
      <c r="J207" s="381"/>
      <c r="K207" s="382"/>
      <c r="L207" s="382"/>
      <c r="M207" s="382"/>
      <c r="N207" s="382"/>
      <c r="O207" s="382"/>
      <c r="P207" s="382"/>
      <c r="Q207" s="382"/>
      <c r="R207" s="382"/>
      <c r="S207" s="553"/>
      <c r="T207" s="554"/>
      <c r="U207" s="383"/>
    </row>
    <row r="208" spans="1:21" ht="15.75" thickBot="1">
      <c r="A208" s="362"/>
      <c r="B208" s="363"/>
      <c r="C208" s="364"/>
      <c r="D208" s="364"/>
      <c r="E208" s="364"/>
      <c r="F208" s="363"/>
      <c r="G208" s="364"/>
      <c r="H208" s="364"/>
      <c r="I208" s="363"/>
      <c r="J208" s="363"/>
      <c r="K208" s="364"/>
      <c r="L208" s="364"/>
      <c r="M208" s="364"/>
      <c r="N208" s="364"/>
      <c r="O208" s="364"/>
      <c r="P208" s="364"/>
      <c r="Q208" s="364"/>
      <c r="R208" s="364"/>
      <c r="S208" s="547"/>
      <c r="T208" s="547"/>
      <c r="U208" s="365"/>
    </row>
    <row r="209" spans="1:21" ht="28.5" thickBot="1">
      <c r="A209" s="57" t="s">
        <v>19</v>
      </c>
      <c r="B209" s="929" t="s">
        <v>47</v>
      </c>
      <c r="C209" s="930"/>
      <c r="E209" s="921" t="s">
        <v>173</v>
      </c>
      <c r="F209" s="922"/>
      <c r="G209" s="919">
        <f>VLOOKUP(B209,'Urbano.Piano inv. forn'!$C$29:$G$48,3,FALSE)</f>
        <v>0</v>
      </c>
      <c r="H209" s="920"/>
      <c r="I209" s="28"/>
      <c r="J209" s="921" t="s">
        <v>174</v>
      </c>
      <c r="K209" s="922"/>
      <c r="L209" s="919">
        <f>VLOOKUP(B209,'Urbano.Piano inv. forn'!$C$29:$G$48,4,FALSE)</f>
        <v>0</v>
      </c>
      <c r="M209" s="920"/>
      <c r="O209" s="61" t="s">
        <v>175</v>
      </c>
      <c r="P209" s="366"/>
      <c r="R209" s="62" t="s">
        <v>176</v>
      </c>
      <c r="S209" s="902"/>
      <c r="T209" s="903"/>
      <c r="U209" s="367"/>
    </row>
    <row r="210" spans="1:21" ht="15.75" thickBot="1">
      <c r="A210" s="48"/>
      <c r="B210" s="35"/>
      <c r="C210" s="35"/>
      <c r="E210" s="36"/>
      <c r="F210" s="36"/>
      <c r="G210" s="37"/>
      <c r="H210" s="37"/>
      <c r="I210" s="28"/>
      <c r="J210" s="36"/>
      <c r="K210" s="36"/>
      <c r="L210" s="37"/>
      <c r="M210" s="37"/>
      <c r="O210" s="38"/>
      <c r="R210" s="34"/>
      <c r="S210" s="548"/>
      <c r="U210" s="49"/>
    </row>
    <row r="211" spans="1:21" ht="35.25" customHeight="1" thickBot="1">
      <c r="A211" s="923" t="s">
        <v>177</v>
      </c>
      <c r="B211" s="924"/>
      <c r="C211" s="924"/>
      <c r="D211" s="925"/>
      <c r="E211" s="914">
        <f>VLOOKUP(B209,'Urbano.Piano inv. forn'!$C$29:$V$48,18,FALSE)</f>
        <v>0</v>
      </c>
      <c r="F211" s="926"/>
      <c r="G211" s="926"/>
      <c r="H211" s="915"/>
      <c r="I211" s="28"/>
      <c r="J211" s="927" t="s">
        <v>178</v>
      </c>
      <c r="K211" s="928"/>
      <c r="L211" s="914">
        <f>VLOOKUP(B209,'Urbano.Piano inv. forn'!$C$29:$V$48,20,FALSE)</f>
        <v>0</v>
      </c>
      <c r="M211" s="915"/>
      <c r="N211" s="45"/>
      <c r="O211" s="62" t="s">
        <v>179</v>
      </c>
      <c r="P211" s="50">
        <f>L211+E211</f>
        <v>0</v>
      </c>
      <c r="R211" s="62" t="s">
        <v>180</v>
      </c>
      <c r="S211" s="902"/>
      <c r="T211" s="903"/>
      <c r="U211" s="49"/>
    </row>
    <row r="212" spans="1:21" ht="15.75" thickBot="1">
      <c r="A212" s="51"/>
      <c r="B212" s="52"/>
      <c r="C212" s="52"/>
      <c r="D212" s="52"/>
      <c r="E212" s="53"/>
      <c r="F212" s="53"/>
      <c r="G212" s="53"/>
      <c r="H212" s="53"/>
      <c r="I212" s="28"/>
      <c r="J212" s="36"/>
      <c r="K212" s="36"/>
      <c r="L212" s="53"/>
      <c r="M212" s="53"/>
      <c r="N212" s="45"/>
      <c r="O212" s="34"/>
      <c r="P212" s="45"/>
      <c r="R212" s="34"/>
      <c r="S212" s="549"/>
      <c r="T212" s="549"/>
      <c r="U212" s="367"/>
    </row>
    <row r="213" spans="1:21" ht="60" customHeight="1">
      <c r="A213" s="911" t="s">
        <v>181</v>
      </c>
      <c r="B213" s="894" t="s">
        <v>182</v>
      </c>
      <c r="C213" s="894" t="s">
        <v>183</v>
      </c>
      <c r="D213" s="59" t="s">
        <v>184</v>
      </c>
      <c r="E213" s="58" t="s">
        <v>185</v>
      </c>
      <c r="F213" s="59" t="s">
        <v>186</v>
      </c>
      <c r="G213" s="59" t="s">
        <v>187</v>
      </c>
      <c r="H213" s="59" t="s">
        <v>146</v>
      </c>
      <c r="I213" s="59" t="s">
        <v>188</v>
      </c>
      <c r="J213" s="59" t="s">
        <v>189</v>
      </c>
      <c r="K213" s="59" t="s">
        <v>190</v>
      </c>
      <c r="L213" s="894" t="s">
        <v>473</v>
      </c>
      <c r="M213" s="894"/>
      <c r="N213" s="894"/>
      <c r="O213" s="894" t="s">
        <v>191</v>
      </c>
      <c r="P213" s="894"/>
      <c r="Q213" s="894"/>
      <c r="R213" s="894" t="s">
        <v>192</v>
      </c>
      <c r="S213" s="894"/>
      <c r="T213" s="904" t="s">
        <v>193</v>
      </c>
      <c r="U213" s="369"/>
    </row>
    <row r="214" spans="1:21" ht="24.75" customHeight="1" thickBot="1">
      <c r="A214" s="912"/>
      <c r="B214" s="913"/>
      <c r="C214" s="913"/>
      <c r="D214" s="60" t="s">
        <v>194</v>
      </c>
      <c r="E214" s="60" t="s">
        <v>195</v>
      </c>
      <c r="F214" s="60" t="s">
        <v>196</v>
      </c>
      <c r="G214" s="60" t="s">
        <v>196</v>
      </c>
      <c r="H214" s="60" t="s">
        <v>157</v>
      </c>
      <c r="I214" s="60" t="s">
        <v>44</v>
      </c>
      <c r="J214" s="60" t="s">
        <v>197</v>
      </c>
      <c r="K214" s="60" t="s">
        <v>198</v>
      </c>
      <c r="L214" s="895" t="s">
        <v>475</v>
      </c>
      <c r="M214" s="895"/>
      <c r="N214" s="895"/>
      <c r="O214" s="895" t="s">
        <v>171</v>
      </c>
      <c r="P214" s="895"/>
      <c r="Q214" s="895"/>
      <c r="R214" s="895" t="s">
        <v>201</v>
      </c>
      <c r="S214" s="895"/>
      <c r="T214" s="905"/>
      <c r="U214" s="369"/>
    </row>
    <row r="215" spans="1:21">
      <c r="A215" s="916" t="str">
        <f>B209</f>
        <v>urb.e.1</v>
      </c>
      <c r="B215" s="54">
        <v>1</v>
      </c>
      <c r="C215" s="80"/>
      <c r="D215" s="40"/>
      <c r="E215" s="40"/>
      <c r="F215" s="80"/>
      <c r="G215" s="80"/>
      <c r="H215" s="41"/>
      <c r="I215" s="384"/>
      <c r="J215" s="385"/>
      <c r="K215" s="386"/>
      <c r="L215" s="896"/>
      <c r="M215" s="896"/>
      <c r="N215" s="896"/>
      <c r="O215" s="897"/>
      <c r="P215" s="897"/>
      <c r="Q215" s="897"/>
      <c r="R215" s="896"/>
      <c r="S215" s="896"/>
      <c r="T215" s="555"/>
      <c r="U215" s="367"/>
    </row>
    <row r="216" spans="1:21">
      <c r="A216" s="916"/>
      <c r="B216" s="55">
        <v>2</v>
      </c>
      <c r="C216" s="39"/>
      <c r="D216" s="33"/>
      <c r="E216" s="33"/>
      <c r="F216" s="39"/>
      <c r="G216" s="39"/>
      <c r="H216" s="39"/>
      <c r="I216" s="370"/>
      <c r="J216" s="371"/>
      <c r="K216" s="372"/>
      <c r="L216" s="885"/>
      <c r="M216" s="885"/>
      <c r="N216" s="885"/>
      <c r="O216" s="886"/>
      <c r="P216" s="886"/>
      <c r="Q216" s="886"/>
      <c r="R216" s="885"/>
      <c r="S216" s="885"/>
      <c r="T216" s="550"/>
      <c r="U216" s="367"/>
    </row>
    <row r="217" spans="1:21">
      <c r="A217" s="916"/>
      <c r="B217" s="55">
        <v>3</v>
      </c>
      <c r="C217" s="39"/>
      <c r="D217" s="33"/>
      <c r="E217" s="33"/>
      <c r="F217" s="39"/>
      <c r="G217" s="39"/>
      <c r="H217" s="39"/>
      <c r="I217" s="370"/>
      <c r="J217" s="371"/>
      <c r="K217" s="372"/>
      <c r="L217" s="885"/>
      <c r="M217" s="885"/>
      <c r="N217" s="885"/>
      <c r="O217" s="886"/>
      <c r="P217" s="886"/>
      <c r="Q217" s="886"/>
      <c r="R217" s="885"/>
      <c r="S217" s="885"/>
      <c r="T217" s="550"/>
      <c r="U217" s="367"/>
    </row>
    <row r="218" spans="1:21">
      <c r="A218" s="916"/>
      <c r="B218" s="55">
        <v>4</v>
      </c>
      <c r="C218" s="39"/>
      <c r="D218" s="33"/>
      <c r="E218" s="33"/>
      <c r="F218" s="39"/>
      <c r="G218" s="39"/>
      <c r="H218" s="39"/>
      <c r="I218" s="370"/>
      <c r="J218" s="371"/>
      <c r="K218" s="372"/>
      <c r="L218" s="885"/>
      <c r="M218" s="885"/>
      <c r="N218" s="885"/>
      <c r="O218" s="886"/>
      <c r="P218" s="886"/>
      <c r="Q218" s="886"/>
      <c r="R218" s="885"/>
      <c r="S218" s="885"/>
      <c r="T218" s="550"/>
      <c r="U218" s="367"/>
    </row>
    <row r="219" spans="1:21">
      <c r="A219" s="916"/>
      <c r="B219" s="55">
        <v>5</v>
      </c>
      <c r="C219" s="39"/>
      <c r="D219" s="33"/>
      <c r="E219" s="33"/>
      <c r="F219" s="39"/>
      <c r="G219" s="39"/>
      <c r="H219" s="39"/>
      <c r="I219" s="370"/>
      <c r="J219" s="371"/>
      <c r="K219" s="372"/>
      <c r="L219" s="885"/>
      <c r="M219" s="885"/>
      <c r="N219" s="885"/>
      <c r="O219" s="886"/>
      <c r="P219" s="886"/>
      <c r="Q219" s="886"/>
      <c r="R219" s="885"/>
      <c r="S219" s="885"/>
      <c r="T219" s="550"/>
      <c r="U219" s="367"/>
    </row>
    <row r="220" spans="1:21">
      <c r="A220" s="916"/>
      <c r="B220" s="55">
        <v>6</v>
      </c>
      <c r="C220" s="39"/>
      <c r="D220" s="33"/>
      <c r="E220" s="33"/>
      <c r="F220" s="39"/>
      <c r="G220" s="39"/>
      <c r="H220" s="39"/>
      <c r="I220" s="370"/>
      <c r="J220" s="371"/>
      <c r="K220" s="372"/>
      <c r="L220" s="885"/>
      <c r="M220" s="885"/>
      <c r="N220" s="885"/>
      <c r="O220" s="886"/>
      <c r="P220" s="886"/>
      <c r="Q220" s="886"/>
      <c r="R220" s="885"/>
      <c r="S220" s="885"/>
      <c r="T220" s="550"/>
      <c r="U220" s="367"/>
    </row>
    <row r="221" spans="1:21">
      <c r="A221" s="916"/>
      <c r="B221" s="55">
        <v>7</v>
      </c>
      <c r="C221" s="39"/>
      <c r="D221" s="33"/>
      <c r="E221" s="33"/>
      <c r="F221" s="39"/>
      <c r="G221" s="39"/>
      <c r="H221" s="39"/>
      <c r="I221" s="370"/>
      <c r="J221" s="371"/>
      <c r="K221" s="372"/>
      <c r="L221" s="885"/>
      <c r="M221" s="885"/>
      <c r="N221" s="885"/>
      <c r="O221" s="886"/>
      <c r="P221" s="886"/>
      <c r="Q221" s="886"/>
      <c r="R221" s="885"/>
      <c r="S221" s="885"/>
      <c r="T221" s="550"/>
      <c r="U221" s="367"/>
    </row>
    <row r="222" spans="1:21">
      <c r="A222" s="916"/>
      <c r="B222" s="55">
        <v>8</v>
      </c>
      <c r="C222" s="39"/>
      <c r="D222" s="33"/>
      <c r="E222" s="33"/>
      <c r="F222" s="39"/>
      <c r="G222" s="39"/>
      <c r="H222" s="39"/>
      <c r="I222" s="370"/>
      <c r="J222" s="371"/>
      <c r="K222" s="372"/>
      <c r="L222" s="885"/>
      <c r="M222" s="885"/>
      <c r="N222" s="885"/>
      <c r="O222" s="886"/>
      <c r="P222" s="886"/>
      <c r="Q222" s="886"/>
      <c r="R222" s="885"/>
      <c r="S222" s="885"/>
      <c r="T222" s="550"/>
      <c r="U222" s="367"/>
    </row>
    <row r="223" spans="1:21">
      <c r="A223" s="916"/>
      <c r="B223" s="55">
        <v>9</v>
      </c>
      <c r="C223" s="39"/>
      <c r="D223" s="33"/>
      <c r="E223" s="33"/>
      <c r="F223" s="39"/>
      <c r="G223" s="39"/>
      <c r="H223" s="39"/>
      <c r="I223" s="370"/>
      <c r="J223" s="371"/>
      <c r="K223" s="372"/>
      <c r="L223" s="885"/>
      <c r="M223" s="885"/>
      <c r="N223" s="885"/>
      <c r="O223" s="886"/>
      <c r="P223" s="886"/>
      <c r="Q223" s="886"/>
      <c r="R223" s="885"/>
      <c r="S223" s="885"/>
      <c r="T223" s="550"/>
      <c r="U223" s="367"/>
    </row>
    <row r="224" spans="1:21" ht="15.75" thickBot="1">
      <c r="A224" s="917"/>
      <c r="B224" s="56">
        <v>10</v>
      </c>
      <c r="C224" s="47"/>
      <c r="D224" s="46"/>
      <c r="E224" s="46"/>
      <c r="F224" s="47"/>
      <c r="G224" s="47"/>
      <c r="H224" s="47"/>
      <c r="I224" s="373"/>
      <c r="J224" s="374"/>
      <c r="K224" s="375"/>
      <c r="L224" s="854"/>
      <c r="M224" s="854"/>
      <c r="N224" s="854"/>
      <c r="O224" s="887"/>
      <c r="P224" s="887"/>
      <c r="Q224" s="887"/>
      <c r="R224" s="854"/>
      <c r="S224" s="854"/>
      <c r="T224" s="551"/>
      <c r="U224" s="367"/>
    </row>
    <row r="225" spans="1:21" ht="15.75" thickBot="1">
      <c r="A225" s="48"/>
      <c r="B225" s="34"/>
      <c r="C225" s="34"/>
      <c r="D225" s="34"/>
      <c r="E225" s="328" t="s">
        <v>202</v>
      </c>
      <c r="F225" s="329">
        <f>COUNTA(F215:F224)</f>
        <v>0</v>
      </c>
      <c r="G225" s="330">
        <f>COUNTA(G215:G224)</f>
        <v>0</v>
      </c>
      <c r="H225" s="376"/>
      <c r="I225" s="376"/>
      <c r="J225" s="377"/>
      <c r="K225" s="376"/>
      <c r="L225" s="888" t="s">
        <v>203</v>
      </c>
      <c r="M225" s="889"/>
      <c r="N225" s="890"/>
      <c r="O225" s="891">
        <f>SUM(O215:O224)</f>
        <v>0</v>
      </c>
      <c r="P225" s="892"/>
      <c r="Q225" s="893"/>
      <c r="R225" s="34"/>
      <c r="S225" s="38"/>
      <c r="T225" s="552"/>
      <c r="U225" s="379"/>
    </row>
    <row r="226" spans="1:21" ht="15.75" thickBot="1">
      <c r="A226" s="380"/>
      <c r="B226" s="381"/>
      <c r="C226" s="382"/>
      <c r="D226" s="382"/>
      <c r="E226" s="382"/>
      <c r="F226" s="381"/>
      <c r="G226" s="382"/>
      <c r="H226" s="382"/>
      <c r="I226" s="381"/>
      <c r="J226" s="381"/>
      <c r="K226" s="382"/>
      <c r="L226" s="382"/>
      <c r="M226" s="382"/>
      <c r="N226" s="382"/>
      <c r="O226" s="382"/>
      <c r="P226" s="382"/>
      <c r="Q226" s="382"/>
      <c r="R226" s="382"/>
      <c r="S226" s="553"/>
      <c r="T226" s="554"/>
      <c r="U226" s="383"/>
    </row>
    <row r="227" spans="1:21" ht="15.75" thickBot="1">
      <c r="A227" s="362"/>
      <c r="B227" s="363"/>
      <c r="C227" s="364"/>
      <c r="D227" s="364"/>
      <c r="E227" s="364"/>
      <c r="F227" s="363"/>
      <c r="G227" s="364"/>
      <c r="H227" s="364"/>
      <c r="I227" s="363"/>
      <c r="J227" s="363"/>
      <c r="K227" s="364"/>
      <c r="L227" s="364"/>
      <c r="M227" s="364"/>
      <c r="N227" s="364"/>
      <c r="O227" s="364"/>
      <c r="P227" s="364"/>
      <c r="Q227" s="364"/>
      <c r="R227" s="364"/>
      <c r="S227" s="547"/>
      <c r="T227" s="547"/>
      <c r="U227" s="365"/>
    </row>
    <row r="228" spans="1:21" ht="28.5" thickBot="1">
      <c r="A228" s="57" t="s">
        <v>19</v>
      </c>
      <c r="B228" s="929" t="s">
        <v>47</v>
      </c>
      <c r="C228" s="930"/>
      <c r="E228" s="921" t="s">
        <v>173</v>
      </c>
      <c r="F228" s="922"/>
      <c r="G228" s="919">
        <f>VLOOKUP(B228,'Urbano.Piano inv. forn'!$C$29:$G$48,3,FALSE)</f>
        <v>0</v>
      </c>
      <c r="H228" s="920"/>
      <c r="I228" s="28"/>
      <c r="J228" s="921" t="s">
        <v>174</v>
      </c>
      <c r="K228" s="922"/>
      <c r="L228" s="919">
        <f>VLOOKUP(B228,'Urbano.Piano inv. forn'!$C$29:$G$48,4,FALSE)</f>
        <v>0</v>
      </c>
      <c r="M228" s="920"/>
      <c r="O228" s="61" t="s">
        <v>175</v>
      </c>
      <c r="P228" s="366"/>
      <c r="R228" s="62" t="s">
        <v>176</v>
      </c>
      <c r="S228" s="902"/>
      <c r="T228" s="903"/>
      <c r="U228" s="367"/>
    </row>
    <row r="229" spans="1:21" ht="15.75" thickBot="1">
      <c r="A229" s="48"/>
      <c r="B229" s="35"/>
      <c r="C229" s="35"/>
      <c r="E229" s="36"/>
      <c r="F229" s="36"/>
      <c r="G229" s="37"/>
      <c r="H229" s="37"/>
      <c r="I229" s="28"/>
      <c r="J229" s="36"/>
      <c r="K229" s="36"/>
      <c r="L229" s="37"/>
      <c r="M229" s="37"/>
      <c r="O229" s="38"/>
      <c r="R229" s="34"/>
      <c r="S229" s="548"/>
      <c r="U229" s="49"/>
    </row>
    <row r="230" spans="1:21" ht="35.450000000000003" customHeight="1" thickBot="1">
      <c r="A230" s="923" t="s">
        <v>177</v>
      </c>
      <c r="B230" s="924"/>
      <c r="C230" s="924"/>
      <c r="D230" s="925"/>
      <c r="E230" s="914">
        <f>VLOOKUP(B228,'Urbano.Piano inv. forn'!$C$29:$V$48,18,FALSE)</f>
        <v>0</v>
      </c>
      <c r="F230" s="926"/>
      <c r="G230" s="926"/>
      <c r="H230" s="915"/>
      <c r="I230" s="28"/>
      <c r="J230" s="927" t="s">
        <v>178</v>
      </c>
      <c r="K230" s="928"/>
      <c r="L230" s="914">
        <f>VLOOKUP(B228,'Urbano.Piano inv. forn'!$C$29:$V$48,20,FALSE)</f>
        <v>0</v>
      </c>
      <c r="M230" s="915"/>
      <c r="N230" s="45"/>
      <c r="O230" s="62" t="s">
        <v>179</v>
      </c>
      <c r="P230" s="50">
        <f>L230+E230</f>
        <v>0</v>
      </c>
      <c r="R230" s="62" t="s">
        <v>180</v>
      </c>
      <c r="S230" s="902"/>
      <c r="T230" s="903"/>
      <c r="U230" s="49"/>
    </row>
    <row r="231" spans="1:21" ht="15.75" thickBot="1">
      <c r="A231" s="51"/>
      <c r="B231" s="52"/>
      <c r="C231" s="52"/>
      <c r="D231" s="52"/>
      <c r="E231" s="53"/>
      <c r="F231" s="53"/>
      <c r="G231" s="53"/>
      <c r="H231" s="53"/>
      <c r="I231" s="28"/>
      <c r="J231" s="36"/>
      <c r="K231" s="36"/>
      <c r="L231" s="53"/>
      <c r="M231" s="53"/>
      <c r="N231" s="45"/>
      <c r="O231" s="34"/>
      <c r="P231" s="45"/>
      <c r="R231" s="34"/>
      <c r="S231" s="549"/>
      <c r="T231" s="549"/>
      <c r="U231" s="367"/>
    </row>
    <row r="232" spans="1:21" ht="45">
      <c r="A232" s="911" t="s">
        <v>181</v>
      </c>
      <c r="B232" s="894" t="s">
        <v>182</v>
      </c>
      <c r="C232" s="894" t="s">
        <v>183</v>
      </c>
      <c r="D232" s="59" t="s">
        <v>184</v>
      </c>
      <c r="E232" s="58" t="s">
        <v>185</v>
      </c>
      <c r="F232" s="59" t="s">
        <v>186</v>
      </c>
      <c r="G232" s="59" t="s">
        <v>187</v>
      </c>
      <c r="H232" s="59" t="s">
        <v>146</v>
      </c>
      <c r="I232" s="59" t="s">
        <v>188</v>
      </c>
      <c r="J232" s="59" t="s">
        <v>189</v>
      </c>
      <c r="K232" s="59" t="s">
        <v>190</v>
      </c>
      <c r="L232" s="894" t="s">
        <v>473</v>
      </c>
      <c r="M232" s="894"/>
      <c r="N232" s="894"/>
      <c r="O232" s="894" t="s">
        <v>191</v>
      </c>
      <c r="P232" s="894"/>
      <c r="Q232" s="894"/>
      <c r="R232" s="894" t="s">
        <v>192</v>
      </c>
      <c r="S232" s="894"/>
      <c r="T232" s="904" t="s">
        <v>193</v>
      </c>
      <c r="U232" s="369"/>
    </row>
    <row r="233" spans="1:21" ht="24.75" thickBot="1">
      <c r="A233" s="912"/>
      <c r="B233" s="913"/>
      <c r="C233" s="913"/>
      <c r="D233" s="60" t="s">
        <v>194</v>
      </c>
      <c r="E233" s="60" t="s">
        <v>195</v>
      </c>
      <c r="F233" s="60" t="s">
        <v>196</v>
      </c>
      <c r="G233" s="60" t="s">
        <v>196</v>
      </c>
      <c r="H233" s="60" t="s">
        <v>157</v>
      </c>
      <c r="I233" s="60" t="s">
        <v>44</v>
      </c>
      <c r="J233" s="60" t="s">
        <v>197</v>
      </c>
      <c r="K233" s="60" t="s">
        <v>198</v>
      </c>
      <c r="L233" s="895" t="s">
        <v>475</v>
      </c>
      <c r="M233" s="895"/>
      <c r="N233" s="895"/>
      <c r="O233" s="895" t="s">
        <v>171</v>
      </c>
      <c r="P233" s="895"/>
      <c r="Q233" s="895"/>
      <c r="R233" s="895" t="s">
        <v>201</v>
      </c>
      <c r="S233" s="895"/>
      <c r="T233" s="905"/>
      <c r="U233" s="369"/>
    </row>
    <row r="234" spans="1:21">
      <c r="A234" s="916" t="str">
        <f>B228</f>
        <v>urb.e.1</v>
      </c>
      <c r="B234" s="54">
        <v>1</v>
      </c>
      <c r="C234" s="80"/>
      <c r="D234" s="40"/>
      <c r="E234" s="40"/>
      <c r="F234" s="80"/>
      <c r="G234" s="80"/>
      <c r="H234" s="41"/>
      <c r="I234" s="384"/>
      <c r="J234" s="385"/>
      <c r="K234" s="386"/>
      <c r="L234" s="896"/>
      <c r="M234" s="896"/>
      <c r="N234" s="896"/>
      <c r="O234" s="897"/>
      <c r="P234" s="897"/>
      <c r="Q234" s="897"/>
      <c r="R234" s="896"/>
      <c r="S234" s="896"/>
      <c r="T234" s="555"/>
      <c r="U234" s="367"/>
    </row>
    <row r="235" spans="1:21">
      <c r="A235" s="916"/>
      <c r="B235" s="55">
        <v>2</v>
      </c>
      <c r="C235" s="39"/>
      <c r="D235" s="33"/>
      <c r="E235" s="33"/>
      <c r="F235" s="39"/>
      <c r="G235" s="39"/>
      <c r="H235" s="39"/>
      <c r="I235" s="370"/>
      <c r="J235" s="371"/>
      <c r="K235" s="372"/>
      <c r="L235" s="885"/>
      <c r="M235" s="885"/>
      <c r="N235" s="885"/>
      <c r="O235" s="886"/>
      <c r="P235" s="886"/>
      <c r="Q235" s="886"/>
      <c r="R235" s="885"/>
      <c r="S235" s="885"/>
      <c r="T235" s="550"/>
      <c r="U235" s="367"/>
    </row>
    <row r="236" spans="1:21">
      <c r="A236" s="916"/>
      <c r="B236" s="55">
        <v>3</v>
      </c>
      <c r="C236" s="39"/>
      <c r="D236" s="33"/>
      <c r="E236" s="33"/>
      <c r="F236" s="39"/>
      <c r="G236" s="39"/>
      <c r="H236" s="39"/>
      <c r="I236" s="370"/>
      <c r="J236" s="371"/>
      <c r="K236" s="372"/>
      <c r="L236" s="885"/>
      <c r="M236" s="885"/>
      <c r="N236" s="885"/>
      <c r="O236" s="886"/>
      <c r="P236" s="886"/>
      <c r="Q236" s="886"/>
      <c r="R236" s="885"/>
      <c r="S236" s="885"/>
      <c r="T236" s="550"/>
      <c r="U236" s="367"/>
    </row>
    <row r="237" spans="1:21">
      <c r="A237" s="916"/>
      <c r="B237" s="55">
        <v>4</v>
      </c>
      <c r="C237" s="39"/>
      <c r="D237" s="33"/>
      <c r="E237" s="33"/>
      <c r="F237" s="39"/>
      <c r="G237" s="39"/>
      <c r="H237" s="39"/>
      <c r="I237" s="370"/>
      <c r="J237" s="371"/>
      <c r="K237" s="372"/>
      <c r="L237" s="885"/>
      <c r="M237" s="885"/>
      <c r="N237" s="885"/>
      <c r="O237" s="886"/>
      <c r="P237" s="886"/>
      <c r="Q237" s="886"/>
      <c r="R237" s="885"/>
      <c r="S237" s="885"/>
      <c r="T237" s="550"/>
      <c r="U237" s="367"/>
    </row>
    <row r="238" spans="1:21">
      <c r="A238" s="916"/>
      <c r="B238" s="55">
        <v>5</v>
      </c>
      <c r="C238" s="39"/>
      <c r="D238" s="33"/>
      <c r="E238" s="33"/>
      <c r="F238" s="39"/>
      <c r="G238" s="39"/>
      <c r="H238" s="39"/>
      <c r="I238" s="370"/>
      <c r="J238" s="371"/>
      <c r="K238" s="372"/>
      <c r="L238" s="885"/>
      <c r="M238" s="885"/>
      <c r="N238" s="885"/>
      <c r="O238" s="886"/>
      <c r="P238" s="886"/>
      <c r="Q238" s="886"/>
      <c r="R238" s="885"/>
      <c r="S238" s="885"/>
      <c r="T238" s="550"/>
      <c r="U238" s="367"/>
    </row>
    <row r="239" spans="1:21">
      <c r="A239" s="916"/>
      <c r="B239" s="55">
        <v>6</v>
      </c>
      <c r="C239" s="39"/>
      <c r="D239" s="33"/>
      <c r="E239" s="33"/>
      <c r="F239" s="39"/>
      <c r="G239" s="39"/>
      <c r="H239" s="39"/>
      <c r="I239" s="370"/>
      <c r="J239" s="371"/>
      <c r="K239" s="372"/>
      <c r="L239" s="885"/>
      <c r="M239" s="885"/>
      <c r="N239" s="885"/>
      <c r="O239" s="886"/>
      <c r="P239" s="886"/>
      <c r="Q239" s="886"/>
      <c r="R239" s="885"/>
      <c r="S239" s="885"/>
      <c r="T239" s="550"/>
      <c r="U239" s="367"/>
    </row>
    <row r="240" spans="1:21">
      <c r="A240" s="916"/>
      <c r="B240" s="55">
        <v>7</v>
      </c>
      <c r="C240" s="39"/>
      <c r="D240" s="33"/>
      <c r="E240" s="33"/>
      <c r="F240" s="39"/>
      <c r="G240" s="39"/>
      <c r="H240" s="39"/>
      <c r="I240" s="370"/>
      <c r="J240" s="371"/>
      <c r="K240" s="372"/>
      <c r="L240" s="885"/>
      <c r="M240" s="885"/>
      <c r="N240" s="885"/>
      <c r="O240" s="886"/>
      <c r="P240" s="886"/>
      <c r="Q240" s="886"/>
      <c r="R240" s="885"/>
      <c r="S240" s="885"/>
      <c r="T240" s="550"/>
      <c r="U240" s="367"/>
    </row>
    <row r="241" spans="1:21">
      <c r="A241" s="916"/>
      <c r="B241" s="55">
        <v>8</v>
      </c>
      <c r="C241" s="39"/>
      <c r="D241" s="33"/>
      <c r="E241" s="33"/>
      <c r="F241" s="39"/>
      <c r="G241" s="39"/>
      <c r="H241" s="39"/>
      <c r="I241" s="370"/>
      <c r="J241" s="371"/>
      <c r="K241" s="372"/>
      <c r="L241" s="885"/>
      <c r="M241" s="885"/>
      <c r="N241" s="885"/>
      <c r="O241" s="886"/>
      <c r="P241" s="886"/>
      <c r="Q241" s="886"/>
      <c r="R241" s="885"/>
      <c r="S241" s="885"/>
      <c r="T241" s="550"/>
      <c r="U241" s="367"/>
    </row>
    <row r="242" spans="1:21">
      <c r="A242" s="916"/>
      <c r="B242" s="55">
        <v>9</v>
      </c>
      <c r="C242" s="39"/>
      <c r="D242" s="33"/>
      <c r="E242" s="33"/>
      <c r="F242" s="39"/>
      <c r="G242" s="39"/>
      <c r="H242" s="39"/>
      <c r="I242" s="370"/>
      <c r="J242" s="371"/>
      <c r="K242" s="372"/>
      <c r="L242" s="885"/>
      <c r="M242" s="885"/>
      <c r="N242" s="885"/>
      <c r="O242" s="886"/>
      <c r="P242" s="886"/>
      <c r="Q242" s="886"/>
      <c r="R242" s="885"/>
      <c r="S242" s="885"/>
      <c r="T242" s="550"/>
      <c r="U242" s="367"/>
    </row>
    <row r="243" spans="1:21" ht="15.75" thickBot="1">
      <c r="A243" s="917"/>
      <c r="B243" s="56">
        <v>10</v>
      </c>
      <c r="C243" s="47"/>
      <c r="D243" s="46"/>
      <c r="E243" s="46"/>
      <c r="F243" s="47"/>
      <c r="G243" s="47"/>
      <c r="H243" s="47"/>
      <c r="I243" s="373"/>
      <c r="J243" s="374"/>
      <c r="K243" s="375"/>
      <c r="L243" s="854"/>
      <c r="M243" s="854"/>
      <c r="N243" s="854"/>
      <c r="O243" s="887"/>
      <c r="P243" s="887"/>
      <c r="Q243" s="887"/>
      <c r="R243" s="854"/>
      <c r="S243" s="854"/>
      <c r="T243" s="551"/>
      <c r="U243" s="367"/>
    </row>
    <row r="244" spans="1:21" ht="15.75" thickBot="1">
      <c r="A244" s="48"/>
      <c r="B244" s="34"/>
      <c r="C244" s="34"/>
      <c r="D244" s="34"/>
      <c r="E244" s="328" t="s">
        <v>202</v>
      </c>
      <c r="F244" s="329">
        <f>COUNTA(F234:F243)</f>
        <v>0</v>
      </c>
      <c r="G244" s="330">
        <f>COUNTA(G234:G243)</f>
        <v>0</v>
      </c>
      <c r="H244" s="376"/>
      <c r="I244" s="376"/>
      <c r="J244" s="377"/>
      <c r="K244" s="376"/>
      <c r="L244" s="888" t="s">
        <v>203</v>
      </c>
      <c r="M244" s="889"/>
      <c r="N244" s="890"/>
      <c r="O244" s="891">
        <f>SUM(O234:O243)</f>
        <v>0</v>
      </c>
      <c r="P244" s="892"/>
      <c r="Q244" s="893"/>
      <c r="R244" s="34"/>
      <c r="S244" s="38"/>
      <c r="T244" s="552"/>
      <c r="U244" s="379"/>
    </row>
    <row r="245" spans="1:21" ht="15.75" thickBot="1">
      <c r="A245" s="380"/>
      <c r="B245" s="381"/>
      <c r="C245" s="382"/>
      <c r="D245" s="382"/>
      <c r="E245" s="382"/>
      <c r="F245" s="381"/>
      <c r="G245" s="382"/>
      <c r="H245" s="382"/>
      <c r="I245" s="381"/>
      <c r="J245" s="381"/>
      <c r="K245" s="382"/>
      <c r="L245" s="382"/>
      <c r="M245" s="382"/>
      <c r="N245" s="382"/>
      <c r="O245" s="382"/>
      <c r="P245" s="382"/>
      <c r="Q245" s="382"/>
      <c r="R245" s="382"/>
      <c r="S245" s="553"/>
      <c r="T245" s="554"/>
      <c r="U245" s="383"/>
    </row>
    <row r="246" spans="1:21" ht="15.75" thickBot="1">
      <c r="A246" s="362"/>
      <c r="B246" s="363"/>
      <c r="C246" s="364"/>
      <c r="D246" s="364"/>
      <c r="E246" s="364"/>
      <c r="F246" s="363"/>
      <c r="G246" s="364"/>
      <c r="H246" s="364"/>
      <c r="I246" s="363"/>
      <c r="J246" s="363"/>
      <c r="K246" s="364"/>
      <c r="L246" s="364"/>
      <c r="M246" s="364"/>
      <c r="N246" s="364"/>
      <c r="O246" s="364"/>
      <c r="P246" s="364"/>
      <c r="Q246" s="364"/>
      <c r="R246" s="364"/>
      <c r="S246" s="547"/>
      <c r="T246" s="547"/>
      <c r="U246" s="365"/>
    </row>
    <row r="247" spans="1:21" ht="28.5" thickBot="1">
      <c r="A247" s="57" t="s">
        <v>19</v>
      </c>
      <c r="B247" s="929" t="s">
        <v>47</v>
      </c>
      <c r="C247" s="930"/>
      <c r="E247" s="921" t="s">
        <v>173</v>
      </c>
      <c r="F247" s="922"/>
      <c r="G247" s="919">
        <f>VLOOKUP(B247,'Urbano.Piano inv. forn'!$C$29:$G$48,3,FALSE)</f>
        <v>0</v>
      </c>
      <c r="H247" s="920"/>
      <c r="I247" s="28"/>
      <c r="J247" s="921" t="s">
        <v>174</v>
      </c>
      <c r="K247" s="922"/>
      <c r="L247" s="919">
        <f>VLOOKUP(B247,'Urbano.Piano inv. forn'!$C$29:$G$48,4,FALSE)</f>
        <v>0</v>
      </c>
      <c r="M247" s="920"/>
      <c r="O247" s="61" t="s">
        <v>175</v>
      </c>
      <c r="P247" s="366"/>
      <c r="R247" s="62" t="s">
        <v>176</v>
      </c>
      <c r="S247" s="902"/>
      <c r="T247" s="903"/>
      <c r="U247" s="367"/>
    </row>
    <row r="248" spans="1:21" ht="15.75" thickBot="1">
      <c r="A248" s="48"/>
      <c r="B248" s="35"/>
      <c r="C248" s="35"/>
      <c r="E248" s="36"/>
      <c r="F248" s="36"/>
      <c r="G248" s="37"/>
      <c r="H248" s="37"/>
      <c r="I248" s="28"/>
      <c r="J248" s="36"/>
      <c r="K248" s="36"/>
      <c r="L248" s="37"/>
      <c r="M248" s="37"/>
      <c r="O248" s="38"/>
      <c r="R248" s="34"/>
      <c r="S248" s="548"/>
      <c r="U248" s="49"/>
    </row>
    <row r="249" spans="1:21" ht="42.95" customHeight="1" thickBot="1">
      <c r="A249" s="923" t="s">
        <v>177</v>
      </c>
      <c r="B249" s="924"/>
      <c r="C249" s="924"/>
      <c r="D249" s="925"/>
      <c r="E249" s="914">
        <f>VLOOKUP(B247,'Urbano.Piano inv. forn'!$C$29:$V$48,18,FALSE)</f>
        <v>0</v>
      </c>
      <c r="F249" s="926"/>
      <c r="G249" s="926"/>
      <c r="H249" s="915"/>
      <c r="I249" s="28"/>
      <c r="J249" s="927" t="s">
        <v>178</v>
      </c>
      <c r="K249" s="928"/>
      <c r="L249" s="914">
        <f>VLOOKUP(B247,'Urbano.Piano inv. forn'!$C$29:$V$48,20,FALSE)</f>
        <v>0</v>
      </c>
      <c r="M249" s="915"/>
      <c r="N249" s="45"/>
      <c r="O249" s="62" t="s">
        <v>179</v>
      </c>
      <c r="P249" s="50">
        <f>L249+E249</f>
        <v>0</v>
      </c>
      <c r="R249" s="62" t="s">
        <v>180</v>
      </c>
      <c r="S249" s="902"/>
      <c r="T249" s="903"/>
      <c r="U249" s="49"/>
    </row>
    <row r="250" spans="1:21" ht="15.75" thickBot="1">
      <c r="A250" s="51"/>
      <c r="B250" s="52"/>
      <c r="C250" s="52"/>
      <c r="D250" s="52"/>
      <c r="E250" s="53"/>
      <c r="F250" s="53"/>
      <c r="G250" s="53"/>
      <c r="H250" s="53"/>
      <c r="I250" s="28"/>
      <c r="J250" s="36"/>
      <c r="K250" s="36"/>
      <c r="L250" s="53"/>
      <c r="M250" s="53"/>
      <c r="N250" s="45"/>
      <c r="O250" s="34"/>
      <c r="P250" s="45"/>
      <c r="R250" s="34"/>
      <c r="S250" s="549"/>
      <c r="T250" s="549"/>
      <c r="U250" s="367"/>
    </row>
    <row r="251" spans="1:21" ht="45">
      <c r="A251" s="911" t="s">
        <v>181</v>
      </c>
      <c r="B251" s="894" t="s">
        <v>182</v>
      </c>
      <c r="C251" s="894" t="s">
        <v>183</v>
      </c>
      <c r="D251" s="59" t="s">
        <v>184</v>
      </c>
      <c r="E251" s="58" t="s">
        <v>185</v>
      </c>
      <c r="F251" s="59" t="s">
        <v>186</v>
      </c>
      <c r="G251" s="59" t="s">
        <v>187</v>
      </c>
      <c r="H251" s="59" t="s">
        <v>146</v>
      </c>
      <c r="I251" s="59" t="s">
        <v>188</v>
      </c>
      <c r="J251" s="59" t="s">
        <v>189</v>
      </c>
      <c r="K251" s="59" t="s">
        <v>190</v>
      </c>
      <c r="L251" s="894" t="s">
        <v>473</v>
      </c>
      <c r="M251" s="894"/>
      <c r="N251" s="894"/>
      <c r="O251" s="894" t="s">
        <v>191</v>
      </c>
      <c r="P251" s="894"/>
      <c r="Q251" s="894"/>
      <c r="R251" s="894" t="s">
        <v>192</v>
      </c>
      <c r="S251" s="894"/>
      <c r="T251" s="904" t="s">
        <v>193</v>
      </c>
      <c r="U251" s="369"/>
    </row>
    <row r="252" spans="1:21" ht="24.75" thickBot="1">
      <c r="A252" s="912"/>
      <c r="B252" s="913"/>
      <c r="C252" s="913"/>
      <c r="D252" s="60" t="s">
        <v>194</v>
      </c>
      <c r="E252" s="60" t="s">
        <v>195</v>
      </c>
      <c r="F252" s="60" t="s">
        <v>196</v>
      </c>
      <c r="G252" s="60" t="s">
        <v>196</v>
      </c>
      <c r="H252" s="60" t="s">
        <v>157</v>
      </c>
      <c r="I252" s="60" t="s">
        <v>44</v>
      </c>
      <c r="J252" s="60" t="s">
        <v>197</v>
      </c>
      <c r="K252" s="60" t="s">
        <v>198</v>
      </c>
      <c r="L252" s="895" t="s">
        <v>475</v>
      </c>
      <c r="M252" s="895"/>
      <c r="N252" s="895"/>
      <c r="O252" s="895" t="s">
        <v>171</v>
      </c>
      <c r="P252" s="895"/>
      <c r="Q252" s="895"/>
      <c r="R252" s="895" t="s">
        <v>201</v>
      </c>
      <c r="S252" s="895"/>
      <c r="T252" s="905"/>
      <c r="U252" s="369"/>
    </row>
    <row r="253" spans="1:21">
      <c r="A253" s="916" t="str">
        <f>B247</f>
        <v>urb.e.1</v>
      </c>
      <c r="B253" s="54">
        <v>1</v>
      </c>
      <c r="C253" s="80"/>
      <c r="D253" s="40"/>
      <c r="E253" s="40"/>
      <c r="F253" s="80"/>
      <c r="G253" s="80"/>
      <c r="H253" s="41"/>
      <c r="I253" s="384"/>
      <c r="J253" s="385"/>
      <c r="K253" s="386"/>
      <c r="L253" s="896"/>
      <c r="M253" s="896"/>
      <c r="N253" s="896"/>
      <c r="O253" s="897"/>
      <c r="P253" s="897"/>
      <c r="Q253" s="897"/>
      <c r="R253" s="896"/>
      <c r="S253" s="896"/>
      <c r="T253" s="555"/>
      <c r="U253" s="367"/>
    </row>
    <row r="254" spans="1:21">
      <c r="A254" s="916"/>
      <c r="B254" s="55">
        <v>2</v>
      </c>
      <c r="C254" s="39"/>
      <c r="D254" s="33"/>
      <c r="E254" s="33"/>
      <c r="F254" s="39"/>
      <c r="G254" s="39"/>
      <c r="H254" s="39"/>
      <c r="I254" s="370"/>
      <c r="J254" s="371"/>
      <c r="K254" s="372"/>
      <c r="L254" s="885"/>
      <c r="M254" s="885"/>
      <c r="N254" s="885"/>
      <c r="O254" s="886"/>
      <c r="P254" s="886"/>
      <c r="Q254" s="886"/>
      <c r="R254" s="885"/>
      <c r="S254" s="885"/>
      <c r="T254" s="550"/>
      <c r="U254" s="367"/>
    </row>
    <row r="255" spans="1:21">
      <c r="A255" s="916"/>
      <c r="B255" s="55">
        <v>3</v>
      </c>
      <c r="C255" s="39"/>
      <c r="D255" s="33"/>
      <c r="E255" s="33"/>
      <c r="F255" s="39"/>
      <c r="G255" s="39"/>
      <c r="H255" s="39"/>
      <c r="I255" s="370"/>
      <c r="J255" s="371"/>
      <c r="K255" s="372"/>
      <c r="L255" s="885"/>
      <c r="M255" s="885"/>
      <c r="N255" s="885"/>
      <c r="O255" s="886"/>
      <c r="P255" s="886"/>
      <c r="Q255" s="886"/>
      <c r="R255" s="885"/>
      <c r="S255" s="885"/>
      <c r="T255" s="550"/>
      <c r="U255" s="367"/>
    </row>
    <row r="256" spans="1:21">
      <c r="A256" s="916"/>
      <c r="B256" s="55">
        <v>4</v>
      </c>
      <c r="C256" s="39"/>
      <c r="D256" s="33"/>
      <c r="E256" s="33"/>
      <c r="F256" s="39"/>
      <c r="G256" s="39"/>
      <c r="H256" s="39"/>
      <c r="I256" s="370"/>
      <c r="J256" s="371"/>
      <c r="K256" s="372"/>
      <c r="L256" s="885"/>
      <c r="M256" s="885"/>
      <c r="N256" s="885"/>
      <c r="O256" s="886"/>
      <c r="P256" s="886"/>
      <c r="Q256" s="886"/>
      <c r="R256" s="885"/>
      <c r="S256" s="885"/>
      <c r="T256" s="550"/>
      <c r="U256" s="367"/>
    </row>
    <row r="257" spans="1:21">
      <c r="A257" s="916"/>
      <c r="B257" s="55">
        <v>5</v>
      </c>
      <c r="C257" s="39"/>
      <c r="D257" s="33"/>
      <c r="E257" s="33"/>
      <c r="F257" s="39"/>
      <c r="G257" s="39"/>
      <c r="H257" s="39"/>
      <c r="I257" s="370"/>
      <c r="J257" s="371"/>
      <c r="K257" s="372"/>
      <c r="L257" s="885"/>
      <c r="M257" s="885"/>
      <c r="N257" s="885"/>
      <c r="O257" s="886"/>
      <c r="P257" s="886"/>
      <c r="Q257" s="886"/>
      <c r="R257" s="885"/>
      <c r="S257" s="885"/>
      <c r="T257" s="550"/>
      <c r="U257" s="367"/>
    </row>
    <row r="258" spans="1:21">
      <c r="A258" s="916"/>
      <c r="B258" s="55">
        <v>6</v>
      </c>
      <c r="C258" s="39"/>
      <c r="D258" s="33"/>
      <c r="E258" s="33"/>
      <c r="F258" s="39"/>
      <c r="G258" s="39"/>
      <c r="H258" s="39"/>
      <c r="I258" s="370"/>
      <c r="J258" s="371"/>
      <c r="K258" s="372"/>
      <c r="L258" s="885"/>
      <c r="M258" s="885"/>
      <c r="N258" s="885"/>
      <c r="O258" s="886"/>
      <c r="P258" s="886"/>
      <c r="Q258" s="886"/>
      <c r="R258" s="885"/>
      <c r="S258" s="885"/>
      <c r="T258" s="550"/>
      <c r="U258" s="367"/>
    </row>
    <row r="259" spans="1:21">
      <c r="A259" s="916"/>
      <c r="B259" s="55">
        <v>7</v>
      </c>
      <c r="C259" s="39"/>
      <c r="D259" s="33"/>
      <c r="E259" s="33"/>
      <c r="F259" s="39"/>
      <c r="G259" s="39"/>
      <c r="H259" s="39"/>
      <c r="I259" s="370"/>
      <c r="J259" s="371"/>
      <c r="K259" s="372"/>
      <c r="L259" s="885"/>
      <c r="M259" s="885"/>
      <c r="N259" s="885"/>
      <c r="O259" s="886"/>
      <c r="P259" s="886"/>
      <c r="Q259" s="886"/>
      <c r="R259" s="885"/>
      <c r="S259" s="885"/>
      <c r="T259" s="550"/>
      <c r="U259" s="367"/>
    </row>
    <row r="260" spans="1:21">
      <c r="A260" s="916"/>
      <c r="B260" s="55">
        <v>8</v>
      </c>
      <c r="C260" s="39"/>
      <c r="D260" s="33"/>
      <c r="E260" s="33"/>
      <c r="F260" s="39"/>
      <c r="G260" s="39"/>
      <c r="H260" s="39"/>
      <c r="I260" s="370"/>
      <c r="J260" s="371"/>
      <c r="K260" s="372"/>
      <c r="L260" s="885"/>
      <c r="M260" s="885"/>
      <c r="N260" s="885"/>
      <c r="O260" s="886"/>
      <c r="P260" s="886"/>
      <c r="Q260" s="886"/>
      <c r="R260" s="885"/>
      <c r="S260" s="885"/>
      <c r="T260" s="550"/>
      <c r="U260" s="367"/>
    </row>
    <row r="261" spans="1:21">
      <c r="A261" s="916"/>
      <c r="B261" s="55">
        <v>9</v>
      </c>
      <c r="C261" s="39"/>
      <c r="D261" s="33"/>
      <c r="E261" s="33"/>
      <c r="F261" s="39"/>
      <c r="G261" s="39"/>
      <c r="H261" s="39"/>
      <c r="I261" s="370"/>
      <c r="J261" s="371"/>
      <c r="K261" s="372"/>
      <c r="L261" s="885"/>
      <c r="M261" s="885"/>
      <c r="N261" s="885"/>
      <c r="O261" s="886"/>
      <c r="P261" s="886"/>
      <c r="Q261" s="886"/>
      <c r="R261" s="885"/>
      <c r="S261" s="885"/>
      <c r="T261" s="550"/>
      <c r="U261" s="367"/>
    </row>
    <row r="262" spans="1:21" ht="15.75" thickBot="1">
      <c r="A262" s="917"/>
      <c r="B262" s="56">
        <v>10</v>
      </c>
      <c r="C262" s="47"/>
      <c r="D262" s="46"/>
      <c r="E262" s="46"/>
      <c r="F262" s="47"/>
      <c r="G262" s="47"/>
      <c r="H262" s="47"/>
      <c r="I262" s="373"/>
      <c r="J262" s="374"/>
      <c r="K262" s="375"/>
      <c r="L262" s="854"/>
      <c r="M262" s="854"/>
      <c r="N262" s="854"/>
      <c r="O262" s="887"/>
      <c r="P262" s="887"/>
      <c r="Q262" s="887"/>
      <c r="R262" s="854"/>
      <c r="S262" s="854"/>
      <c r="T262" s="551"/>
      <c r="U262" s="367"/>
    </row>
    <row r="263" spans="1:21" ht="15.75" thickBot="1">
      <c r="A263" s="48"/>
      <c r="B263" s="34"/>
      <c r="C263" s="34"/>
      <c r="D263" s="34"/>
      <c r="E263" s="328" t="s">
        <v>202</v>
      </c>
      <c r="F263" s="329">
        <f>COUNTA(F253:F262)</f>
        <v>0</v>
      </c>
      <c r="G263" s="330">
        <f>COUNTA(G253:G262)</f>
        <v>0</v>
      </c>
      <c r="H263" s="376"/>
      <c r="I263" s="376"/>
      <c r="J263" s="377"/>
      <c r="K263" s="376"/>
      <c r="L263" s="888" t="s">
        <v>203</v>
      </c>
      <c r="M263" s="889"/>
      <c r="N263" s="890"/>
      <c r="O263" s="891">
        <f>SUM(O253:O262)</f>
        <v>0</v>
      </c>
      <c r="P263" s="892"/>
      <c r="Q263" s="893"/>
      <c r="R263" s="34"/>
      <c r="S263" s="38"/>
      <c r="T263" s="552"/>
      <c r="U263" s="379"/>
    </row>
    <row r="264" spans="1:21" ht="15.75" thickBot="1">
      <c r="A264" s="380"/>
      <c r="B264" s="381"/>
      <c r="C264" s="382"/>
      <c r="D264" s="382"/>
      <c r="E264" s="382"/>
      <c r="F264" s="381"/>
      <c r="G264" s="382"/>
      <c r="H264" s="382"/>
      <c r="I264" s="381"/>
      <c r="J264" s="381"/>
      <c r="K264" s="382"/>
      <c r="L264" s="382"/>
      <c r="M264" s="382"/>
      <c r="N264" s="382"/>
      <c r="O264" s="382"/>
      <c r="P264" s="382"/>
      <c r="Q264" s="382"/>
      <c r="R264" s="382"/>
      <c r="S264" s="553"/>
      <c r="T264" s="554"/>
      <c r="U264" s="383"/>
    </row>
    <row r="265" spans="1:21" ht="15.75" thickBot="1">
      <c r="A265" s="362"/>
      <c r="B265" s="363"/>
      <c r="C265" s="364"/>
      <c r="D265" s="364"/>
      <c r="E265" s="364"/>
      <c r="F265" s="363"/>
      <c r="G265" s="364"/>
      <c r="H265" s="364"/>
      <c r="I265" s="363"/>
      <c r="J265" s="363"/>
      <c r="K265" s="364"/>
      <c r="L265" s="364"/>
      <c r="M265" s="364"/>
      <c r="N265" s="364"/>
      <c r="O265" s="364"/>
      <c r="P265" s="364"/>
      <c r="Q265" s="364"/>
      <c r="R265" s="364"/>
      <c r="S265" s="547"/>
      <c r="T265" s="547"/>
      <c r="U265" s="365"/>
    </row>
    <row r="266" spans="1:21" ht="28.5" thickBot="1">
      <c r="A266" s="57" t="s">
        <v>19</v>
      </c>
      <c r="B266" s="929" t="s">
        <v>47</v>
      </c>
      <c r="C266" s="930"/>
      <c r="E266" s="921" t="s">
        <v>173</v>
      </c>
      <c r="F266" s="922"/>
      <c r="G266" s="919">
        <f>VLOOKUP(B266,'Urbano.Piano inv. forn'!$C$29:$G$48,3,FALSE)</f>
        <v>0</v>
      </c>
      <c r="H266" s="920"/>
      <c r="I266" s="28"/>
      <c r="J266" s="921" t="s">
        <v>174</v>
      </c>
      <c r="K266" s="922"/>
      <c r="L266" s="919">
        <f>VLOOKUP(B266,'Urbano.Piano inv. forn'!$C$29:$G$48,4,FALSE)</f>
        <v>0</v>
      </c>
      <c r="M266" s="920"/>
      <c r="O266" s="61" t="s">
        <v>175</v>
      </c>
      <c r="P266" s="366"/>
      <c r="R266" s="62" t="s">
        <v>176</v>
      </c>
      <c r="S266" s="902"/>
      <c r="T266" s="903"/>
      <c r="U266" s="367"/>
    </row>
    <row r="267" spans="1:21" ht="15.75" thickBot="1">
      <c r="A267" s="48"/>
      <c r="B267" s="35"/>
      <c r="C267" s="35"/>
      <c r="E267" s="36"/>
      <c r="F267" s="36"/>
      <c r="G267" s="37"/>
      <c r="H267" s="37"/>
      <c r="I267" s="28"/>
      <c r="J267" s="36"/>
      <c r="K267" s="36"/>
      <c r="L267" s="37"/>
      <c r="M267" s="37"/>
      <c r="O267" s="38"/>
      <c r="R267" s="34"/>
      <c r="S267" s="548"/>
      <c r="U267" s="49"/>
    </row>
    <row r="268" spans="1:21" ht="39.950000000000003" customHeight="1" thickBot="1">
      <c r="A268" s="923" t="s">
        <v>177</v>
      </c>
      <c r="B268" s="924"/>
      <c r="C268" s="924"/>
      <c r="D268" s="925"/>
      <c r="E268" s="914">
        <f>VLOOKUP(B266,'Urbano.Piano inv. forn'!$C$29:$V$48,18,FALSE)</f>
        <v>0</v>
      </c>
      <c r="F268" s="926"/>
      <c r="G268" s="926"/>
      <c r="H268" s="915"/>
      <c r="I268" s="28"/>
      <c r="J268" s="927" t="s">
        <v>178</v>
      </c>
      <c r="K268" s="928"/>
      <c r="L268" s="914">
        <f>VLOOKUP(B266,'Urbano.Piano inv. forn'!$C$29:$V$48,20,FALSE)</f>
        <v>0</v>
      </c>
      <c r="M268" s="915"/>
      <c r="N268" s="45"/>
      <c r="O268" s="62" t="s">
        <v>179</v>
      </c>
      <c r="P268" s="50">
        <f>L268+E268</f>
        <v>0</v>
      </c>
      <c r="R268" s="62" t="s">
        <v>180</v>
      </c>
      <c r="S268" s="902"/>
      <c r="T268" s="903"/>
      <c r="U268" s="49"/>
    </row>
    <row r="269" spans="1:21" ht="15.75" thickBot="1">
      <c r="A269" s="51"/>
      <c r="B269" s="52"/>
      <c r="C269" s="52"/>
      <c r="D269" s="52"/>
      <c r="E269" s="53"/>
      <c r="F269" s="53"/>
      <c r="G269" s="53"/>
      <c r="H269" s="53"/>
      <c r="I269" s="28"/>
      <c r="J269" s="36"/>
      <c r="K269" s="36"/>
      <c r="L269" s="53"/>
      <c r="M269" s="53"/>
      <c r="N269" s="45"/>
      <c r="O269" s="34"/>
      <c r="P269" s="45"/>
      <c r="R269" s="34"/>
      <c r="S269" s="549"/>
      <c r="T269" s="549"/>
      <c r="U269" s="367"/>
    </row>
    <row r="270" spans="1:21" ht="45">
      <c r="A270" s="911" t="s">
        <v>181</v>
      </c>
      <c r="B270" s="894" t="s">
        <v>182</v>
      </c>
      <c r="C270" s="894" t="s">
        <v>183</v>
      </c>
      <c r="D270" s="59" t="s">
        <v>184</v>
      </c>
      <c r="E270" s="58" t="s">
        <v>185</v>
      </c>
      <c r="F270" s="59" t="s">
        <v>186</v>
      </c>
      <c r="G270" s="59" t="s">
        <v>187</v>
      </c>
      <c r="H270" s="59" t="s">
        <v>146</v>
      </c>
      <c r="I270" s="59" t="s">
        <v>188</v>
      </c>
      <c r="J270" s="59" t="s">
        <v>189</v>
      </c>
      <c r="K270" s="59" t="s">
        <v>190</v>
      </c>
      <c r="L270" s="894" t="s">
        <v>473</v>
      </c>
      <c r="M270" s="894"/>
      <c r="N270" s="894"/>
      <c r="O270" s="894" t="s">
        <v>191</v>
      </c>
      <c r="P270" s="894"/>
      <c r="Q270" s="894"/>
      <c r="R270" s="894" t="s">
        <v>192</v>
      </c>
      <c r="S270" s="894"/>
      <c r="T270" s="904" t="s">
        <v>193</v>
      </c>
      <c r="U270" s="369"/>
    </row>
    <row r="271" spans="1:21" ht="24.75" thickBot="1">
      <c r="A271" s="912"/>
      <c r="B271" s="913"/>
      <c r="C271" s="913"/>
      <c r="D271" s="60" t="s">
        <v>194</v>
      </c>
      <c r="E271" s="60" t="s">
        <v>195</v>
      </c>
      <c r="F271" s="60" t="s">
        <v>196</v>
      </c>
      <c r="G271" s="60" t="s">
        <v>196</v>
      </c>
      <c r="H271" s="60" t="s">
        <v>157</v>
      </c>
      <c r="I271" s="60" t="s">
        <v>44</v>
      </c>
      <c r="J271" s="60" t="s">
        <v>197</v>
      </c>
      <c r="K271" s="60" t="s">
        <v>198</v>
      </c>
      <c r="L271" s="895" t="s">
        <v>475</v>
      </c>
      <c r="M271" s="895"/>
      <c r="N271" s="895"/>
      <c r="O271" s="895" t="s">
        <v>171</v>
      </c>
      <c r="P271" s="895"/>
      <c r="Q271" s="895"/>
      <c r="R271" s="895" t="s">
        <v>201</v>
      </c>
      <c r="S271" s="895"/>
      <c r="T271" s="905"/>
      <c r="U271" s="369"/>
    </row>
    <row r="272" spans="1:21">
      <c r="A272" s="916" t="str">
        <f>B266</f>
        <v>urb.e.1</v>
      </c>
      <c r="B272" s="54">
        <v>1</v>
      </c>
      <c r="C272" s="80"/>
      <c r="D272" s="40"/>
      <c r="E272" s="40"/>
      <c r="F272" s="80"/>
      <c r="G272" s="80"/>
      <c r="H272" s="41"/>
      <c r="I272" s="384"/>
      <c r="J272" s="385"/>
      <c r="K272" s="386"/>
      <c r="L272" s="896"/>
      <c r="M272" s="896"/>
      <c r="N272" s="896"/>
      <c r="O272" s="897"/>
      <c r="P272" s="897"/>
      <c r="Q272" s="897"/>
      <c r="R272" s="896"/>
      <c r="S272" s="896"/>
      <c r="T272" s="555"/>
      <c r="U272" s="367"/>
    </row>
    <row r="273" spans="1:21">
      <c r="A273" s="916"/>
      <c r="B273" s="55">
        <v>2</v>
      </c>
      <c r="C273" s="39"/>
      <c r="D273" s="33"/>
      <c r="E273" s="33"/>
      <c r="F273" s="39"/>
      <c r="G273" s="39"/>
      <c r="H273" s="39"/>
      <c r="I273" s="370"/>
      <c r="J273" s="371"/>
      <c r="K273" s="372"/>
      <c r="L273" s="885"/>
      <c r="M273" s="885"/>
      <c r="N273" s="885"/>
      <c r="O273" s="886"/>
      <c r="P273" s="886"/>
      <c r="Q273" s="886"/>
      <c r="R273" s="885"/>
      <c r="S273" s="885"/>
      <c r="T273" s="550"/>
      <c r="U273" s="367"/>
    </row>
    <row r="274" spans="1:21">
      <c r="A274" s="916"/>
      <c r="B274" s="55">
        <v>3</v>
      </c>
      <c r="C274" s="39"/>
      <c r="D274" s="33"/>
      <c r="E274" s="33"/>
      <c r="F274" s="39"/>
      <c r="G274" s="39"/>
      <c r="H274" s="39"/>
      <c r="I274" s="370"/>
      <c r="J274" s="371"/>
      <c r="K274" s="372"/>
      <c r="L274" s="885"/>
      <c r="M274" s="885"/>
      <c r="N274" s="885"/>
      <c r="O274" s="886"/>
      <c r="P274" s="886"/>
      <c r="Q274" s="886"/>
      <c r="R274" s="885"/>
      <c r="S274" s="885"/>
      <c r="T274" s="550"/>
      <c r="U274" s="367"/>
    </row>
    <row r="275" spans="1:21">
      <c r="A275" s="916"/>
      <c r="B275" s="55">
        <v>4</v>
      </c>
      <c r="C275" s="39"/>
      <c r="D275" s="33"/>
      <c r="E275" s="33"/>
      <c r="F275" s="39"/>
      <c r="G275" s="39"/>
      <c r="H275" s="39"/>
      <c r="I275" s="370"/>
      <c r="J275" s="371"/>
      <c r="K275" s="372"/>
      <c r="L275" s="885"/>
      <c r="M275" s="885"/>
      <c r="N275" s="885"/>
      <c r="O275" s="886"/>
      <c r="P275" s="886"/>
      <c r="Q275" s="886"/>
      <c r="R275" s="885"/>
      <c r="S275" s="885"/>
      <c r="T275" s="550"/>
      <c r="U275" s="367"/>
    </row>
    <row r="276" spans="1:21">
      <c r="A276" s="916"/>
      <c r="B276" s="55">
        <v>5</v>
      </c>
      <c r="C276" s="39"/>
      <c r="D276" s="33"/>
      <c r="E276" s="33"/>
      <c r="F276" s="39"/>
      <c r="G276" s="39"/>
      <c r="H276" s="39"/>
      <c r="I276" s="370"/>
      <c r="J276" s="371"/>
      <c r="K276" s="372"/>
      <c r="L276" s="885"/>
      <c r="M276" s="885"/>
      <c r="N276" s="885"/>
      <c r="O276" s="886"/>
      <c r="P276" s="886"/>
      <c r="Q276" s="886"/>
      <c r="R276" s="885"/>
      <c r="S276" s="885"/>
      <c r="T276" s="550"/>
      <c r="U276" s="367"/>
    </row>
    <row r="277" spans="1:21">
      <c r="A277" s="916"/>
      <c r="B277" s="55">
        <v>6</v>
      </c>
      <c r="C277" s="39"/>
      <c r="D277" s="33"/>
      <c r="E277" s="33"/>
      <c r="F277" s="39"/>
      <c r="G277" s="39"/>
      <c r="H277" s="39"/>
      <c r="I277" s="370"/>
      <c r="J277" s="371"/>
      <c r="K277" s="372"/>
      <c r="L277" s="885"/>
      <c r="M277" s="885"/>
      <c r="N277" s="885"/>
      <c r="O277" s="886"/>
      <c r="P277" s="886"/>
      <c r="Q277" s="886"/>
      <c r="R277" s="885"/>
      <c r="S277" s="885"/>
      <c r="T277" s="550"/>
      <c r="U277" s="367"/>
    </row>
    <row r="278" spans="1:21">
      <c r="A278" s="916"/>
      <c r="B278" s="55">
        <v>7</v>
      </c>
      <c r="C278" s="39"/>
      <c r="D278" s="33"/>
      <c r="E278" s="33"/>
      <c r="F278" s="39"/>
      <c r="G278" s="39"/>
      <c r="H278" s="39"/>
      <c r="I278" s="370"/>
      <c r="J278" s="371"/>
      <c r="K278" s="372"/>
      <c r="L278" s="885"/>
      <c r="M278" s="885"/>
      <c r="N278" s="885"/>
      <c r="O278" s="886"/>
      <c r="P278" s="886"/>
      <c r="Q278" s="886"/>
      <c r="R278" s="885"/>
      <c r="S278" s="885"/>
      <c r="T278" s="550"/>
      <c r="U278" s="367"/>
    </row>
    <row r="279" spans="1:21">
      <c r="A279" s="916"/>
      <c r="B279" s="55">
        <v>8</v>
      </c>
      <c r="C279" s="39"/>
      <c r="D279" s="33"/>
      <c r="E279" s="33"/>
      <c r="F279" s="39"/>
      <c r="G279" s="39"/>
      <c r="H279" s="39"/>
      <c r="I279" s="370"/>
      <c r="J279" s="371"/>
      <c r="K279" s="372"/>
      <c r="L279" s="885"/>
      <c r="M279" s="885"/>
      <c r="N279" s="885"/>
      <c r="O279" s="886"/>
      <c r="P279" s="886"/>
      <c r="Q279" s="886"/>
      <c r="R279" s="885"/>
      <c r="S279" s="885"/>
      <c r="T279" s="550"/>
      <c r="U279" s="367"/>
    </row>
    <row r="280" spans="1:21">
      <c r="A280" s="916"/>
      <c r="B280" s="55">
        <v>9</v>
      </c>
      <c r="C280" s="39"/>
      <c r="D280" s="33"/>
      <c r="E280" s="33"/>
      <c r="F280" s="39"/>
      <c r="G280" s="39"/>
      <c r="H280" s="39"/>
      <c r="I280" s="370"/>
      <c r="J280" s="371"/>
      <c r="K280" s="372"/>
      <c r="L280" s="885"/>
      <c r="M280" s="885"/>
      <c r="N280" s="885"/>
      <c r="O280" s="886"/>
      <c r="P280" s="886"/>
      <c r="Q280" s="886"/>
      <c r="R280" s="885"/>
      <c r="S280" s="885"/>
      <c r="T280" s="550"/>
      <c r="U280" s="367"/>
    </row>
    <row r="281" spans="1:21" ht="15.75" thickBot="1">
      <c r="A281" s="917"/>
      <c r="B281" s="56">
        <v>10</v>
      </c>
      <c r="C281" s="47"/>
      <c r="D281" s="46"/>
      <c r="E281" s="46"/>
      <c r="F281" s="47"/>
      <c r="G281" s="47"/>
      <c r="H281" s="47"/>
      <c r="I281" s="373"/>
      <c r="J281" s="374"/>
      <c r="K281" s="375"/>
      <c r="L281" s="854"/>
      <c r="M281" s="854"/>
      <c r="N281" s="854"/>
      <c r="O281" s="887"/>
      <c r="P281" s="887"/>
      <c r="Q281" s="887"/>
      <c r="R281" s="854"/>
      <c r="S281" s="854"/>
      <c r="T281" s="551"/>
      <c r="U281" s="367"/>
    </row>
    <row r="282" spans="1:21" ht="15.75" thickBot="1">
      <c r="A282" s="48"/>
      <c r="B282" s="34"/>
      <c r="C282" s="34"/>
      <c r="D282" s="34"/>
      <c r="E282" s="328" t="s">
        <v>202</v>
      </c>
      <c r="F282" s="329">
        <f>COUNTA(F272:F281)</f>
        <v>0</v>
      </c>
      <c r="G282" s="330">
        <f>COUNTA(G272:G281)</f>
        <v>0</v>
      </c>
      <c r="H282" s="376"/>
      <c r="I282" s="376"/>
      <c r="J282" s="377"/>
      <c r="K282" s="376"/>
      <c r="L282" s="888" t="s">
        <v>203</v>
      </c>
      <c r="M282" s="889"/>
      <c r="N282" s="890"/>
      <c r="O282" s="891">
        <f>SUM(O272:O281)</f>
        <v>0</v>
      </c>
      <c r="P282" s="892"/>
      <c r="Q282" s="893"/>
      <c r="R282" s="34"/>
      <c r="S282" s="38"/>
      <c r="T282" s="552"/>
      <c r="U282" s="379"/>
    </row>
    <row r="283" spans="1:21" ht="15.75" thickBot="1">
      <c r="A283" s="380"/>
      <c r="B283" s="381"/>
      <c r="C283" s="382"/>
      <c r="D283" s="382"/>
      <c r="E283" s="382"/>
      <c r="F283" s="381"/>
      <c r="G283" s="382"/>
      <c r="H283" s="382"/>
      <c r="I283" s="381"/>
      <c r="J283" s="381"/>
      <c r="K283" s="382"/>
      <c r="L283" s="382"/>
      <c r="M283" s="382"/>
      <c r="N283" s="382"/>
      <c r="O283" s="382"/>
      <c r="P283" s="382"/>
      <c r="Q283" s="382"/>
      <c r="R283" s="382"/>
      <c r="S283" s="553"/>
      <c r="T283" s="554"/>
      <c r="U283" s="383"/>
    </row>
    <row r="284" spans="1:21" ht="15.75" thickBot="1">
      <c r="A284" s="362"/>
      <c r="B284" s="363"/>
      <c r="C284" s="364"/>
      <c r="D284" s="364"/>
      <c r="E284" s="364"/>
      <c r="F284" s="363"/>
      <c r="G284" s="364"/>
      <c r="H284" s="364"/>
      <c r="I284" s="363"/>
      <c r="J284" s="363"/>
      <c r="K284" s="364"/>
      <c r="L284" s="364"/>
      <c r="M284" s="364"/>
      <c r="N284" s="364"/>
      <c r="O284" s="364"/>
      <c r="P284" s="364"/>
      <c r="Q284" s="364"/>
      <c r="R284" s="364"/>
      <c r="S284" s="547"/>
      <c r="T284" s="547"/>
      <c r="U284" s="365"/>
    </row>
    <row r="285" spans="1:21" ht="28.5" thickBot="1">
      <c r="A285" s="57" t="s">
        <v>19</v>
      </c>
      <c r="B285" s="929" t="s">
        <v>47</v>
      </c>
      <c r="C285" s="930"/>
      <c r="E285" s="921" t="s">
        <v>173</v>
      </c>
      <c r="F285" s="922"/>
      <c r="G285" s="919">
        <f>VLOOKUP(B285,'Urbano.Piano inv. forn'!$C$29:$G$48,3,FALSE)</f>
        <v>0</v>
      </c>
      <c r="H285" s="920"/>
      <c r="I285" s="28"/>
      <c r="J285" s="921" t="s">
        <v>174</v>
      </c>
      <c r="K285" s="922"/>
      <c r="L285" s="919">
        <f>VLOOKUP(B285,'Urbano.Piano inv. forn'!$C$29:$G$48,4,FALSE)</f>
        <v>0</v>
      </c>
      <c r="M285" s="920"/>
      <c r="O285" s="61" t="s">
        <v>175</v>
      </c>
      <c r="P285" s="366"/>
      <c r="R285" s="62" t="s">
        <v>176</v>
      </c>
      <c r="S285" s="902"/>
      <c r="T285" s="903"/>
      <c r="U285" s="367"/>
    </row>
    <row r="286" spans="1:21" ht="15.75" thickBot="1">
      <c r="A286" s="48"/>
      <c r="B286" s="35"/>
      <c r="C286" s="35"/>
      <c r="E286" s="36"/>
      <c r="F286" s="36"/>
      <c r="G286" s="37"/>
      <c r="H286" s="37"/>
      <c r="I286" s="28"/>
      <c r="J286" s="36"/>
      <c r="K286" s="36"/>
      <c r="L286" s="37"/>
      <c r="M286" s="37"/>
      <c r="O286" s="38"/>
      <c r="R286" s="34"/>
      <c r="S286" s="548"/>
      <c r="U286" s="49"/>
    </row>
    <row r="287" spans="1:21" ht="26.45" customHeight="1" thickBot="1">
      <c r="A287" s="923" t="s">
        <v>177</v>
      </c>
      <c r="B287" s="924"/>
      <c r="C287" s="924"/>
      <c r="D287" s="925"/>
      <c r="E287" s="914">
        <f>VLOOKUP(B285,'Urbano.Piano inv. forn'!$C$29:$V$48,18,FALSE)</f>
        <v>0</v>
      </c>
      <c r="F287" s="926"/>
      <c r="G287" s="926"/>
      <c r="H287" s="915"/>
      <c r="I287" s="28"/>
      <c r="J287" s="927" t="s">
        <v>178</v>
      </c>
      <c r="K287" s="928"/>
      <c r="L287" s="914">
        <f>VLOOKUP(B285,'Urbano.Piano inv. forn'!$C$29:$V$48,20,FALSE)</f>
        <v>0</v>
      </c>
      <c r="M287" s="915"/>
      <c r="N287" s="45"/>
      <c r="O287" s="62" t="s">
        <v>179</v>
      </c>
      <c r="P287" s="50">
        <f>L287+E287</f>
        <v>0</v>
      </c>
      <c r="R287" s="62" t="s">
        <v>180</v>
      </c>
      <c r="S287" s="902"/>
      <c r="T287" s="903"/>
      <c r="U287" s="49"/>
    </row>
    <row r="288" spans="1:21" ht="15.75" thickBot="1">
      <c r="A288" s="51"/>
      <c r="B288" s="52"/>
      <c r="C288" s="52"/>
      <c r="D288" s="52"/>
      <c r="E288" s="53"/>
      <c r="F288" s="53"/>
      <c r="G288" s="53"/>
      <c r="H288" s="53"/>
      <c r="I288" s="28"/>
      <c r="J288" s="36"/>
      <c r="K288" s="36"/>
      <c r="L288" s="53"/>
      <c r="M288" s="53"/>
      <c r="N288" s="45"/>
      <c r="O288" s="34"/>
      <c r="P288" s="45"/>
      <c r="R288" s="34"/>
      <c r="S288" s="549"/>
      <c r="T288" s="549"/>
      <c r="U288" s="367"/>
    </row>
    <row r="289" spans="1:21" ht="45">
      <c r="A289" s="911" t="s">
        <v>181</v>
      </c>
      <c r="B289" s="894" t="s">
        <v>182</v>
      </c>
      <c r="C289" s="894" t="s">
        <v>183</v>
      </c>
      <c r="D289" s="59" t="s">
        <v>184</v>
      </c>
      <c r="E289" s="58" t="s">
        <v>185</v>
      </c>
      <c r="F289" s="59" t="s">
        <v>186</v>
      </c>
      <c r="G289" s="59" t="s">
        <v>187</v>
      </c>
      <c r="H289" s="59" t="s">
        <v>146</v>
      </c>
      <c r="I289" s="59" t="s">
        <v>188</v>
      </c>
      <c r="J289" s="59" t="s">
        <v>189</v>
      </c>
      <c r="K289" s="59" t="s">
        <v>190</v>
      </c>
      <c r="L289" s="894" t="s">
        <v>473</v>
      </c>
      <c r="M289" s="894"/>
      <c r="N289" s="894"/>
      <c r="O289" s="894" t="s">
        <v>191</v>
      </c>
      <c r="P289" s="894"/>
      <c r="Q289" s="894"/>
      <c r="R289" s="894" t="s">
        <v>192</v>
      </c>
      <c r="S289" s="894"/>
      <c r="T289" s="904" t="s">
        <v>193</v>
      </c>
      <c r="U289" s="369"/>
    </row>
    <row r="290" spans="1:21" ht="24.75" thickBot="1">
      <c r="A290" s="912"/>
      <c r="B290" s="913"/>
      <c r="C290" s="913"/>
      <c r="D290" s="60" t="s">
        <v>194</v>
      </c>
      <c r="E290" s="60" t="s">
        <v>195</v>
      </c>
      <c r="F290" s="60" t="s">
        <v>196</v>
      </c>
      <c r="G290" s="60" t="s">
        <v>196</v>
      </c>
      <c r="H290" s="60" t="s">
        <v>157</v>
      </c>
      <c r="I290" s="60" t="s">
        <v>44</v>
      </c>
      <c r="J290" s="60" t="s">
        <v>197</v>
      </c>
      <c r="K290" s="60" t="s">
        <v>198</v>
      </c>
      <c r="L290" s="895" t="s">
        <v>475</v>
      </c>
      <c r="M290" s="895"/>
      <c r="N290" s="895"/>
      <c r="O290" s="895" t="s">
        <v>171</v>
      </c>
      <c r="P290" s="895"/>
      <c r="Q290" s="895"/>
      <c r="R290" s="895" t="s">
        <v>201</v>
      </c>
      <c r="S290" s="895"/>
      <c r="T290" s="905"/>
      <c r="U290" s="369"/>
    </row>
    <row r="291" spans="1:21">
      <c r="A291" s="916" t="str">
        <f>B285</f>
        <v>urb.e.1</v>
      </c>
      <c r="B291" s="54">
        <v>1</v>
      </c>
      <c r="C291" s="80"/>
      <c r="D291" s="40"/>
      <c r="E291" s="40"/>
      <c r="F291" s="80"/>
      <c r="G291" s="80"/>
      <c r="H291" s="41"/>
      <c r="I291" s="384"/>
      <c r="J291" s="385"/>
      <c r="K291" s="386"/>
      <c r="L291" s="896"/>
      <c r="M291" s="896"/>
      <c r="N291" s="896"/>
      <c r="O291" s="897"/>
      <c r="P291" s="897"/>
      <c r="Q291" s="897"/>
      <c r="R291" s="896"/>
      <c r="S291" s="896"/>
      <c r="T291" s="555"/>
      <c r="U291" s="367"/>
    </row>
    <row r="292" spans="1:21">
      <c r="A292" s="916"/>
      <c r="B292" s="55">
        <v>2</v>
      </c>
      <c r="C292" s="39"/>
      <c r="D292" s="33"/>
      <c r="E292" s="33"/>
      <c r="F292" s="39"/>
      <c r="G292" s="39"/>
      <c r="H292" s="39"/>
      <c r="I292" s="370"/>
      <c r="J292" s="371"/>
      <c r="K292" s="372"/>
      <c r="L292" s="885"/>
      <c r="M292" s="885"/>
      <c r="N292" s="885"/>
      <c r="O292" s="886"/>
      <c r="P292" s="886"/>
      <c r="Q292" s="886"/>
      <c r="R292" s="885"/>
      <c r="S292" s="885"/>
      <c r="T292" s="550"/>
      <c r="U292" s="367"/>
    </row>
    <row r="293" spans="1:21">
      <c r="A293" s="916"/>
      <c r="B293" s="55">
        <v>3</v>
      </c>
      <c r="C293" s="39"/>
      <c r="D293" s="33"/>
      <c r="E293" s="33"/>
      <c r="F293" s="39"/>
      <c r="G293" s="39"/>
      <c r="H293" s="39"/>
      <c r="I293" s="370"/>
      <c r="J293" s="371"/>
      <c r="K293" s="372"/>
      <c r="L293" s="885"/>
      <c r="M293" s="885"/>
      <c r="N293" s="885"/>
      <c r="O293" s="886"/>
      <c r="P293" s="886"/>
      <c r="Q293" s="886"/>
      <c r="R293" s="885"/>
      <c r="S293" s="885"/>
      <c r="T293" s="550"/>
      <c r="U293" s="367"/>
    </row>
    <row r="294" spans="1:21">
      <c r="A294" s="916"/>
      <c r="B294" s="55">
        <v>4</v>
      </c>
      <c r="C294" s="39"/>
      <c r="D294" s="33"/>
      <c r="E294" s="33"/>
      <c r="F294" s="39"/>
      <c r="G294" s="39"/>
      <c r="H294" s="39"/>
      <c r="I294" s="370"/>
      <c r="J294" s="371"/>
      <c r="K294" s="372"/>
      <c r="L294" s="885"/>
      <c r="M294" s="885"/>
      <c r="N294" s="885"/>
      <c r="O294" s="886"/>
      <c r="P294" s="886"/>
      <c r="Q294" s="886"/>
      <c r="R294" s="885"/>
      <c r="S294" s="885"/>
      <c r="T294" s="550"/>
      <c r="U294" s="367"/>
    </row>
    <row r="295" spans="1:21">
      <c r="A295" s="916"/>
      <c r="B295" s="55">
        <v>5</v>
      </c>
      <c r="C295" s="39"/>
      <c r="D295" s="33"/>
      <c r="E295" s="33"/>
      <c r="F295" s="39"/>
      <c r="G295" s="39"/>
      <c r="H295" s="39"/>
      <c r="I295" s="370"/>
      <c r="J295" s="371"/>
      <c r="K295" s="372"/>
      <c r="L295" s="885"/>
      <c r="M295" s="885"/>
      <c r="N295" s="885"/>
      <c r="O295" s="886"/>
      <c r="P295" s="886"/>
      <c r="Q295" s="886"/>
      <c r="R295" s="885"/>
      <c r="S295" s="885"/>
      <c r="T295" s="550"/>
      <c r="U295" s="367"/>
    </row>
    <row r="296" spans="1:21">
      <c r="A296" s="916"/>
      <c r="B296" s="55">
        <v>6</v>
      </c>
      <c r="C296" s="39"/>
      <c r="D296" s="33"/>
      <c r="E296" s="33"/>
      <c r="F296" s="39"/>
      <c r="G296" s="39"/>
      <c r="H296" s="39"/>
      <c r="I296" s="370"/>
      <c r="J296" s="371"/>
      <c r="K296" s="372"/>
      <c r="L296" s="885"/>
      <c r="M296" s="885"/>
      <c r="N296" s="885"/>
      <c r="O296" s="886"/>
      <c r="P296" s="886"/>
      <c r="Q296" s="886"/>
      <c r="R296" s="885"/>
      <c r="S296" s="885"/>
      <c r="T296" s="550"/>
      <c r="U296" s="367"/>
    </row>
    <row r="297" spans="1:21">
      <c r="A297" s="916"/>
      <c r="B297" s="55">
        <v>7</v>
      </c>
      <c r="C297" s="39"/>
      <c r="D297" s="33"/>
      <c r="E297" s="33"/>
      <c r="F297" s="39"/>
      <c r="G297" s="39"/>
      <c r="H297" s="39"/>
      <c r="I297" s="370"/>
      <c r="J297" s="371"/>
      <c r="K297" s="372"/>
      <c r="L297" s="885"/>
      <c r="M297" s="885"/>
      <c r="N297" s="885"/>
      <c r="O297" s="886"/>
      <c r="P297" s="886"/>
      <c r="Q297" s="886"/>
      <c r="R297" s="885"/>
      <c r="S297" s="885"/>
      <c r="T297" s="550"/>
      <c r="U297" s="367"/>
    </row>
    <row r="298" spans="1:21">
      <c r="A298" s="916"/>
      <c r="B298" s="55">
        <v>8</v>
      </c>
      <c r="C298" s="39"/>
      <c r="D298" s="33"/>
      <c r="E298" s="33"/>
      <c r="F298" s="39"/>
      <c r="G298" s="39"/>
      <c r="H298" s="39"/>
      <c r="I298" s="370"/>
      <c r="J298" s="371"/>
      <c r="K298" s="372"/>
      <c r="L298" s="885"/>
      <c r="M298" s="885"/>
      <c r="N298" s="885"/>
      <c r="O298" s="886"/>
      <c r="P298" s="886"/>
      <c r="Q298" s="886"/>
      <c r="R298" s="885"/>
      <c r="S298" s="885"/>
      <c r="T298" s="550"/>
      <c r="U298" s="367"/>
    </row>
    <row r="299" spans="1:21">
      <c r="A299" s="916"/>
      <c r="B299" s="55">
        <v>9</v>
      </c>
      <c r="C299" s="39"/>
      <c r="D299" s="33"/>
      <c r="E299" s="33"/>
      <c r="F299" s="39"/>
      <c r="G299" s="39"/>
      <c r="H299" s="39"/>
      <c r="I299" s="370"/>
      <c r="J299" s="371"/>
      <c r="K299" s="372"/>
      <c r="L299" s="885"/>
      <c r="M299" s="885"/>
      <c r="N299" s="885"/>
      <c r="O299" s="886"/>
      <c r="P299" s="886"/>
      <c r="Q299" s="886"/>
      <c r="R299" s="885"/>
      <c r="S299" s="885"/>
      <c r="T299" s="550"/>
      <c r="U299" s="367"/>
    </row>
    <row r="300" spans="1:21" ht="15.75" thickBot="1">
      <c r="A300" s="917"/>
      <c r="B300" s="56">
        <v>10</v>
      </c>
      <c r="C300" s="47"/>
      <c r="D300" s="46"/>
      <c r="E300" s="46"/>
      <c r="F300" s="47"/>
      <c r="G300" s="47"/>
      <c r="H300" s="47"/>
      <c r="I300" s="373"/>
      <c r="J300" s="374"/>
      <c r="K300" s="375"/>
      <c r="L300" s="854"/>
      <c r="M300" s="854"/>
      <c r="N300" s="854"/>
      <c r="O300" s="887"/>
      <c r="P300" s="887"/>
      <c r="Q300" s="887"/>
      <c r="R300" s="854"/>
      <c r="S300" s="854"/>
      <c r="T300" s="551"/>
      <c r="U300" s="367"/>
    </row>
    <row r="301" spans="1:21" ht="15.75" thickBot="1">
      <c r="A301" s="48"/>
      <c r="B301" s="34"/>
      <c r="C301" s="34"/>
      <c r="D301" s="34"/>
      <c r="E301" s="328" t="s">
        <v>202</v>
      </c>
      <c r="F301" s="329">
        <f>COUNTA(F291:F300)</f>
        <v>0</v>
      </c>
      <c r="G301" s="330">
        <f>COUNTA(G291:G300)</f>
        <v>0</v>
      </c>
      <c r="H301" s="376"/>
      <c r="I301" s="376"/>
      <c r="J301" s="377"/>
      <c r="K301" s="376"/>
      <c r="L301" s="888" t="s">
        <v>203</v>
      </c>
      <c r="M301" s="889"/>
      <c r="N301" s="890"/>
      <c r="O301" s="891">
        <f>SUM(O291:O300)</f>
        <v>0</v>
      </c>
      <c r="P301" s="892"/>
      <c r="Q301" s="893"/>
      <c r="R301" s="34"/>
      <c r="S301" s="38"/>
      <c r="T301" s="552"/>
      <c r="U301" s="379"/>
    </row>
    <row r="302" spans="1:21" ht="15.75" thickBot="1">
      <c r="A302" s="380"/>
      <c r="B302" s="381"/>
      <c r="C302" s="382"/>
      <c r="D302" s="382"/>
      <c r="E302" s="382"/>
      <c r="F302" s="381"/>
      <c r="G302" s="382"/>
      <c r="H302" s="382"/>
      <c r="I302" s="381"/>
      <c r="J302" s="381"/>
      <c r="K302" s="382"/>
      <c r="L302" s="382"/>
      <c r="M302" s="382"/>
      <c r="N302" s="382"/>
      <c r="O302" s="382"/>
      <c r="P302" s="382"/>
      <c r="Q302" s="382"/>
      <c r="R302" s="382"/>
      <c r="S302" s="553"/>
      <c r="T302" s="554"/>
      <c r="U302" s="383"/>
    </row>
    <row r="303" spans="1:21" ht="15.75" thickBot="1">
      <c r="A303" s="362"/>
      <c r="B303" s="363"/>
      <c r="C303" s="364"/>
      <c r="D303" s="364"/>
      <c r="E303" s="364"/>
      <c r="F303" s="363"/>
      <c r="G303" s="364"/>
      <c r="H303" s="364"/>
      <c r="I303" s="363"/>
      <c r="J303" s="363"/>
      <c r="K303" s="364"/>
      <c r="L303" s="364"/>
      <c r="M303" s="364"/>
      <c r="N303" s="364"/>
      <c r="O303" s="364"/>
      <c r="P303" s="364"/>
      <c r="Q303" s="364"/>
      <c r="R303" s="364"/>
      <c r="S303" s="547"/>
      <c r="T303" s="547"/>
      <c r="U303" s="365"/>
    </row>
    <row r="304" spans="1:21" ht="28.5" thickBot="1">
      <c r="A304" s="57" t="s">
        <v>19</v>
      </c>
      <c r="B304" s="929" t="s">
        <v>47</v>
      </c>
      <c r="C304" s="930"/>
      <c r="E304" s="921" t="s">
        <v>173</v>
      </c>
      <c r="F304" s="922"/>
      <c r="G304" s="919">
        <f>VLOOKUP(B304,'Urbano.Piano inv. forn'!$C$29:$G$48,3,FALSE)</f>
        <v>0</v>
      </c>
      <c r="H304" s="920"/>
      <c r="I304" s="28"/>
      <c r="J304" s="921" t="s">
        <v>174</v>
      </c>
      <c r="K304" s="922"/>
      <c r="L304" s="919">
        <f>VLOOKUP(B304,'Urbano.Piano inv. forn'!$C$29:$G$48,4,FALSE)</f>
        <v>0</v>
      </c>
      <c r="M304" s="920"/>
      <c r="O304" s="61" t="s">
        <v>175</v>
      </c>
      <c r="P304" s="366"/>
      <c r="R304" s="62" t="s">
        <v>176</v>
      </c>
      <c r="S304" s="902"/>
      <c r="T304" s="903"/>
      <c r="U304" s="367"/>
    </row>
    <row r="305" spans="1:21" ht="15.75" thickBot="1">
      <c r="A305" s="48"/>
      <c r="B305" s="35"/>
      <c r="C305" s="35"/>
      <c r="E305" s="36"/>
      <c r="F305" s="36"/>
      <c r="G305" s="37"/>
      <c r="H305" s="37"/>
      <c r="I305" s="28"/>
      <c r="J305" s="36"/>
      <c r="K305" s="36"/>
      <c r="L305" s="37"/>
      <c r="M305" s="37"/>
      <c r="O305" s="38"/>
      <c r="R305" s="34"/>
      <c r="S305" s="548"/>
      <c r="U305" s="49"/>
    </row>
    <row r="306" spans="1:21" ht="32.1" customHeight="1" thickBot="1">
      <c r="A306" s="923" t="s">
        <v>177</v>
      </c>
      <c r="B306" s="924"/>
      <c r="C306" s="924"/>
      <c r="D306" s="925"/>
      <c r="E306" s="914">
        <f>VLOOKUP(B304,'Urbano.Piano inv. forn'!$C$29:$V$48,18,FALSE)</f>
        <v>0</v>
      </c>
      <c r="F306" s="926"/>
      <c r="G306" s="926"/>
      <c r="H306" s="915"/>
      <c r="I306" s="28"/>
      <c r="J306" s="927" t="s">
        <v>178</v>
      </c>
      <c r="K306" s="928"/>
      <c r="L306" s="914">
        <f>VLOOKUP(B304,'Urbano.Piano inv. forn'!$C$29:$V$48,20,FALSE)</f>
        <v>0</v>
      </c>
      <c r="M306" s="915"/>
      <c r="N306" s="45"/>
      <c r="O306" s="62" t="s">
        <v>179</v>
      </c>
      <c r="P306" s="50">
        <f>L306+E306</f>
        <v>0</v>
      </c>
      <c r="R306" s="62" t="s">
        <v>180</v>
      </c>
      <c r="S306" s="902"/>
      <c r="T306" s="903"/>
      <c r="U306" s="49"/>
    </row>
    <row r="307" spans="1:21" ht="15.75" thickBot="1">
      <c r="A307" s="51"/>
      <c r="B307" s="52"/>
      <c r="C307" s="52"/>
      <c r="D307" s="52"/>
      <c r="E307" s="53"/>
      <c r="F307" s="53"/>
      <c r="G307" s="53"/>
      <c r="H307" s="53"/>
      <c r="I307" s="28"/>
      <c r="J307" s="36"/>
      <c r="K307" s="36"/>
      <c r="L307" s="53"/>
      <c r="M307" s="53"/>
      <c r="N307" s="45"/>
      <c r="O307" s="34"/>
      <c r="P307" s="45"/>
      <c r="R307" s="34"/>
      <c r="S307" s="549"/>
      <c r="T307" s="549"/>
      <c r="U307" s="367"/>
    </row>
    <row r="308" spans="1:21" ht="45">
      <c r="A308" s="911" t="s">
        <v>181</v>
      </c>
      <c r="B308" s="894" t="s">
        <v>182</v>
      </c>
      <c r="C308" s="894" t="s">
        <v>183</v>
      </c>
      <c r="D308" s="59" t="s">
        <v>184</v>
      </c>
      <c r="E308" s="58" t="s">
        <v>185</v>
      </c>
      <c r="F308" s="59" t="s">
        <v>186</v>
      </c>
      <c r="G308" s="59" t="s">
        <v>187</v>
      </c>
      <c r="H308" s="59" t="s">
        <v>146</v>
      </c>
      <c r="I308" s="59" t="s">
        <v>188</v>
      </c>
      <c r="J308" s="59" t="s">
        <v>189</v>
      </c>
      <c r="K308" s="59" t="s">
        <v>190</v>
      </c>
      <c r="L308" s="894" t="s">
        <v>473</v>
      </c>
      <c r="M308" s="894"/>
      <c r="N308" s="894"/>
      <c r="O308" s="894" t="s">
        <v>191</v>
      </c>
      <c r="P308" s="894"/>
      <c r="Q308" s="894"/>
      <c r="R308" s="894" t="s">
        <v>192</v>
      </c>
      <c r="S308" s="894"/>
      <c r="T308" s="904" t="s">
        <v>193</v>
      </c>
      <c r="U308" s="369"/>
    </row>
    <row r="309" spans="1:21" ht="24.75" thickBot="1">
      <c r="A309" s="912"/>
      <c r="B309" s="913"/>
      <c r="C309" s="913"/>
      <c r="D309" s="60" t="s">
        <v>194</v>
      </c>
      <c r="E309" s="60" t="s">
        <v>195</v>
      </c>
      <c r="F309" s="60" t="s">
        <v>196</v>
      </c>
      <c r="G309" s="60" t="s">
        <v>196</v>
      </c>
      <c r="H309" s="60" t="s">
        <v>157</v>
      </c>
      <c r="I309" s="60" t="s">
        <v>44</v>
      </c>
      <c r="J309" s="60" t="s">
        <v>197</v>
      </c>
      <c r="K309" s="60" t="s">
        <v>198</v>
      </c>
      <c r="L309" s="895" t="s">
        <v>475</v>
      </c>
      <c r="M309" s="895"/>
      <c r="N309" s="895"/>
      <c r="O309" s="895" t="s">
        <v>171</v>
      </c>
      <c r="P309" s="895"/>
      <c r="Q309" s="895"/>
      <c r="R309" s="895" t="s">
        <v>201</v>
      </c>
      <c r="S309" s="895"/>
      <c r="T309" s="905"/>
      <c r="U309" s="369"/>
    </row>
    <row r="310" spans="1:21">
      <c r="A310" s="916" t="str">
        <f>B304</f>
        <v>urb.e.1</v>
      </c>
      <c r="B310" s="54">
        <v>1</v>
      </c>
      <c r="C310" s="80"/>
      <c r="D310" s="40"/>
      <c r="E310" s="40"/>
      <c r="F310" s="80"/>
      <c r="G310" s="80"/>
      <c r="H310" s="41"/>
      <c r="I310" s="384"/>
      <c r="J310" s="385"/>
      <c r="K310" s="386"/>
      <c r="L310" s="896"/>
      <c r="M310" s="896"/>
      <c r="N310" s="896"/>
      <c r="O310" s="897"/>
      <c r="P310" s="897"/>
      <c r="Q310" s="897"/>
      <c r="R310" s="896"/>
      <c r="S310" s="896"/>
      <c r="T310" s="555"/>
      <c r="U310" s="367"/>
    </row>
    <row r="311" spans="1:21">
      <c r="A311" s="916"/>
      <c r="B311" s="55">
        <v>2</v>
      </c>
      <c r="C311" s="39"/>
      <c r="D311" s="33"/>
      <c r="E311" s="33"/>
      <c r="F311" s="39"/>
      <c r="G311" s="39"/>
      <c r="H311" s="39"/>
      <c r="I311" s="370"/>
      <c r="J311" s="371"/>
      <c r="K311" s="372"/>
      <c r="L311" s="885"/>
      <c r="M311" s="885"/>
      <c r="N311" s="885"/>
      <c r="O311" s="886"/>
      <c r="P311" s="886"/>
      <c r="Q311" s="886"/>
      <c r="R311" s="885"/>
      <c r="S311" s="885"/>
      <c r="T311" s="550"/>
      <c r="U311" s="367"/>
    </row>
    <row r="312" spans="1:21">
      <c r="A312" s="916"/>
      <c r="B312" s="55">
        <v>3</v>
      </c>
      <c r="C312" s="39"/>
      <c r="D312" s="33"/>
      <c r="E312" s="33"/>
      <c r="F312" s="39"/>
      <c r="G312" s="39"/>
      <c r="H312" s="39"/>
      <c r="I312" s="370"/>
      <c r="J312" s="371"/>
      <c r="K312" s="372"/>
      <c r="L312" s="885"/>
      <c r="M312" s="885"/>
      <c r="N312" s="885"/>
      <c r="O312" s="886"/>
      <c r="P312" s="886"/>
      <c r="Q312" s="886"/>
      <c r="R312" s="885"/>
      <c r="S312" s="885"/>
      <c r="T312" s="550"/>
      <c r="U312" s="367"/>
    </row>
    <row r="313" spans="1:21">
      <c r="A313" s="916"/>
      <c r="B313" s="55">
        <v>4</v>
      </c>
      <c r="C313" s="39"/>
      <c r="D313" s="33"/>
      <c r="E313" s="33"/>
      <c r="F313" s="39"/>
      <c r="G313" s="39"/>
      <c r="H313" s="39"/>
      <c r="I313" s="370"/>
      <c r="J313" s="371"/>
      <c r="K313" s="372"/>
      <c r="L313" s="885"/>
      <c r="M313" s="885"/>
      <c r="N313" s="885"/>
      <c r="O313" s="886"/>
      <c r="P313" s="886"/>
      <c r="Q313" s="886"/>
      <c r="R313" s="885"/>
      <c r="S313" s="885"/>
      <c r="T313" s="550"/>
      <c r="U313" s="367"/>
    </row>
    <row r="314" spans="1:21">
      <c r="A314" s="916"/>
      <c r="B314" s="55">
        <v>5</v>
      </c>
      <c r="C314" s="39"/>
      <c r="D314" s="33"/>
      <c r="E314" s="33"/>
      <c r="F314" s="39"/>
      <c r="G314" s="39"/>
      <c r="H314" s="39"/>
      <c r="I314" s="370"/>
      <c r="J314" s="371"/>
      <c r="K314" s="372"/>
      <c r="L314" s="885"/>
      <c r="M314" s="885"/>
      <c r="N314" s="885"/>
      <c r="O314" s="886"/>
      <c r="P314" s="886"/>
      <c r="Q314" s="886"/>
      <c r="R314" s="885"/>
      <c r="S314" s="885"/>
      <c r="T314" s="550"/>
      <c r="U314" s="367"/>
    </row>
    <row r="315" spans="1:21">
      <c r="A315" s="916"/>
      <c r="B315" s="55">
        <v>6</v>
      </c>
      <c r="C315" s="39"/>
      <c r="D315" s="33"/>
      <c r="E315" s="33"/>
      <c r="F315" s="39"/>
      <c r="G315" s="39"/>
      <c r="H315" s="39"/>
      <c r="I315" s="370"/>
      <c r="J315" s="371"/>
      <c r="K315" s="372"/>
      <c r="L315" s="885"/>
      <c r="M315" s="885"/>
      <c r="N315" s="885"/>
      <c r="O315" s="886"/>
      <c r="P315" s="886"/>
      <c r="Q315" s="886"/>
      <c r="R315" s="885"/>
      <c r="S315" s="885"/>
      <c r="T315" s="550"/>
      <c r="U315" s="367"/>
    </row>
    <row r="316" spans="1:21">
      <c r="A316" s="916"/>
      <c r="B316" s="55">
        <v>7</v>
      </c>
      <c r="C316" s="39"/>
      <c r="D316" s="33"/>
      <c r="E316" s="33"/>
      <c r="F316" s="39"/>
      <c r="G316" s="39"/>
      <c r="H316" s="39"/>
      <c r="I316" s="370"/>
      <c r="J316" s="371"/>
      <c r="K316" s="372"/>
      <c r="L316" s="885"/>
      <c r="M316" s="885"/>
      <c r="N316" s="885"/>
      <c r="O316" s="886"/>
      <c r="P316" s="886"/>
      <c r="Q316" s="886"/>
      <c r="R316" s="885"/>
      <c r="S316" s="885"/>
      <c r="T316" s="550"/>
      <c r="U316" s="367"/>
    </row>
    <row r="317" spans="1:21">
      <c r="A317" s="916"/>
      <c r="B317" s="55">
        <v>8</v>
      </c>
      <c r="C317" s="39"/>
      <c r="D317" s="33"/>
      <c r="E317" s="33"/>
      <c r="F317" s="39"/>
      <c r="G317" s="39"/>
      <c r="H317" s="39"/>
      <c r="I317" s="370"/>
      <c r="J317" s="371"/>
      <c r="K317" s="372"/>
      <c r="L317" s="885"/>
      <c r="M317" s="885"/>
      <c r="N317" s="885"/>
      <c r="O317" s="886"/>
      <c r="P317" s="886"/>
      <c r="Q317" s="886"/>
      <c r="R317" s="885"/>
      <c r="S317" s="885"/>
      <c r="T317" s="550"/>
      <c r="U317" s="367"/>
    </row>
    <row r="318" spans="1:21">
      <c r="A318" s="916"/>
      <c r="B318" s="55">
        <v>9</v>
      </c>
      <c r="C318" s="39"/>
      <c r="D318" s="33"/>
      <c r="E318" s="33"/>
      <c r="F318" s="39"/>
      <c r="G318" s="39"/>
      <c r="H318" s="39"/>
      <c r="I318" s="370"/>
      <c r="J318" s="371"/>
      <c r="K318" s="372"/>
      <c r="L318" s="885"/>
      <c r="M318" s="885"/>
      <c r="N318" s="885"/>
      <c r="O318" s="886"/>
      <c r="P318" s="886"/>
      <c r="Q318" s="886"/>
      <c r="R318" s="885"/>
      <c r="S318" s="885"/>
      <c r="T318" s="550"/>
      <c r="U318" s="367"/>
    </row>
    <row r="319" spans="1:21" ht="15.75" thickBot="1">
      <c r="A319" s="917"/>
      <c r="B319" s="56">
        <v>10</v>
      </c>
      <c r="C319" s="47"/>
      <c r="D319" s="46"/>
      <c r="E319" s="46"/>
      <c r="F319" s="47"/>
      <c r="G319" s="47"/>
      <c r="H319" s="47"/>
      <c r="I319" s="373"/>
      <c r="J319" s="374"/>
      <c r="K319" s="375"/>
      <c r="L319" s="854"/>
      <c r="M319" s="854"/>
      <c r="N319" s="854"/>
      <c r="O319" s="887"/>
      <c r="P319" s="887"/>
      <c r="Q319" s="887"/>
      <c r="R319" s="854"/>
      <c r="S319" s="854"/>
      <c r="T319" s="551"/>
      <c r="U319" s="367"/>
    </row>
    <row r="320" spans="1:21" ht="15.75" thickBot="1">
      <c r="A320" s="48"/>
      <c r="B320" s="34"/>
      <c r="C320" s="34"/>
      <c r="D320" s="34"/>
      <c r="E320" s="328" t="s">
        <v>202</v>
      </c>
      <c r="F320" s="329">
        <f>COUNTA(F310:F319)</f>
        <v>0</v>
      </c>
      <c r="G320" s="330">
        <f>COUNTA(G310:G319)</f>
        <v>0</v>
      </c>
      <c r="H320" s="376"/>
      <c r="I320" s="376"/>
      <c r="J320" s="377"/>
      <c r="K320" s="376"/>
      <c r="L320" s="888" t="s">
        <v>203</v>
      </c>
      <c r="M320" s="889"/>
      <c r="N320" s="890"/>
      <c r="O320" s="891">
        <f>SUM(O310:O319)</f>
        <v>0</v>
      </c>
      <c r="P320" s="892"/>
      <c r="Q320" s="893"/>
      <c r="R320" s="34"/>
      <c r="S320" s="38"/>
      <c r="T320" s="552"/>
      <c r="U320" s="379"/>
    </row>
    <row r="321" spans="1:21" ht="15.75" thickBot="1">
      <c r="A321" s="380"/>
      <c r="B321" s="381"/>
      <c r="C321" s="382"/>
      <c r="D321" s="382"/>
      <c r="E321" s="382"/>
      <c r="F321" s="381"/>
      <c r="G321" s="382"/>
      <c r="H321" s="382"/>
      <c r="I321" s="381"/>
      <c r="J321" s="381"/>
      <c r="K321" s="382"/>
      <c r="L321" s="382"/>
      <c r="M321" s="382"/>
      <c r="N321" s="382"/>
      <c r="O321" s="382"/>
      <c r="P321" s="382"/>
      <c r="Q321" s="382"/>
      <c r="R321" s="382"/>
      <c r="S321" s="553"/>
      <c r="T321" s="554"/>
      <c r="U321" s="383"/>
    </row>
    <row r="322" spans="1:21" ht="15.75" thickBot="1">
      <c r="A322" s="362"/>
      <c r="B322" s="363"/>
      <c r="C322" s="364"/>
      <c r="D322" s="364"/>
      <c r="E322" s="364"/>
      <c r="F322" s="363"/>
      <c r="G322" s="364"/>
      <c r="H322" s="364"/>
      <c r="I322" s="363"/>
      <c r="J322" s="363"/>
      <c r="K322" s="364"/>
      <c r="L322" s="364"/>
      <c r="M322" s="364"/>
      <c r="N322" s="364"/>
      <c r="O322" s="364"/>
      <c r="P322" s="364"/>
      <c r="Q322" s="364"/>
      <c r="R322" s="364"/>
      <c r="S322" s="547"/>
      <c r="T322" s="547"/>
      <c r="U322" s="365"/>
    </row>
    <row r="323" spans="1:21" ht="28.5" thickBot="1">
      <c r="A323" s="57" t="s">
        <v>19</v>
      </c>
      <c r="B323" s="929" t="s">
        <v>47</v>
      </c>
      <c r="C323" s="930"/>
      <c r="E323" s="921" t="s">
        <v>173</v>
      </c>
      <c r="F323" s="922"/>
      <c r="G323" s="919">
        <f>VLOOKUP(B323,'Urbano.Piano inv. forn'!$C$29:$G$48,3,FALSE)</f>
        <v>0</v>
      </c>
      <c r="H323" s="920"/>
      <c r="I323" s="28"/>
      <c r="J323" s="921" t="s">
        <v>174</v>
      </c>
      <c r="K323" s="922"/>
      <c r="L323" s="919">
        <f>VLOOKUP(B323,'Urbano.Piano inv. forn'!$C$29:$G$48,4,FALSE)</f>
        <v>0</v>
      </c>
      <c r="M323" s="920"/>
      <c r="O323" s="61" t="s">
        <v>175</v>
      </c>
      <c r="P323" s="366"/>
      <c r="R323" s="62" t="s">
        <v>176</v>
      </c>
      <c r="S323" s="902"/>
      <c r="T323" s="903"/>
      <c r="U323" s="367"/>
    </row>
    <row r="324" spans="1:21" ht="15.75" thickBot="1">
      <c r="A324" s="48"/>
      <c r="B324" s="35"/>
      <c r="C324" s="35"/>
      <c r="E324" s="36"/>
      <c r="F324" s="36"/>
      <c r="G324" s="37"/>
      <c r="H324" s="37"/>
      <c r="I324" s="28"/>
      <c r="J324" s="36"/>
      <c r="K324" s="36"/>
      <c r="L324" s="37"/>
      <c r="M324" s="37"/>
      <c r="O324" s="38"/>
      <c r="R324" s="34"/>
      <c r="S324" s="548"/>
      <c r="U324" s="49"/>
    </row>
    <row r="325" spans="1:21" ht="27" customHeight="1" thickBot="1">
      <c r="A325" s="923" t="s">
        <v>177</v>
      </c>
      <c r="B325" s="924"/>
      <c r="C325" s="924"/>
      <c r="D325" s="925"/>
      <c r="E325" s="914">
        <f>VLOOKUP(B323,'Urbano.Piano inv. forn'!$C$29:$V$48,18,FALSE)</f>
        <v>0</v>
      </c>
      <c r="F325" s="926"/>
      <c r="G325" s="926"/>
      <c r="H325" s="915"/>
      <c r="I325" s="28"/>
      <c r="J325" s="927" t="s">
        <v>178</v>
      </c>
      <c r="K325" s="928"/>
      <c r="L325" s="914">
        <f>VLOOKUP(B323,'Urbano.Piano inv. forn'!$C$29:$V$48,20,FALSE)</f>
        <v>0</v>
      </c>
      <c r="M325" s="915"/>
      <c r="N325" s="45"/>
      <c r="O325" s="62" t="s">
        <v>179</v>
      </c>
      <c r="P325" s="50">
        <f>L325+E325</f>
        <v>0</v>
      </c>
      <c r="R325" s="62" t="s">
        <v>180</v>
      </c>
      <c r="S325" s="902"/>
      <c r="T325" s="903"/>
      <c r="U325" s="49"/>
    </row>
    <row r="326" spans="1:21" ht="15.75" thickBot="1">
      <c r="A326" s="51"/>
      <c r="B326" s="52"/>
      <c r="C326" s="52"/>
      <c r="D326" s="52"/>
      <c r="E326" s="53"/>
      <c r="F326" s="53"/>
      <c r="G326" s="53"/>
      <c r="H326" s="53"/>
      <c r="I326" s="28"/>
      <c r="J326" s="36"/>
      <c r="K326" s="36"/>
      <c r="L326" s="53"/>
      <c r="M326" s="53"/>
      <c r="N326" s="45"/>
      <c r="O326" s="34"/>
      <c r="P326" s="45"/>
      <c r="R326" s="34"/>
      <c r="S326" s="549"/>
      <c r="T326" s="549"/>
      <c r="U326" s="367"/>
    </row>
    <row r="327" spans="1:21" ht="45">
      <c r="A327" s="911" t="s">
        <v>181</v>
      </c>
      <c r="B327" s="894" t="s">
        <v>182</v>
      </c>
      <c r="C327" s="894" t="s">
        <v>183</v>
      </c>
      <c r="D327" s="59" t="s">
        <v>184</v>
      </c>
      <c r="E327" s="58" t="s">
        <v>185</v>
      </c>
      <c r="F327" s="59" t="s">
        <v>186</v>
      </c>
      <c r="G327" s="59" t="s">
        <v>187</v>
      </c>
      <c r="H327" s="59" t="s">
        <v>146</v>
      </c>
      <c r="I327" s="59" t="s">
        <v>188</v>
      </c>
      <c r="J327" s="59" t="s">
        <v>189</v>
      </c>
      <c r="K327" s="59" t="s">
        <v>190</v>
      </c>
      <c r="L327" s="894" t="s">
        <v>473</v>
      </c>
      <c r="M327" s="894"/>
      <c r="N327" s="894"/>
      <c r="O327" s="894" t="s">
        <v>191</v>
      </c>
      <c r="P327" s="894"/>
      <c r="Q327" s="894"/>
      <c r="R327" s="894" t="s">
        <v>192</v>
      </c>
      <c r="S327" s="894"/>
      <c r="T327" s="904" t="s">
        <v>193</v>
      </c>
      <c r="U327" s="369"/>
    </row>
    <row r="328" spans="1:21" ht="24.75" thickBot="1">
      <c r="A328" s="912"/>
      <c r="B328" s="913"/>
      <c r="C328" s="913"/>
      <c r="D328" s="60" t="s">
        <v>194</v>
      </c>
      <c r="E328" s="60" t="s">
        <v>195</v>
      </c>
      <c r="F328" s="60" t="s">
        <v>196</v>
      </c>
      <c r="G328" s="60" t="s">
        <v>196</v>
      </c>
      <c r="H328" s="60" t="s">
        <v>157</v>
      </c>
      <c r="I328" s="60" t="s">
        <v>44</v>
      </c>
      <c r="J328" s="60" t="s">
        <v>197</v>
      </c>
      <c r="K328" s="60" t="s">
        <v>198</v>
      </c>
      <c r="L328" s="895" t="s">
        <v>475</v>
      </c>
      <c r="M328" s="895"/>
      <c r="N328" s="895"/>
      <c r="O328" s="895" t="s">
        <v>171</v>
      </c>
      <c r="P328" s="895"/>
      <c r="Q328" s="895"/>
      <c r="R328" s="895" t="s">
        <v>201</v>
      </c>
      <c r="S328" s="895"/>
      <c r="T328" s="905"/>
      <c r="U328" s="369"/>
    </row>
    <row r="329" spans="1:21">
      <c r="A329" s="916" t="str">
        <f>B323</f>
        <v>urb.e.1</v>
      </c>
      <c r="B329" s="54">
        <v>1</v>
      </c>
      <c r="C329" s="80"/>
      <c r="D329" s="40"/>
      <c r="E329" s="40"/>
      <c r="F329" s="80"/>
      <c r="G329" s="80"/>
      <c r="H329" s="41"/>
      <c r="I329" s="384"/>
      <c r="J329" s="385"/>
      <c r="K329" s="386"/>
      <c r="L329" s="896"/>
      <c r="M329" s="896"/>
      <c r="N329" s="896"/>
      <c r="O329" s="897"/>
      <c r="P329" s="897"/>
      <c r="Q329" s="897"/>
      <c r="R329" s="896"/>
      <c r="S329" s="896"/>
      <c r="T329" s="555"/>
      <c r="U329" s="367"/>
    </row>
    <row r="330" spans="1:21">
      <c r="A330" s="916"/>
      <c r="B330" s="55">
        <v>2</v>
      </c>
      <c r="C330" s="39"/>
      <c r="D330" s="33"/>
      <c r="E330" s="33"/>
      <c r="F330" s="39"/>
      <c r="G330" s="39"/>
      <c r="H330" s="39"/>
      <c r="I330" s="370"/>
      <c r="J330" s="371"/>
      <c r="K330" s="372"/>
      <c r="L330" s="885"/>
      <c r="M330" s="885"/>
      <c r="N330" s="885"/>
      <c r="O330" s="886"/>
      <c r="P330" s="886"/>
      <c r="Q330" s="886"/>
      <c r="R330" s="885"/>
      <c r="S330" s="885"/>
      <c r="T330" s="550"/>
      <c r="U330" s="367"/>
    </row>
    <row r="331" spans="1:21">
      <c r="A331" s="916"/>
      <c r="B331" s="55">
        <v>3</v>
      </c>
      <c r="C331" s="39"/>
      <c r="D331" s="33"/>
      <c r="E331" s="33"/>
      <c r="F331" s="39"/>
      <c r="G331" s="39"/>
      <c r="H331" s="39"/>
      <c r="I331" s="370"/>
      <c r="J331" s="371"/>
      <c r="K331" s="372"/>
      <c r="L331" s="885"/>
      <c r="M331" s="885"/>
      <c r="N331" s="885"/>
      <c r="O331" s="886"/>
      <c r="P331" s="886"/>
      <c r="Q331" s="886"/>
      <c r="R331" s="885"/>
      <c r="S331" s="885"/>
      <c r="T331" s="550"/>
      <c r="U331" s="367"/>
    </row>
    <row r="332" spans="1:21">
      <c r="A332" s="916"/>
      <c r="B332" s="55">
        <v>4</v>
      </c>
      <c r="C332" s="39"/>
      <c r="D332" s="33"/>
      <c r="E332" s="33"/>
      <c r="F332" s="39"/>
      <c r="G332" s="39"/>
      <c r="H332" s="39"/>
      <c r="I332" s="370"/>
      <c r="J332" s="371"/>
      <c r="K332" s="372"/>
      <c r="L332" s="885"/>
      <c r="M332" s="885"/>
      <c r="N332" s="885"/>
      <c r="O332" s="886"/>
      <c r="P332" s="886"/>
      <c r="Q332" s="886"/>
      <c r="R332" s="885"/>
      <c r="S332" s="885"/>
      <c r="T332" s="550"/>
      <c r="U332" s="367"/>
    </row>
    <row r="333" spans="1:21">
      <c r="A333" s="916"/>
      <c r="B333" s="55">
        <v>5</v>
      </c>
      <c r="C333" s="39"/>
      <c r="D333" s="33"/>
      <c r="E333" s="33"/>
      <c r="F333" s="39"/>
      <c r="G333" s="39"/>
      <c r="H333" s="39"/>
      <c r="I333" s="370"/>
      <c r="J333" s="371"/>
      <c r="K333" s="372"/>
      <c r="L333" s="885"/>
      <c r="M333" s="885"/>
      <c r="N333" s="885"/>
      <c r="O333" s="886"/>
      <c r="P333" s="886"/>
      <c r="Q333" s="886"/>
      <c r="R333" s="885"/>
      <c r="S333" s="885"/>
      <c r="T333" s="550"/>
      <c r="U333" s="367"/>
    </row>
    <row r="334" spans="1:21">
      <c r="A334" s="916"/>
      <c r="B334" s="55">
        <v>6</v>
      </c>
      <c r="C334" s="39"/>
      <c r="D334" s="33"/>
      <c r="E334" s="33"/>
      <c r="F334" s="39"/>
      <c r="G334" s="39"/>
      <c r="H334" s="39"/>
      <c r="I334" s="370"/>
      <c r="J334" s="371"/>
      <c r="K334" s="372"/>
      <c r="L334" s="885"/>
      <c r="M334" s="885"/>
      <c r="N334" s="885"/>
      <c r="O334" s="886"/>
      <c r="P334" s="886"/>
      <c r="Q334" s="886"/>
      <c r="R334" s="885"/>
      <c r="S334" s="885"/>
      <c r="T334" s="550"/>
      <c r="U334" s="367"/>
    </row>
    <row r="335" spans="1:21">
      <c r="A335" s="916"/>
      <c r="B335" s="55">
        <v>7</v>
      </c>
      <c r="C335" s="39"/>
      <c r="D335" s="33"/>
      <c r="E335" s="33"/>
      <c r="F335" s="39"/>
      <c r="G335" s="39"/>
      <c r="H335" s="39"/>
      <c r="I335" s="370"/>
      <c r="J335" s="371"/>
      <c r="K335" s="372"/>
      <c r="L335" s="885"/>
      <c r="M335" s="885"/>
      <c r="N335" s="885"/>
      <c r="O335" s="886"/>
      <c r="P335" s="886"/>
      <c r="Q335" s="886"/>
      <c r="R335" s="885"/>
      <c r="S335" s="885"/>
      <c r="T335" s="550"/>
      <c r="U335" s="367"/>
    </row>
    <row r="336" spans="1:21">
      <c r="A336" s="916"/>
      <c r="B336" s="55">
        <v>8</v>
      </c>
      <c r="C336" s="39"/>
      <c r="D336" s="33"/>
      <c r="E336" s="33"/>
      <c r="F336" s="39"/>
      <c r="G336" s="39"/>
      <c r="H336" s="39"/>
      <c r="I336" s="370"/>
      <c r="J336" s="371"/>
      <c r="K336" s="372"/>
      <c r="L336" s="885"/>
      <c r="M336" s="885"/>
      <c r="N336" s="885"/>
      <c r="O336" s="886"/>
      <c r="P336" s="886"/>
      <c r="Q336" s="886"/>
      <c r="R336" s="885"/>
      <c r="S336" s="885"/>
      <c r="T336" s="550"/>
      <c r="U336" s="367"/>
    </row>
    <row r="337" spans="1:21">
      <c r="A337" s="916"/>
      <c r="B337" s="55">
        <v>9</v>
      </c>
      <c r="C337" s="39"/>
      <c r="D337" s="33"/>
      <c r="E337" s="33"/>
      <c r="F337" s="39"/>
      <c r="G337" s="39"/>
      <c r="H337" s="39"/>
      <c r="I337" s="370"/>
      <c r="J337" s="371"/>
      <c r="K337" s="372"/>
      <c r="L337" s="885"/>
      <c r="M337" s="885"/>
      <c r="N337" s="885"/>
      <c r="O337" s="886"/>
      <c r="P337" s="886"/>
      <c r="Q337" s="886"/>
      <c r="R337" s="885"/>
      <c r="S337" s="885"/>
      <c r="T337" s="550"/>
      <c r="U337" s="367"/>
    </row>
    <row r="338" spans="1:21" ht="15.75" thickBot="1">
      <c r="A338" s="917"/>
      <c r="B338" s="56">
        <v>10</v>
      </c>
      <c r="C338" s="47"/>
      <c r="D338" s="46"/>
      <c r="E338" s="46"/>
      <c r="F338" s="47"/>
      <c r="G338" s="47"/>
      <c r="H338" s="47"/>
      <c r="I338" s="373"/>
      <c r="J338" s="374"/>
      <c r="K338" s="375"/>
      <c r="L338" s="854"/>
      <c r="M338" s="854"/>
      <c r="N338" s="854"/>
      <c r="O338" s="887"/>
      <c r="P338" s="887"/>
      <c r="Q338" s="887"/>
      <c r="R338" s="854"/>
      <c r="S338" s="854"/>
      <c r="T338" s="551"/>
      <c r="U338" s="367"/>
    </row>
    <row r="339" spans="1:21" ht="15.75" thickBot="1">
      <c r="A339" s="48"/>
      <c r="B339" s="34"/>
      <c r="C339" s="34"/>
      <c r="D339" s="34"/>
      <c r="E339" s="328" t="s">
        <v>202</v>
      </c>
      <c r="F339" s="329">
        <f>COUNTA(F329:F338)</f>
        <v>0</v>
      </c>
      <c r="G339" s="330">
        <f>COUNTA(G329:G338)</f>
        <v>0</v>
      </c>
      <c r="H339" s="376"/>
      <c r="I339" s="376"/>
      <c r="J339" s="377"/>
      <c r="K339" s="376"/>
      <c r="L339" s="888" t="s">
        <v>203</v>
      </c>
      <c r="M339" s="889"/>
      <c r="N339" s="890"/>
      <c r="O339" s="891">
        <f>SUM(O329:O338)</f>
        <v>0</v>
      </c>
      <c r="P339" s="892"/>
      <c r="Q339" s="893"/>
      <c r="R339" s="34"/>
      <c r="S339" s="38"/>
      <c r="T339" s="552"/>
      <c r="U339" s="379"/>
    </row>
    <row r="340" spans="1:21" ht="15.75" thickBot="1">
      <c r="A340" s="380"/>
      <c r="B340" s="381"/>
      <c r="C340" s="382"/>
      <c r="D340" s="382"/>
      <c r="E340" s="382"/>
      <c r="F340" s="381"/>
      <c r="G340" s="382"/>
      <c r="H340" s="382"/>
      <c r="I340" s="381"/>
      <c r="J340" s="381"/>
      <c r="K340" s="382"/>
      <c r="L340" s="382"/>
      <c r="M340" s="382"/>
      <c r="N340" s="382"/>
      <c r="O340" s="382"/>
      <c r="P340" s="382"/>
      <c r="Q340" s="382"/>
      <c r="R340" s="382"/>
      <c r="S340" s="553"/>
      <c r="T340" s="554"/>
      <c r="U340" s="383"/>
    </row>
    <row r="341" spans="1:21" ht="15.75" thickBot="1">
      <c r="A341" s="362"/>
      <c r="B341" s="363"/>
      <c r="C341" s="364"/>
      <c r="D341" s="364"/>
      <c r="E341" s="364"/>
      <c r="F341" s="363"/>
      <c r="G341" s="364"/>
      <c r="H341" s="364"/>
      <c r="I341" s="363"/>
      <c r="J341" s="363"/>
      <c r="K341" s="364"/>
      <c r="L341" s="364"/>
      <c r="M341" s="364"/>
      <c r="N341" s="364"/>
      <c r="O341" s="364"/>
      <c r="P341" s="364"/>
      <c r="Q341" s="364"/>
      <c r="R341" s="364"/>
      <c r="S341" s="547"/>
      <c r="T341" s="547"/>
      <c r="U341" s="365"/>
    </row>
    <row r="342" spans="1:21" ht="28.5" thickBot="1">
      <c r="A342" s="57" t="s">
        <v>19</v>
      </c>
      <c r="B342" s="929" t="s">
        <v>47</v>
      </c>
      <c r="C342" s="930"/>
      <c r="E342" s="921" t="s">
        <v>173</v>
      </c>
      <c r="F342" s="922"/>
      <c r="G342" s="919">
        <f>VLOOKUP(B342,'Urbano.Piano inv. forn'!$C$29:$G$48,3,FALSE)</f>
        <v>0</v>
      </c>
      <c r="H342" s="920"/>
      <c r="I342" s="28"/>
      <c r="J342" s="921" t="s">
        <v>174</v>
      </c>
      <c r="K342" s="922"/>
      <c r="L342" s="919">
        <f>VLOOKUP(B342,'Urbano.Piano inv. forn'!$C$29:$G$48,4,FALSE)</f>
        <v>0</v>
      </c>
      <c r="M342" s="920"/>
      <c r="O342" s="61" t="s">
        <v>175</v>
      </c>
      <c r="P342" s="366"/>
      <c r="R342" s="62" t="s">
        <v>176</v>
      </c>
      <c r="S342" s="902"/>
      <c r="T342" s="903"/>
      <c r="U342" s="367"/>
    </row>
    <row r="343" spans="1:21" ht="15.75" thickBot="1">
      <c r="A343" s="48"/>
      <c r="B343" s="35"/>
      <c r="C343" s="35"/>
      <c r="E343" s="36"/>
      <c r="F343" s="36"/>
      <c r="G343" s="37"/>
      <c r="H343" s="37"/>
      <c r="I343" s="28"/>
      <c r="J343" s="36"/>
      <c r="K343" s="36"/>
      <c r="L343" s="37"/>
      <c r="M343" s="37"/>
      <c r="O343" s="38"/>
      <c r="R343" s="34"/>
      <c r="S343" s="548"/>
      <c r="U343" s="49"/>
    </row>
    <row r="344" spans="1:21" ht="36.6" customHeight="1" thickBot="1">
      <c r="A344" s="923" t="s">
        <v>177</v>
      </c>
      <c r="B344" s="924"/>
      <c r="C344" s="924"/>
      <c r="D344" s="925"/>
      <c r="E344" s="914">
        <f>VLOOKUP(B342,'Urbano.Piano inv. forn'!$C$29:$V$48,18,FALSE)</f>
        <v>0</v>
      </c>
      <c r="F344" s="926"/>
      <c r="G344" s="926"/>
      <c r="H344" s="915"/>
      <c r="I344" s="28"/>
      <c r="J344" s="927" t="s">
        <v>178</v>
      </c>
      <c r="K344" s="928"/>
      <c r="L344" s="914">
        <f>VLOOKUP(B342,'Urbano.Piano inv. forn'!$C$29:$V$48,20,FALSE)</f>
        <v>0</v>
      </c>
      <c r="M344" s="915"/>
      <c r="N344" s="45"/>
      <c r="O344" s="62" t="s">
        <v>179</v>
      </c>
      <c r="P344" s="50">
        <f>L344+E344</f>
        <v>0</v>
      </c>
      <c r="R344" s="62" t="s">
        <v>180</v>
      </c>
      <c r="S344" s="902"/>
      <c r="T344" s="903"/>
      <c r="U344" s="49"/>
    </row>
    <row r="345" spans="1:21" ht="15.75" thickBot="1">
      <c r="A345" s="51"/>
      <c r="B345" s="52"/>
      <c r="C345" s="52"/>
      <c r="D345" s="52"/>
      <c r="E345" s="53"/>
      <c r="F345" s="53"/>
      <c r="G345" s="53"/>
      <c r="H345" s="53"/>
      <c r="I345" s="28"/>
      <c r="J345" s="36"/>
      <c r="K345" s="36"/>
      <c r="L345" s="53"/>
      <c r="M345" s="53"/>
      <c r="N345" s="45"/>
      <c r="O345" s="34"/>
      <c r="P345" s="45"/>
      <c r="R345" s="34"/>
      <c r="S345" s="549"/>
      <c r="T345" s="549"/>
      <c r="U345" s="367"/>
    </row>
    <row r="346" spans="1:21" ht="45">
      <c r="A346" s="911" t="s">
        <v>181</v>
      </c>
      <c r="B346" s="894" t="s">
        <v>182</v>
      </c>
      <c r="C346" s="894" t="s">
        <v>183</v>
      </c>
      <c r="D346" s="59" t="s">
        <v>184</v>
      </c>
      <c r="E346" s="58" t="s">
        <v>185</v>
      </c>
      <c r="F346" s="59" t="s">
        <v>186</v>
      </c>
      <c r="G346" s="59" t="s">
        <v>187</v>
      </c>
      <c r="H346" s="59" t="s">
        <v>146</v>
      </c>
      <c r="I346" s="59" t="s">
        <v>188</v>
      </c>
      <c r="J346" s="59" t="s">
        <v>189</v>
      </c>
      <c r="K346" s="59" t="s">
        <v>190</v>
      </c>
      <c r="L346" s="894" t="s">
        <v>473</v>
      </c>
      <c r="M346" s="894"/>
      <c r="N346" s="894"/>
      <c r="O346" s="894" t="s">
        <v>191</v>
      </c>
      <c r="P346" s="894"/>
      <c r="Q346" s="894"/>
      <c r="R346" s="894" t="s">
        <v>192</v>
      </c>
      <c r="S346" s="894"/>
      <c r="T346" s="904" t="s">
        <v>193</v>
      </c>
      <c r="U346" s="369"/>
    </row>
    <row r="347" spans="1:21" ht="24.75" thickBot="1">
      <c r="A347" s="912"/>
      <c r="B347" s="913"/>
      <c r="C347" s="913"/>
      <c r="D347" s="60" t="s">
        <v>194</v>
      </c>
      <c r="E347" s="60" t="s">
        <v>195</v>
      </c>
      <c r="F347" s="60" t="s">
        <v>196</v>
      </c>
      <c r="G347" s="60" t="s">
        <v>196</v>
      </c>
      <c r="H347" s="60" t="s">
        <v>157</v>
      </c>
      <c r="I347" s="60" t="s">
        <v>44</v>
      </c>
      <c r="J347" s="60" t="s">
        <v>197</v>
      </c>
      <c r="K347" s="60" t="s">
        <v>198</v>
      </c>
      <c r="L347" s="895" t="s">
        <v>475</v>
      </c>
      <c r="M347" s="895"/>
      <c r="N347" s="895"/>
      <c r="O347" s="895" t="s">
        <v>171</v>
      </c>
      <c r="P347" s="895"/>
      <c r="Q347" s="895"/>
      <c r="R347" s="895" t="s">
        <v>201</v>
      </c>
      <c r="S347" s="895"/>
      <c r="T347" s="905"/>
      <c r="U347" s="369"/>
    </row>
    <row r="348" spans="1:21">
      <c r="A348" s="916" t="str">
        <f>B342</f>
        <v>urb.e.1</v>
      </c>
      <c r="B348" s="54">
        <v>1</v>
      </c>
      <c r="C348" s="80"/>
      <c r="D348" s="40"/>
      <c r="E348" s="40"/>
      <c r="F348" s="80"/>
      <c r="G348" s="80"/>
      <c r="H348" s="41"/>
      <c r="I348" s="384"/>
      <c r="J348" s="385"/>
      <c r="K348" s="386"/>
      <c r="L348" s="896"/>
      <c r="M348" s="896"/>
      <c r="N348" s="896"/>
      <c r="O348" s="897"/>
      <c r="P348" s="897"/>
      <c r="Q348" s="897"/>
      <c r="R348" s="896"/>
      <c r="S348" s="896"/>
      <c r="T348" s="555"/>
      <c r="U348" s="367"/>
    </row>
    <row r="349" spans="1:21">
      <c r="A349" s="916"/>
      <c r="B349" s="55">
        <v>2</v>
      </c>
      <c r="C349" s="39"/>
      <c r="D349" s="33"/>
      <c r="E349" s="33"/>
      <c r="F349" s="39"/>
      <c r="G349" s="39"/>
      <c r="H349" s="39"/>
      <c r="I349" s="370"/>
      <c r="J349" s="371"/>
      <c r="K349" s="372"/>
      <c r="L349" s="885"/>
      <c r="M349" s="885"/>
      <c r="N349" s="885"/>
      <c r="O349" s="886"/>
      <c r="P349" s="886"/>
      <c r="Q349" s="886"/>
      <c r="R349" s="885"/>
      <c r="S349" s="885"/>
      <c r="T349" s="550"/>
      <c r="U349" s="367"/>
    </row>
    <row r="350" spans="1:21">
      <c r="A350" s="916"/>
      <c r="B350" s="55">
        <v>3</v>
      </c>
      <c r="C350" s="39"/>
      <c r="D350" s="33"/>
      <c r="E350" s="33"/>
      <c r="F350" s="39"/>
      <c r="G350" s="39"/>
      <c r="H350" s="39"/>
      <c r="I350" s="370"/>
      <c r="J350" s="371"/>
      <c r="K350" s="372"/>
      <c r="L350" s="885"/>
      <c r="M350" s="885"/>
      <c r="N350" s="885"/>
      <c r="O350" s="886"/>
      <c r="P350" s="886"/>
      <c r="Q350" s="886"/>
      <c r="R350" s="885"/>
      <c r="S350" s="885"/>
      <c r="T350" s="550"/>
      <c r="U350" s="367"/>
    </row>
    <row r="351" spans="1:21">
      <c r="A351" s="916"/>
      <c r="B351" s="55">
        <v>4</v>
      </c>
      <c r="C351" s="39"/>
      <c r="D351" s="33"/>
      <c r="E351" s="33"/>
      <c r="F351" s="39"/>
      <c r="G351" s="39"/>
      <c r="H351" s="39"/>
      <c r="I351" s="370"/>
      <c r="J351" s="371"/>
      <c r="K351" s="372"/>
      <c r="L351" s="885"/>
      <c r="M351" s="885"/>
      <c r="N351" s="885"/>
      <c r="O351" s="886"/>
      <c r="P351" s="886"/>
      <c r="Q351" s="886"/>
      <c r="R351" s="885"/>
      <c r="S351" s="885"/>
      <c r="T351" s="550"/>
      <c r="U351" s="367"/>
    </row>
    <row r="352" spans="1:21">
      <c r="A352" s="916"/>
      <c r="B352" s="55">
        <v>5</v>
      </c>
      <c r="C352" s="39"/>
      <c r="D352" s="33"/>
      <c r="E352" s="33"/>
      <c r="F352" s="39"/>
      <c r="G352" s="39"/>
      <c r="H352" s="39"/>
      <c r="I352" s="370"/>
      <c r="J352" s="371"/>
      <c r="K352" s="372"/>
      <c r="L352" s="885"/>
      <c r="M352" s="885"/>
      <c r="N352" s="885"/>
      <c r="O352" s="886"/>
      <c r="P352" s="886"/>
      <c r="Q352" s="886"/>
      <c r="R352" s="885"/>
      <c r="S352" s="885"/>
      <c r="T352" s="550"/>
      <c r="U352" s="367"/>
    </row>
    <row r="353" spans="1:21">
      <c r="A353" s="916"/>
      <c r="B353" s="55">
        <v>6</v>
      </c>
      <c r="C353" s="39"/>
      <c r="D353" s="33"/>
      <c r="E353" s="33"/>
      <c r="F353" s="39"/>
      <c r="G353" s="39"/>
      <c r="H353" s="39"/>
      <c r="I353" s="370"/>
      <c r="J353" s="371"/>
      <c r="K353" s="372"/>
      <c r="L353" s="885"/>
      <c r="M353" s="885"/>
      <c r="N353" s="885"/>
      <c r="O353" s="886"/>
      <c r="P353" s="886"/>
      <c r="Q353" s="886"/>
      <c r="R353" s="885"/>
      <c r="S353" s="885"/>
      <c r="T353" s="550"/>
      <c r="U353" s="367"/>
    </row>
    <row r="354" spans="1:21">
      <c r="A354" s="916"/>
      <c r="B354" s="55">
        <v>7</v>
      </c>
      <c r="C354" s="39"/>
      <c r="D354" s="33"/>
      <c r="E354" s="33"/>
      <c r="F354" s="39"/>
      <c r="G354" s="39"/>
      <c r="H354" s="39"/>
      <c r="I354" s="370"/>
      <c r="J354" s="371"/>
      <c r="K354" s="372"/>
      <c r="L354" s="885"/>
      <c r="M354" s="885"/>
      <c r="N354" s="885"/>
      <c r="O354" s="886"/>
      <c r="P354" s="886"/>
      <c r="Q354" s="886"/>
      <c r="R354" s="885"/>
      <c r="S354" s="885"/>
      <c r="T354" s="550"/>
      <c r="U354" s="367"/>
    </row>
    <row r="355" spans="1:21">
      <c r="A355" s="916"/>
      <c r="B355" s="55">
        <v>8</v>
      </c>
      <c r="C355" s="39"/>
      <c r="D355" s="33"/>
      <c r="E355" s="33"/>
      <c r="F355" s="39"/>
      <c r="G355" s="39"/>
      <c r="H355" s="39"/>
      <c r="I355" s="370"/>
      <c r="J355" s="371"/>
      <c r="K355" s="372"/>
      <c r="L355" s="885"/>
      <c r="M355" s="885"/>
      <c r="N355" s="885"/>
      <c r="O355" s="886"/>
      <c r="P355" s="886"/>
      <c r="Q355" s="886"/>
      <c r="R355" s="885"/>
      <c r="S355" s="885"/>
      <c r="T355" s="550"/>
      <c r="U355" s="367"/>
    </row>
    <row r="356" spans="1:21">
      <c r="A356" s="916"/>
      <c r="B356" s="55">
        <v>9</v>
      </c>
      <c r="C356" s="39"/>
      <c r="D356" s="33"/>
      <c r="E356" s="33"/>
      <c r="F356" s="39"/>
      <c r="G356" s="39"/>
      <c r="H356" s="39"/>
      <c r="I356" s="370"/>
      <c r="J356" s="371"/>
      <c r="K356" s="372"/>
      <c r="L356" s="885"/>
      <c r="M356" s="885"/>
      <c r="N356" s="885"/>
      <c r="O356" s="886"/>
      <c r="P356" s="886"/>
      <c r="Q356" s="886"/>
      <c r="R356" s="885"/>
      <c r="S356" s="885"/>
      <c r="T356" s="550"/>
      <c r="U356" s="367"/>
    </row>
    <row r="357" spans="1:21" ht="15.75" thickBot="1">
      <c r="A357" s="917"/>
      <c r="B357" s="56">
        <v>10</v>
      </c>
      <c r="C357" s="47"/>
      <c r="D357" s="46"/>
      <c r="E357" s="46"/>
      <c r="F357" s="47"/>
      <c r="G357" s="47"/>
      <c r="H357" s="47"/>
      <c r="I357" s="373"/>
      <c r="J357" s="374"/>
      <c r="K357" s="375"/>
      <c r="L357" s="854"/>
      <c r="M357" s="854"/>
      <c r="N357" s="854"/>
      <c r="O357" s="887"/>
      <c r="P357" s="887"/>
      <c r="Q357" s="887"/>
      <c r="R357" s="854"/>
      <c r="S357" s="854"/>
      <c r="T357" s="551"/>
      <c r="U357" s="367"/>
    </row>
    <row r="358" spans="1:21" ht="15.75" thickBot="1">
      <c r="A358" s="48"/>
      <c r="B358" s="34"/>
      <c r="C358" s="34"/>
      <c r="D358" s="34"/>
      <c r="E358" s="328" t="s">
        <v>202</v>
      </c>
      <c r="F358" s="329">
        <f>COUNTA(F348:F357)</f>
        <v>0</v>
      </c>
      <c r="G358" s="330">
        <f>COUNTA(G348:G357)</f>
        <v>0</v>
      </c>
      <c r="H358" s="376"/>
      <c r="I358" s="376"/>
      <c r="J358" s="377"/>
      <c r="K358" s="376"/>
      <c r="L358" s="888" t="s">
        <v>203</v>
      </c>
      <c r="M358" s="889"/>
      <c r="N358" s="890"/>
      <c r="O358" s="891">
        <f>SUM(O348:O357)</f>
        <v>0</v>
      </c>
      <c r="P358" s="892"/>
      <c r="Q358" s="893"/>
      <c r="R358" s="34"/>
      <c r="S358" s="38"/>
      <c r="T358" s="552"/>
      <c r="U358" s="379"/>
    </row>
    <row r="359" spans="1:21" ht="15.75" thickBot="1">
      <c r="A359" s="380"/>
      <c r="B359" s="381"/>
      <c r="C359" s="382"/>
      <c r="D359" s="382"/>
      <c r="E359" s="382"/>
      <c r="F359" s="381"/>
      <c r="G359" s="382"/>
      <c r="H359" s="382"/>
      <c r="I359" s="381"/>
      <c r="J359" s="381"/>
      <c r="K359" s="382"/>
      <c r="L359" s="382"/>
      <c r="M359" s="382"/>
      <c r="N359" s="382"/>
      <c r="O359" s="382"/>
      <c r="P359" s="382"/>
      <c r="Q359" s="382"/>
      <c r="R359" s="382"/>
      <c r="S359" s="553"/>
      <c r="T359" s="554"/>
      <c r="U359" s="383"/>
    </row>
    <row r="360" spans="1:21" ht="15.75" thickBot="1">
      <c r="A360" s="362"/>
      <c r="B360" s="363"/>
      <c r="C360" s="364"/>
      <c r="D360" s="364"/>
      <c r="E360" s="364"/>
      <c r="F360" s="363"/>
      <c r="G360" s="364"/>
      <c r="H360" s="364"/>
      <c r="I360" s="363"/>
      <c r="J360" s="363"/>
      <c r="K360" s="364"/>
      <c r="L360" s="364"/>
      <c r="M360" s="364"/>
      <c r="N360" s="364"/>
      <c r="O360" s="364"/>
      <c r="P360" s="364"/>
      <c r="Q360" s="364"/>
      <c r="R360" s="364"/>
      <c r="S360" s="547"/>
      <c r="T360" s="547"/>
      <c r="U360" s="365"/>
    </row>
    <row r="361" spans="1:21" ht="28.5" thickBot="1">
      <c r="A361" s="57" t="s">
        <v>19</v>
      </c>
      <c r="B361" s="929" t="s">
        <v>47</v>
      </c>
      <c r="C361" s="930"/>
      <c r="E361" s="921" t="s">
        <v>173</v>
      </c>
      <c r="F361" s="922"/>
      <c r="G361" s="919">
        <f>VLOOKUP(B361,'Urbano.Piano inv. forn'!$C$29:$G$48,3,FALSE)</f>
        <v>0</v>
      </c>
      <c r="H361" s="920"/>
      <c r="I361" s="28"/>
      <c r="J361" s="921" t="s">
        <v>174</v>
      </c>
      <c r="K361" s="922"/>
      <c r="L361" s="919">
        <f>VLOOKUP(B361,'Urbano.Piano inv. forn'!$C$29:$G$48,4,FALSE)</f>
        <v>0</v>
      </c>
      <c r="M361" s="920"/>
      <c r="O361" s="61" t="s">
        <v>175</v>
      </c>
      <c r="P361" s="366"/>
      <c r="R361" s="62" t="s">
        <v>176</v>
      </c>
      <c r="S361" s="902"/>
      <c r="T361" s="903"/>
      <c r="U361" s="367"/>
    </row>
    <row r="362" spans="1:21" ht="15.75" thickBot="1">
      <c r="A362" s="48"/>
      <c r="B362" s="35"/>
      <c r="C362" s="35"/>
      <c r="E362" s="36"/>
      <c r="F362" s="36"/>
      <c r="G362" s="37"/>
      <c r="H362" s="37"/>
      <c r="I362" s="28"/>
      <c r="J362" s="36"/>
      <c r="K362" s="36"/>
      <c r="L362" s="37"/>
      <c r="M362" s="37"/>
      <c r="O362" s="38"/>
      <c r="R362" s="34"/>
      <c r="S362" s="548"/>
      <c r="U362" s="49"/>
    </row>
    <row r="363" spans="1:21" ht="35.450000000000003" customHeight="1" thickBot="1">
      <c r="A363" s="923" t="s">
        <v>177</v>
      </c>
      <c r="B363" s="924"/>
      <c r="C363" s="924"/>
      <c r="D363" s="925"/>
      <c r="E363" s="914">
        <f>VLOOKUP(B361,'Urbano.Piano inv. forn'!$C$29:$V$48,18,FALSE)</f>
        <v>0</v>
      </c>
      <c r="F363" s="926"/>
      <c r="G363" s="926"/>
      <c r="H363" s="915"/>
      <c r="I363" s="28"/>
      <c r="J363" s="927" t="s">
        <v>178</v>
      </c>
      <c r="K363" s="928"/>
      <c r="L363" s="914">
        <f>VLOOKUP(B361,'Urbano.Piano inv. forn'!$C$29:$V$48,20,FALSE)</f>
        <v>0</v>
      </c>
      <c r="M363" s="915"/>
      <c r="N363" s="45"/>
      <c r="O363" s="62" t="s">
        <v>179</v>
      </c>
      <c r="P363" s="50">
        <f>L363+E363</f>
        <v>0</v>
      </c>
      <c r="R363" s="62" t="s">
        <v>180</v>
      </c>
      <c r="S363" s="902"/>
      <c r="T363" s="903"/>
      <c r="U363" s="49"/>
    </row>
    <row r="364" spans="1:21" ht="15.75" thickBot="1">
      <c r="A364" s="51"/>
      <c r="B364" s="52"/>
      <c r="C364" s="52"/>
      <c r="D364" s="52"/>
      <c r="E364" s="53"/>
      <c r="F364" s="53"/>
      <c r="G364" s="53"/>
      <c r="H364" s="53"/>
      <c r="I364" s="28"/>
      <c r="J364" s="36"/>
      <c r="K364" s="36"/>
      <c r="L364" s="53"/>
      <c r="M364" s="53"/>
      <c r="N364" s="45"/>
      <c r="O364" s="34"/>
      <c r="P364" s="45"/>
      <c r="R364" s="34"/>
      <c r="S364" s="549"/>
      <c r="T364" s="549"/>
      <c r="U364" s="367"/>
    </row>
    <row r="365" spans="1:21" ht="45">
      <c r="A365" s="911" t="s">
        <v>181</v>
      </c>
      <c r="B365" s="894" t="s">
        <v>182</v>
      </c>
      <c r="C365" s="894" t="s">
        <v>183</v>
      </c>
      <c r="D365" s="59" t="s">
        <v>184</v>
      </c>
      <c r="E365" s="58" t="s">
        <v>185</v>
      </c>
      <c r="F365" s="59" t="s">
        <v>186</v>
      </c>
      <c r="G365" s="59" t="s">
        <v>187</v>
      </c>
      <c r="H365" s="59" t="s">
        <v>146</v>
      </c>
      <c r="I365" s="59" t="s">
        <v>188</v>
      </c>
      <c r="J365" s="59" t="s">
        <v>189</v>
      </c>
      <c r="K365" s="59" t="s">
        <v>190</v>
      </c>
      <c r="L365" s="894" t="s">
        <v>473</v>
      </c>
      <c r="M365" s="894"/>
      <c r="N365" s="894"/>
      <c r="O365" s="894" t="s">
        <v>191</v>
      </c>
      <c r="P365" s="894"/>
      <c r="Q365" s="894"/>
      <c r="R365" s="894" t="s">
        <v>192</v>
      </c>
      <c r="S365" s="894"/>
      <c r="T365" s="904" t="s">
        <v>193</v>
      </c>
      <c r="U365" s="369"/>
    </row>
    <row r="366" spans="1:21" ht="24.75" thickBot="1">
      <c r="A366" s="912"/>
      <c r="B366" s="913"/>
      <c r="C366" s="913"/>
      <c r="D366" s="60" t="s">
        <v>194</v>
      </c>
      <c r="E366" s="60" t="s">
        <v>195</v>
      </c>
      <c r="F366" s="60" t="s">
        <v>196</v>
      </c>
      <c r="G366" s="60" t="s">
        <v>196</v>
      </c>
      <c r="H366" s="60" t="s">
        <v>157</v>
      </c>
      <c r="I366" s="60" t="s">
        <v>44</v>
      </c>
      <c r="J366" s="60" t="s">
        <v>197</v>
      </c>
      <c r="K366" s="60" t="s">
        <v>198</v>
      </c>
      <c r="L366" s="895" t="s">
        <v>475</v>
      </c>
      <c r="M366" s="895"/>
      <c r="N366" s="895"/>
      <c r="O366" s="895" t="s">
        <v>171</v>
      </c>
      <c r="P366" s="895"/>
      <c r="Q366" s="895"/>
      <c r="R366" s="895" t="s">
        <v>201</v>
      </c>
      <c r="S366" s="895"/>
      <c r="T366" s="905"/>
      <c r="U366" s="369"/>
    </row>
    <row r="367" spans="1:21">
      <c r="A367" s="916" t="str">
        <f>B361</f>
        <v>urb.e.1</v>
      </c>
      <c r="B367" s="54">
        <v>1</v>
      </c>
      <c r="C367" s="80"/>
      <c r="D367" s="40"/>
      <c r="E367" s="40"/>
      <c r="F367" s="80"/>
      <c r="G367" s="80"/>
      <c r="H367" s="41"/>
      <c r="I367" s="384"/>
      <c r="J367" s="385"/>
      <c r="K367" s="386"/>
      <c r="L367" s="896"/>
      <c r="M367" s="896"/>
      <c r="N367" s="896"/>
      <c r="O367" s="897"/>
      <c r="P367" s="897"/>
      <c r="Q367" s="897"/>
      <c r="R367" s="896"/>
      <c r="S367" s="896"/>
      <c r="T367" s="555"/>
      <c r="U367" s="367"/>
    </row>
    <row r="368" spans="1:21">
      <c r="A368" s="916"/>
      <c r="B368" s="55">
        <v>2</v>
      </c>
      <c r="C368" s="39"/>
      <c r="D368" s="33"/>
      <c r="E368" s="33"/>
      <c r="F368" s="39"/>
      <c r="G368" s="39"/>
      <c r="H368" s="39"/>
      <c r="I368" s="370"/>
      <c r="J368" s="371"/>
      <c r="K368" s="372"/>
      <c r="L368" s="885"/>
      <c r="M368" s="885"/>
      <c r="N368" s="885"/>
      <c r="O368" s="886"/>
      <c r="P368" s="886"/>
      <c r="Q368" s="886"/>
      <c r="R368" s="885"/>
      <c r="S368" s="885"/>
      <c r="T368" s="550"/>
      <c r="U368" s="367"/>
    </row>
    <row r="369" spans="1:21">
      <c r="A369" s="916"/>
      <c r="B369" s="55">
        <v>3</v>
      </c>
      <c r="C369" s="39"/>
      <c r="D369" s="33"/>
      <c r="E369" s="33"/>
      <c r="F369" s="39"/>
      <c r="G369" s="39"/>
      <c r="H369" s="39"/>
      <c r="I369" s="370"/>
      <c r="J369" s="371"/>
      <c r="K369" s="372"/>
      <c r="L369" s="885"/>
      <c r="M369" s="885"/>
      <c r="N369" s="885"/>
      <c r="O369" s="886"/>
      <c r="P369" s="886"/>
      <c r="Q369" s="886"/>
      <c r="R369" s="885"/>
      <c r="S369" s="885"/>
      <c r="T369" s="550"/>
      <c r="U369" s="367"/>
    </row>
    <row r="370" spans="1:21">
      <c r="A370" s="916"/>
      <c r="B370" s="55">
        <v>4</v>
      </c>
      <c r="C370" s="39"/>
      <c r="D370" s="33"/>
      <c r="E370" s="33"/>
      <c r="F370" s="39"/>
      <c r="G370" s="39"/>
      <c r="H370" s="39"/>
      <c r="I370" s="370"/>
      <c r="J370" s="371"/>
      <c r="K370" s="372"/>
      <c r="L370" s="885"/>
      <c r="M370" s="885"/>
      <c r="N370" s="885"/>
      <c r="O370" s="886"/>
      <c r="P370" s="886"/>
      <c r="Q370" s="886"/>
      <c r="R370" s="885"/>
      <c r="S370" s="885"/>
      <c r="T370" s="550"/>
      <c r="U370" s="367"/>
    </row>
    <row r="371" spans="1:21">
      <c r="A371" s="916"/>
      <c r="B371" s="55">
        <v>5</v>
      </c>
      <c r="C371" s="39"/>
      <c r="D371" s="33"/>
      <c r="E371" s="33"/>
      <c r="F371" s="39"/>
      <c r="G371" s="39"/>
      <c r="H371" s="39"/>
      <c r="I371" s="370"/>
      <c r="J371" s="371"/>
      <c r="K371" s="372"/>
      <c r="L371" s="885"/>
      <c r="M371" s="885"/>
      <c r="N371" s="885"/>
      <c r="O371" s="886"/>
      <c r="P371" s="886"/>
      <c r="Q371" s="886"/>
      <c r="R371" s="885"/>
      <c r="S371" s="885"/>
      <c r="T371" s="550"/>
      <c r="U371" s="367"/>
    </row>
    <row r="372" spans="1:21">
      <c r="A372" s="916"/>
      <c r="B372" s="55">
        <v>6</v>
      </c>
      <c r="C372" s="39"/>
      <c r="D372" s="33"/>
      <c r="E372" s="33"/>
      <c r="F372" s="39"/>
      <c r="G372" s="39"/>
      <c r="H372" s="39"/>
      <c r="I372" s="370"/>
      <c r="J372" s="371"/>
      <c r="K372" s="372"/>
      <c r="L372" s="885"/>
      <c r="M372" s="885"/>
      <c r="N372" s="885"/>
      <c r="O372" s="886"/>
      <c r="P372" s="886"/>
      <c r="Q372" s="886"/>
      <c r="R372" s="885"/>
      <c r="S372" s="885"/>
      <c r="T372" s="550"/>
      <c r="U372" s="367"/>
    </row>
    <row r="373" spans="1:21">
      <c r="A373" s="916"/>
      <c r="B373" s="55">
        <v>7</v>
      </c>
      <c r="C373" s="39"/>
      <c r="D373" s="33"/>
      <c r="E373" s="33"/>
      <c r="F373" s="39"/>
      <c r="G373" s="39"/>
      <c r="H373" s="39"/>
      <c r="I373" s="370"/>
      <c r="J373" s="371"/>
      <c r="K373" s="372"/>
      <c r="L373" s="885"/>
      <c r="M373" s="885"/>
      <c r="N373" s="885"/>
      <c r="O373" s="886"/>
      <c r="P373" s="886"/>
      <c r="Q373" s="886"/>
      <c r="R373" s="885"/>
      <c r="S373" s="885"/>
      <c r="T373" s="550"/>
      <c r="U373" s="367"/>
    </row>
    <row r="374" spans="1:21">
      <c r="A374" s="916"/>
      <c r="B374" s="55">
        <v>8</v>
      </c>
      <c r="C374" s="39"/>
      <c r="D374" s="33"/>
      <c r="E374" s="33"/>
      <c r="F374" s="39"/>
      <c r="G374" s="39"/>
      <c r="H374" s="39"/>
      <c r="I374" s="370"/>
      <c r="J374" s="371"/>
      <c r="K374" s="372"/>
      <c r="L374" s="885"/>
      <c r="M374" s="885"/>
      <c r="N374" s="885"/>
      <c r="O374" s="886"/>
      <c r="P374" s="886"/>
      <c r="Q374" s="886"/>
      <c r="R374" s="885"/>
      <c r="S374" s="885"/>
      <c r="T374" s="550"/>
      <c r="U374" s="367"/>
    </row>
    <row r="375" spans="1:21">
      <c r="A375" s="916"/>
      <c r="B375" s="55">
        <v>9</v>
      </c>
      <c r="C375" s="39"/>
      <c r="D375" s="33"/>
      <c r="E375" s="33"/>
      <c r="F375" s="39"/>
      <c r="G375" s="39"/>
      <c r="H375" s="39"/>
      <c r="I375" s="370"/>
      <c r="J375" s="371"/>
      <c r="K375" s="372"/>
      <c r="L375" s="885"/>
      <c r="M375" s="885"/>
      <c r="N375" s="885"/>
      <c r="O375" s="886"/>
      <c r="P375" s="886"/>
      <c r="Q375" s="886"/>
      <c r="R375" s="885"/>
      <c r="S375" s="885"/>
      <c r="T375" s="550"/>
      <c r="U375" s="367"/>
    </row>
    <row r="376" spans="1:21" ht="15.75" thickBot="1">
      <c r="A376" s="917"/>
      <c r="B376" s="56">
        <v>10</v>
      </c>
      <c r="C376" s="47"/>
      <c r="D376" s="46"/>
      <c r="E376" s="46"/>
      <c r="F376" s="47"/>
      <c r="G376" s="47"/>
      <c r="H376" s="47"/>
      <c r="I376" s="373"/>
      <c r="J376" s="374"/>
      <c r="K376" s="375"/>
      <c r="L376" s="854"/>
      <c r="M376" s="854"/>
      <c r="N376" s="854"/>
      <c r="O376" s="887"/>
      <c r="P376" s="887"/>
      <c r="Q376" s="887"/>
      <c r="R376" s="854"/>
      <c r="S376" s="854"/>
      <c r="T376" s="551"/>
      <c r="U376" s="367"/>
    </row>
    <row r="377" spans="1:21" ht="15.75" thickBot="1">
      <c r="A377" s="48"/>
      <c r="B377" s="34"/>
      <c r="C377" s="34"/>
      <c r="D377" s="34"/>
      <c r="E377" s="328" t="s">
        <v>202</v>
      </c>
      <c r="F377" s="329">
        <f>COUNTA(F367:F376)</f>
        <v>0</v>
      </c>
      <c r="G377" s="330">
        <f>COUNTA(G367:G376)</f>
        <v>0</v>
      </c>
      <c r="H377" s="376"/>
      <c r="I377" s="376"/>
      <c r="J377" s="377"/>
      <c r="K377" s="376"/>
      <c r="L377" s="888" t="s">
        <v>203</v>
      </c>
      <c r="M377" s="889"/>
      <c r="N377" s="890"/>
      <c r="O377" s="891">
        <f>SUM(O367:O376)</f>
        <v>0</v>
      </c>
      <c r="P377" s="892"/>
      <c r="Q377" s="893"/>
      <c r="R377" s="34"/>
      <c r="S377" s="38"/>
      <c r="T377" s="552"/>
      <c r="U377" s="379"/>
    </row>
    <row r="378" spans="1:21" ht="15.75" thickBot="1">
      <c r="A378" s="380"/>
      <c r="B378" s="381"/>
      <c r="C378" s="382"/>
      <c r="D378" s="382"/>
      <c r="E378" s="382"/>
      <c r="F378" s="381"/>
      <c r="G378" s="382"/>
      <c r="H378" s="382"/>
      <c r="I378" s="381"/>
      <c r="J378" s="381"/>
      <c r="K378" s="382"/>
      <c r="L378" s="382"/>
      <c r="M378" s="382"/>
      <c r="N378" s="382"/>
      <c r="O378" s="382"/>
      <c r="P378" s="382"/>
      <c r="Q378" s="382"/>
      <c r="R378" s="382"/>
      <c r="S378" s="553"/>
      <c r="T378" s="554"/>
      <c r="U378" s="383"/>
    </row>
    <row r="379" spans="1:21" ht="15.75" thickBot="1">
      <c r="A379" s="362"/>
      <c r="B379" s="363"/>
      <c r="C379" s="364"/>
      <c r="D379" s="364"/>
      <c r="E379" s="364"/>
      <c r="F379" s="363"/>
      <c r="G379" s="364"/>
      <c r="H379" s="364"/>
      <c r="I379" s="363"/>
      <c r="J379" s="363"/>
      <c r="K379" s="364"/>
      <c r="L379" s="364"/>
      <c r="M379" s="364"/>
      <c r="N379" s="364"/>
      <c r="O379" s="364"/>
      <c r="P379" s="364"/>
      <c r="Q379" s="364"/>
      <c r="R379" s="364"/>
      <c r="S379" s="547"/>
      <c r="T379" s="547"/>
      <c r="U379" s="365"/>
    </row>
    <row r="380" spans="1:21" ht="28.5" thickBot="1">
      <c r="A380" s="57" t="s">
        <v>19</v>
      </c>
      <c r="B380" s="929" t="s">
        <v>47</v>
      </c>
      <c r="C380" s="930"/>
      <c r="E380" s="921" t="s">
        <v>173</v>
      </c>
      <c r="F380" s="922"/>
      <c r="G380" s="919">
        <f>VLOOKUP(B380,'Urbano.Piano inv. forn'!$C$29:$G$48,3,FALSE)</f>
        <v>0</v>
      </c>
      <c r="H380" s="920"/>
      <c r="I380" s="28"/>
      <c r="J380" s="921" t="s">
        <v>174</v>
      </c>
      <c r="K380" s="922"/>
      <c r="L380" s="919">
        <f>VLOOKUP(B380,'Urbano.Piano inv. forn'!$C$29:$G$48,4,FALSE)</f>
        <v>0</v>
      </c>
      <c r="M380" s="920"/>
      <c r="O380" s="61" t="s">
        <v>175</v>
      </c>
      <c r="P380" s="366"/>
      <c r="R380" s="62" t="s">
        <v>176</v>
      </c>
      <c r="S380" s="902"/>
      <c r="T380" s="903"/>
      <c r="U380" s="367"/>
    </row>
    <row r="381" spans="1:21" ht="15.75" thickBot="1">
      <c r="A381" s="48"/>
      <c r="B381" s="35"/>
      <c r="C381" s="35"/>
      <c r="E381" s="36"/>
      <c r="F381" s="36"/>
      <c r="G381" s="37"/>
      <c r="H381" s="37"/>
      <c r="I381" s="28"/>
      <c r="J381" s="36"/>
      <c r="K381" s="36"/>
      <c r="L381" s="37"/>
      <c r="M381" s="37"/>
      <c r="O381" s="38"/>
      <c r="R381" s="34"/>
      <c r="S381" s="548"/>
      <c r="U381" s="49"/>
    </row>
    <row r="382" spans="1:21" ht="30" customHeight="1" thickBot="1">
      <c r="A382" s="923" t="s">
        <v>177</v>
      </c>
      <c r="B382" s="924"/>
      <c r="C382" s="924"/>
      <c r="D382" s="925"/>
      <c r="E382" s="914">
        <f>VLOOKUP(B380,'Urbano.Piano inv. forn'!$C$29:$V$48,18,FALSE)</f>
        <v>0</v>
      </c>
      <c r="F382" s="926"/>
      <c r="G382" s="926"/>
      <c r="H382" s="915"/>
      <c r="I382" s="28"/>
      <c r="J382" s="927" t="s">
        <v>178</v>
      </c>
      <c r="K382" s="928"/>
      <c r="L382" s="914">
        <f>VLOOKUP(B380,'Urbano.Piano inv. forn'!$C$29:$V$48,20,FALSE)</f>
        <v>0</v>
      </c>
      <c r="M382" s="915"/>
      <c r="N382" s="45"/>
      <c r="O382" s="62" t="s">
        <v>179</v>
      </c>
      <c r="P382" s="50">
        <f>L382+E382</f>
        <v>0</v>
      </c>
      <c r="R382" s="62" t="s">
        <v>180</v>
      </c>
      <c r="S382" s="902"/>
      <c r="T382" s="903"/>
      <c r="U382" s="49"/>
    </row>
    <row r="383" spans="1:21" ht="15.75" thickBot="1">
      <c r="A383" s="51"/>
      <c r="B383" s="52"/>
      <c r="C383" s="52"/>
      <c r="D383" s="52"/>
      <c r="E383" s="53"/>
      <c r="F383" s="53"/>
      <c r="G383" s="53"/>
      <c r="H383" s="53"/>
      <c r="I383" s="28"/>
      <c r="J383" s="36"/>
      <c r="K383" s="36"/>
      <c r="L383" s="53"/>
      <c r="M383" s="53"/>
      <c r="N383" s="45"/>
      <c r="O383" s="34"/>
      <c r="P383" s="45"/>
      <c r="R383" s="34"/>
      <c r="S383" s="549"/>
      <c r="T383" s="549"/>
      <c r="U383" s="367"/>
    </row>
    <row r="384" spans="1:21" ht="45">
      <c r="A384" s="911" t="s">
        <v>181</v>
      </c>
      <c r="B384" s="894" t="s">
        <v>182</v>
      </c>
      <c r="C384" s="894" t="s">
        <v>183</v>
      </c>
      <c r="D384" s="59" t="s">
        <v>184</v>
      </c>
      <c r="E384" s="58" t="s">
        <v>185</v>
      </c>
      <c r="F384" s="59" t="s">
        <v>186</v>
      </c>
      <c r="G384" s="59" t="s">
        <v>187</v>
      </c>
      <c r="H384" s="59" t="s">
        <v>146</v>
      </c>
      <c r="I384" s="59" t="s">
        <v>188</v>
      </c>
      <c r="J384" s="59" t="s">
        <v>189</v>
      </c>
      <c r="K384" s="59" t="s">
        <v>190</v>
      </c>
      <c r="L384" s="894" t="s">
        <v>473</v>
      </c>
      <c r="M384" s="894"/>
      <c r="N384" s="894"/>
      <c r="O384" s="894" t="s">
        <v>191</v>
      </c>
      <c r="P384" s="894"/>
      <c r="Q384" s="894"/>
      <c r="R384" s="894" t="s">
        <v>192</v>
      </c>
      <c r="S384" s="894"/>
      <c r="T384" s="904" t="s">
        <v>193</v>
      </c>
      <c r="U384" s="369"/>
    </row>
    <row r="385" spans="1:21" ht="24.75" thickBot="1">
      <c r="A385" s="912"/>
      <c r="B385" s="913"/>
      <c r="C385" s="913"/>
      <c r="D385" s="60" t="s">
        <v>194</v>
      </c>
      <c r="E385" s="60" t="s">
        <v>195</v>
      </c>
      <c r="F385" s="60" t="s">
        <v>196</v>
      </c>
      <c r="G385" s="60" t="s">
        <v>196</v>
      </c>
      <c r="H385" s="60" t="s">
        <v>157</v>
      </c>
      <c r="I385" s="60" t="s">
        <v>44</v>
      </c>
      <c r="J385" s="60" t="s">
        <v>197</v>
      </c>
      <c r="K385" s="60" t="s">
        <v>198</v>
      </c>
      <c r="L385" s="895" t="s">
        <v>475</v>
      </c>
      <c r="M385" s="895"/>
      <c r="N385" s="895"/>
      <c r="O385" s="895" t="s">
        <v>171</v>
      </c>
      <c r="P385" s="895"/>
      <c r="Q385" s="895"/>
      <c r="R385" s="895" t="s">
        <v>201</v>
      </c>
      <c r="S385" s="895"/>
      <c r="T385" s="905"/>
      <c r="U385" s="369"/>
    </row>
    <row r="386" spans="1:21">
      <c r="A386" s="916" t="str">
        <f>B380</f>
        <v>urb.e.1</v>
      </c>
      <c r="B386" s="54">
        <v>1</v>
      </c>
      <c r="C386" s="80"/>
      <c r="D386" s="40"/>
      <c r="E386" s="40"/>
      <c r="F386" s="80"/>
      <c r="G386" s="80"/>
      <c r="H386" s="41"/>
      <c r="I386" s="384"/>
      <c r="J386" s="385"/>
      <c r="K386" s="386"/>
      <c r="L386" s="896"/>
      <c r="M386" s="896"/>
      <c r="N386" s="896"/>
      <c r="O386" s="897"/>
      <c r="P386" s="897"/>
      <c r="Q386" s="897"/>
      <c r="R386" s="896"/>
      <c r="S386" s="896"/>
      <c r="T386" s="555"/>
      <c r="U386" s="367"/>
    </row>
    <row r="387" spans="1:21">
      <c r="A387" s="916"/>
      <c r="B387" s="55">
        <v>2</v>
      </c>
      <c r="C387" s="39"/>
      <c r="D387" s="33"/>
      <c r="E387" s="33"/>
      <c r="F387" s="39"/>
      <c r="G387" s="39"/>
      <c r="H387" s="39"/>
      <c r="I387" s="370"/>
      <c r="J387" s="371"/>
      <c r="K387" s="372"/>
      <c r="L387" s="885"/>
      <c r="M387" s="885"/>
      <c r="N387" s="885"/>
      <c r="O387" s="886"/>
      <c r="P387" s="886"/>
      <c r="Q387" s="886"/>
      <c r="R387" s="885"/>
      <c r="S387" s="885"/>
      <c r="T387" s="550"/>
      <c r="U387" s="367"/>
    </row>
    <row r="388" spans="1:21">
      <c r="A388" s="916"/>
      <c r="B388" s="55">
        <v>3</v>
      </c>
      <c r="C388" s="39"/>
      <c r="D388" s="33"/>
      <c r="E388" s="33"/>
      <c r="F388" s="39"/>
      <c r="G388" s="39"/>
      <c r="H388" s="39"/>
      <c r="I388" s="370"/>
      <c r="J388" s="371"/>
      <c r="K388" s="372"/>
      <c r="L388" s="885"/>
      <c r="M388" s="885"/>
      <c r="N388" s="885"/>
      <c r="O388" s="886"/>
      <c r="P388" s="886"/>
      <c r="Q388" s="886"/>
      <c r="R388" s="885"/>
      <c r="S388" s="885"/>
      <c r="T388" s="550"/>
      <c r="U388" s="367"/>
    </row>
    <row r="389" spans="1:21">
      <c r="A389" s="916"/>
      <c r="B389" s="55">
        <v>4</v>
      </c>
      <c r="C389" s="39"/>
      <c r="D389" s="33"/>
      <c r="E389" s="33"/>
      <c r="F389" s="39"/>
      <c r="G389" s="39"/>
      <c r="H389" s="39"/>
      <c r="I389" s="370"/>
      <c r="J389" s="371"/>
      <c r="K389" s="372"/>
      <c r="L389" s="885"/>
      <c r="M389" s="885"/>
      <c r="N389" s="885"/>
      <c r="O389" s="886"/>
      <c r="P389" s="886"/>
      <c r="Q389" s="886"/>
      <c r="R389" s="885"/>
      <c r="S389" s="885"/>
      <c r="T389" s="550"/>
      <c r="U389" s="367"/>
    </row>
    <row r="390" spans="1:21">
      <c r="A390" s="916"/>
      <c r="B390" s="55">
        <v>5</v>
      </c>
      <c r="C390" s="39"/>
      <c r="D390" s="33"/>
      <c r="E390" s="33"/>
      <c r="F390" s="39"/>
      <c r="G390" s="39"/>
      <c r="H390" s="39"/>
      <c r="I390" s="370"/>
      <c r="J390" s="371"/>
      <c r="K390" s="372"/>
      <c r="L390" s="885"/>
      <c r="M390" s="885"/>
      <c r="N390" s="885"/>
      <c r="O390" s="886"/>
      <c r="P390" s="886"/>
      <c r="Q390" s="886"/>
      <c r="R390" s="885"/>
      <c r="S390" s="885"/>
      <c r="T390" s="550"/>
      <c r="U390" s="367"/>
    </row>
    <row r="391" spans="1:21">
      <c r="A391" s="916"/>
      <c r="B391" s="55">
        <v>6</v>
      </c>
      <c r="C391" s="39"/>
      <c r="D391" s="33"/>
      <c r="E391" s="33"/>
      <c r="F391" s="39"/>
      <c r="G391" s="39"/>
      <c r="H391" s="39"/>
      <c r="I391" s="370"/>
      <c r="J391" s="371"/>
      <c r="K391" s="372"/>
      <c r="L391" s="885"/>
      <c r="M391" s="885"/>
      <c r="N391" s="885"/>
      <c r="O391" s="886"/>
      <c r="P391" s="886"/>
      <c r="Q391" s="886"/>
      <c r="R391" s="885"/>
      <c r="S391" s="885"/>
      <c r="T391" s="550"/>
      <c r="U391" s="367"/>
    </row>
    <row r="392" spans="1:21">
      <c r="A392" s="916"/>
      <c r="B392" s="55">
        <v>7</v>
      </c>
      <c r="C392" s="39"/>
      <c r="D392" s="33"/>
      <c r="E392" s="33"/>
      <c r="F392" s="39"/>
      <c r="G392" s="39"/>
      <c r="H392" s="39"/>
      <c r="I392" s="370"/>
      <c r="J392" s="371"/>
      <c r="K392" s="372"/>
      <c r="L392" s="885"/>
      <c r="M392" s="885"/>
      <c r="N392" s="885"/>
      <c r="O392" s="886"/>
      <c r="P392" s="886"/>
      <c r="Q392" s="886"/>
      <c r="R392" s="885"/>
      <c r="S392" s="885"/>
      <c r="T392" s="550"/>
      <c r="U392" s="367"/>
    </row>
    <row r="393" spans="1:21">
      <c r="A393" s="916"/>
      <c r="B393" s="55">
        <v>8</v>
      </c>
      <c r="C393" s="39"/>
      <c r="D393" s="33"/>
      <c r="E393" s="33"/>
      <c r="F393" s="39"/>
      <c r="G393" s="39"/>
      <c r="H393" s="39"/>
      <c r="I393" s="370"/>
      <c r="J393" s="371"/>
      <c r="K393" s="372"/>
      <c r="L393" s="885"/>
      <c r="M393" s="885"/>
      <c r="N393" s="885"/>
      <c r="O393" s="886"/>
      <c r="P393" s="886"/>
      <c r="Q393" s="886"/>
      <c r="R393" s="885"/>
      <c r="S393" s="885"/>
      <c r="T393" s="550"/>
      <c r="U393" s="367"/>
    </row>
    <row r="394" spans="1:21">
      <c r="A394" s="916"/>
      <c r="B394" s="55">
        <v>9</v>
      </c>
      <c r="C394" s="39"/>
      <c r="D394" s="33"/>
      <c r="E394" s="33"/>
      <c r="F394" s="39"/>
      <c r="G394" s="39"/>
      <c r="H394" s="39"/>
      <c r="I394" s="370"/>
      <c r="J394" s="371"/>
      <c r="K394" s="372"/>
      <c r="L394" s="885"/>
      <c r="M394" s="885"/>
      <c r="N394" s="885"/>
      <c r="O394" s="886"/>
      <c r="P394" s="886"/>
      <c r="Q394" s="886"/>
      <c r="R394" s="885"/>
      <c r="S394" s="885"/>
      <c r="T394" s="550"/>
      <c r="U394" s="367"/>
    </row>
    <row r="395" spans="1:21" ht="15.75" thickBot="1">
      <c r="A395" s="917"/>
      <c r="B395" s="56">
        <v>10</v>
      </c>
      <c r="C395" s="47"/>
      <c r="D395" s="46"/>
      <c r="E395" s="46"/>
      <c r="F395" s="47"/>
      <c r="G395" s="47"/>
      <c r="H395" s="47"/>
      <c r="I395" s="373"/>
      <c r="J395" s="374"/>
      <c r="K395" s="375"/>
      <c r="L395" s="854"/>
      <c r="M395" s="854"/>
      <c r="N395" s="854"/>
      <c r="O395" s="887"/>
      <c r="P395" s="887"/>
      <c r="Q395" s="887"/>
      <c r="R395" s="854"/>
      <c r="S395" s="854"/>
      <c r="T395" s="551"/>
      <c r="U395" s="367"/>
    </row>
    <row r="396" spans="1:21" ht="15.75" thickBot="1">
      <c r="A396" s="48"/>
      <c r="B396" s="34"/>
      <c r="C396" s="34"/>
      <c r="D396" s="34"/>
      <c r="E396" s="328" t="s">
        <v>202</v>
      </c>
      <c r="F396" s="329">
        <f>COUNTA(F386:F395)</f>
        <v>0</v>
      </c>
      <c r="G396" s="330">
        <f>COUNTA(G386:G395)</f>
        <v>0</v>
      </c>
      <c r="H396" s="376"/>
      <c r="I396" s="376"/>
      <c r="J396" s="377"/>
      <c r="K396" s="376"/>
      <c r="L396" s="888" t="s">
        <v>203</v>
      </c>
      <c r="M396" s="889"/>
      <c r="N396" s="890"/>
      <c r="O396" s="891">
        <f>SUM(O386:O395)</f>
        <v>0</v>
      </c>
      <c r="P396" s="892"/>
      <c r="Q396" s="893"/>
      <c r="R396" s="34"/>
      <c r="S396" s="38"/>
      <c r="T396" s="552"/>
      <c r="U396" s="379"/>
    </row>
    <row r="397" spans="1:21" ht="15.75" thickBot="1">
      <c r="A397" s="380"/>
      <c r="B397" s="381"/>
      <c r="C397" s="382"/>
      <c r="D397" s="382"/>
      <c r="E397" s="382"/>
      <c r="F397" s="381"/>
      <c r="G397" s="382"/>
      <c r="H397" s="382"/>
      <c r="I397" s="381"/>
      <c r="J397" s="381"/>
      <c r="K397" s="382"/>
      <c r="L397" s="382"/>
      <c r="M397" s="382"/>
      <c r="N397" s="382"/>
      <c r="O397" s="382"/>
      <c r="P397" s="382"/>
      <c r="Q397" s="382"/>
      <c r="R397" s="382"/>
      <c r="S397" s="553"/>
      <c r="T397" s="554"/>
      <c r="U397" s="383"/>
    </row>
    <row r="398" spans="1:21" ht="15.75" thickBot="1">
      <c r="A398" s="362"/>
      <c r="B398" s="363"/>
      <c r="C398" s="364"/>
      <c r="D398" s="364"/>
      <c r="E398" s="364"/>
      <c r="F398" s="363"/>
      <c r="G398" s="364"/>
      <c r="H398" s="364"/>
      <c r="I398" s="363"/>
      <c r="J398" s="363"/>
      <c r="K398" s="364"/>
      <c r="L398" s="364"/>
      <c r="M398" s="364"/>
      <c r="N398" s="364"/>
      <c r="O398" s="364"/>
      <c r="P398" s="364"/>
      <c r="Q398" s="364"/>
      <c r="R398" s="364"/>
      <c r="S398" s="547"/>
      <c r="T398" s="547"/>
      <c r="U398" s="365"/>
    </row>
    <row r="399" spans="1:21" ht="28.5" thickBot="1">
      <c r="A399" s="57" t="s">
        <v>19</v>
      </c>
      <c r="B399" s="929" t="s">
        <v>47</v>
      </c>
      <c r="C399" s="930"/>
      <c r="E399" s="921" t="s">
        <v>173</v>
      </c>
      <c r="F399" s="922"/>
      <c r="G399" s="919">
        <f>VLOOKUP(B399,'Urbano.Piano inv. forn'!$C$29:$G$48,3,FALSE)</f>
        <v>0</v>
      </c>
      <c r="H399" s="920"/>
      <c r="I399" s="28"/>
      <c r="J399" s="921" t="s">
        <v>174</v>
      </c>
      <c r="K399" s="922"/>
      <c r="L399" s="919">
        <f>VLOOKUP(B399,'Urbano.Piano inv. forn'!$C$29:$G$48,4,FALSE)</f>
        <v>0</v>
      </c>
      <c r="M399" s="920"/>
      <c r="O399" s="61" t="s">
        <v>175</v>
      </c>
      <c r="P399" s="366"/>
      <c r="R399" s="62" t="s">
        <v>176</v>
      </c>
      <c r="S399" s="902"/>
      <c r="T399" s="903"/>
      <c r="U399" s="367"/>
    </row>
    <row r="400" spans="1:21" ht="15.75" thickBot="1">
      <c r="A400" s="48"/>
      <c r="B400" s="35"/>
      <c r="C400" s="35"/>
      <c r="E400" s="36"/>
      <c r="F400" s="36"/>
      <c r="G400" s="37"/>
      <c r="H400" s="37"/>
      <c r="I400" s="28"/>
      <c r="J400" s="36"/>
      <c r="K400" s="36"/>
      <c r="L400" s="37"/>
      <c r="M400" s="37"/>
      <c r="O400" s="38"/>
      <c r="R400" s="34"/>
      <c r="S400" s="548"/>
      <c r="U400" s="49"/>
    </row>
    <row r="401" spans="1:21" ht="42" customHeight="1" thickBot="1">
      <c r="A401" s="923" t="s">
        <v>177</v>
      </c>
      <c r="B401" s="924"/>
      <c r="C401" s="924"/>
      <c r="D401" s="925"/>
      <c r="E401" s="914">
        <f>VLOOKUP(B399,'Urbano.Piano inv. forn'!$C$29:$V$48,18,FALSE)</f>
        <v>0</v>
      </c>
      <c r="F401" s="926"/>
      <c r="G401" s="926"/>
      <c r="H401" s="915"/>
      <c r="I401" s="28"/>
      <c r="J401" s="927" t="s">
        <v>178</v>
      </c>
      <c r="K401" s="928"/>
      <c r="L401" s="914">
        <f>VLOOKUP(B399,'Urbano.Piano inv. forn'!$C$29:$V$48,20,FALSE)</f>
        <v>0</v>
      </c>
      <c r="M401" s="915"/>
      <c r="N401" s="45"/>
      <c r="O401" s="62" t="s">
        <v>179</v>
      </c>
      <c r="P401" s="50">
        <f>L401+E401</f>
        <v>0</v>
      </c>
      <c r="R401" s="62" t="s">
        <v>180</v>
      </c>
      <c r="S401" s="902"/>
      <c r="T401" s="903"/>
      <c r="U401" s="49"/>
    </row>
    <row r="402" spans="1:21" ht="15.75" thickBot="1">
      <c r="A402" s="51"/>
      <c r="B402" s="52"/>
      <c r="C402" s="52"/>
      <c r="D402" s="52"/>
      <c r="E402" s="53"/>
      <c r="F402" s="53"/>
      <c r="G402" s="53"/>
      <c r="H402" s="53"/>
      <c r="I402" s="28"/>
      <c r="J402" s="36"/>
      <c r="K402" s="36"/>
      <c r="L402" s="53"/>
      <c r="M402" s="53"/>
      <c r="N402" s="45"/>
      <c r="O402" s="34"/>
      <c r="P402" s="45"/>
      <c r="R402" s="34"/>
      <c r="S402" s="549"/>
      <c r="T402" s="549"/>
      <c r="U402" s="367"/>
    </row>
    <row r="403" spans="1:21" ht="45">
      <c r="A403" s="911" t="s">
        <v>181</v>
      </c>
      <c r="B403" s="894" t="s">
        <v>182</v>
      </c>
      <c r="C403" s="894" t="s">
        <v>183</v>
      </c>
      <c r="D403" s="59" t="s">
        <v>184</v>
      </c>
      <c r="E403" s="58" t="s">
        <v>185</v>
      </c>
      <c r="F403" s="59" t="s">
        <v>186</v>
      </c>
      <c r="G403" s="59" t="s">
        <v>187</v>
      </c>
      <c r="H403" s="59" t="s">
        <v>146</v>
      </c>
      <c r="I403" s="59" t="s">
        <v>188</v>
      </c>
      <c r="J403" s="59" t="s">
        <v>189</v>
      </c>
      <c r="K403" s="59" t="s">
        <v>190</v>
      </c>
      <c r="L403" s="894" t="s">
        <v>473</v>
      </c>
      <c r="M403" s="894"/>
      <c r="N403" s="894"/>
      <c r="O403" s="894" t="s">
        <v>191</v>
      </c>
      <c r="P403" s="894"/>
      <c r="Q403" s="894"/>
      <c r="R403" s="894" t="s">
        <v>192</v>
      </c>
      <c r="S403" s="894"/>
      <c r="T403" s="904" t="s">
        <v>193</v>
      </c>
      <c r="U403" s="369"/>
    </row>
    <row r="404" spans="1:21" ht="24.75" thickBot="1">
      <c r="A404" s="912"/>
      <c r="B404" s="913"/>
      <c r="C404" s="913"/>
      <c r="D404" s="60" t="s">
        <v>194</v>
      </c>
      <c r="E404" s="60" t="s">
        <v>195</v>
      </c>
      <c r="F404" s="60" t="s">
        <v>196</v>
      </c>
      <c r="G404" s="60" t="s">
        <v>196</v>
      </c>
      <c r="H404" s="60" t="s">
        <v>157</v>
      </c>
      <c r="I404" s="60" t="s">
        <v>44</v>
      </c>
      <c r="J404" s="60" t="s">
        <v>197</v>
      </c>
      <c r="K404" s="60" t="s">
        <v>198</v>
      </c>
      <c r="L404" s="895" t="s">
        <v>475</v>
      </c>
      <c r="M404" s="895"/>
      <c r="N404" s="895"/>
      <c r="O404" s="895" t="s">
        <v>171</v>
      </c>
      <c r="P404" s="895"/>
      <c r="Q404" s="895"/>
      <c r="R404" s="895" t="s">
        <v>201</v>
      </c>
      <c r="S404" s="895"/>
      <c r="T404" s="905"/>
      <c r="U404" s="369"/>
    </row>
    <row r="405" spans="1:21">
      <c r="A405" s="916" t="str">
        <f>B399</f>
        <v>urb.e.1</v>
      </c>
      <c r="B405" s="54">
        <v>1</v>
      </c>
      <c r="C405" s="80"/>
      <c r="D405" s="40"/>
      <c r="E405" s="40"/>
      <c r="F405" s="80"/>
      <c r="G405" s="80"/>
      <c r="H405" s="41"/>
      <c r="I405" s="384"/>
      <c r="J405" s="385"/>
      <c r="K405" s="386"/>
      <c r="L405" s="896"/>
      <c r="M405" s="896"/>
      <c r="N405" s="896"/>
      <c r="O405" s="897"/>
      <c r="P405" s="897"/>
      <c r="Q405" s="897"/>
      <c r="R405" s="896"/>
      <c r="S405" s="896"/>
      <c r="T405" s="555"/>
      <c r="U405" s="367"/>
    </row>
    <row r="406" spans="1:21">
      <c r="A406" s="916"/>
      <c r="B406" s="55">
        <v>2</v>
      </c>
      <c r="C406" s="39"/>
      <c r="D406" s="33"/>
      <c r="E406" s="33"/>
      <c r="F406" s="39"/>
      <c r="G406" s="39"/>
      <c r="H406" s="39"/>
      <c r="I406" s="370"/>
      <c r="J406" s="371"/>
      <c r="K406" s="372"/>
      <c r="L406" s="885"/>
      <c r="M406" s="885"/>
      <c r="N406" s="885"/>
      <c r="O406" s="886"/>
      <c r="P406" s="886"/>
      <c r="Q406" s="886"/>
      <c r="R406" s="885"/>
      <c r="S406" s="885"/>
      <c r="T406" s="550"/>
      <c r="U406" s="367"/>
    </row>
    <row r="407" spans="1:21">
      <c r="A407" s="916"/>
      <c r="B407" s="55">
        <v>3</v>
      </c>
      <c r="C407" s="39"/>
      <c r="D407" s="33"/>
      <c r="E407" s="33"/>
      <c r="F407" s="39"/>
      <c r="G407" s="39"/>
      <c r="H407" s="39"/>
      <c r="I407" s="370"/>
      <c r="J407" s="371"/>
      <c r="K407" s="372"/>
      <c r="L407" s="885"/>
      <c r="M407" s="885"/>
      <c r="N407" s="885"/>
      <c r="O407" s="886"/>
      <c r="P407" s="886"/>
      <c r="Q407" s="886"/>
      <c r="R407" s="885"/>
      <c r="S407" s="885"/>
      <c r="T407" s="550"/>
      <c r="U407" s="367"/>
    </row>
    <row r="408" spans="1:21">
      <c r="A408" s="916"/>
      <c r="B408" s="55">
        <v>4</v>
      </c>
      <c r="C408" s="39"/>
      <c r="D408" s="33"/>
      <c r="E408" s="33"/>
      <c r="F408" s="39"/>
      <c r="G408" s="39"/>
      <c r="H408" s="39"/>
      <c r="I408" s="370"/>
      <c r="J408" s="371"/>
      <c r="K408" s="372"/>
      <c r="L408" s="885"/>
      <c r="M408" s="885"/>
      <c r="N408" s="885"/>
      <c r="O408" s="886"/>
      <c r="P408" s="886"/>
      <c r="Q408" s="886"/>
      <c r="R408" s="885"/>
      <c r="S408" s="885"/>
      <c r="T408" s="550"/>
      <c r="U408" s="367"/>
    </row>
    <row r="409" spans="1:21">
      <c r="A409" s="916"/>
      <c r="B409" s="55">
        <v>5</v>
      </c>
      <c r="C409" s="39"/>
      <c r="D409" s="33"/>
      <c r="E409" s="33"/>
      <c r="F409" s="39"/>
      <c r="G409" s="39"/>
      <c r="H409" s="39"/>
      <c r="I409" s="370"/>
      <c r="J409" s="371"/>
      <c r="K409" s="372"/>
      <c r="L409" s="885"/>
      <c r="M409" s="885"/>
      <c r="N409" s="885"/>
      <c r="O409" s="886"/>
      <c r="P409" s="886"/>
      <c r="Q409" s="886"/>
      <c r="R409" s="885"/>
      <c r="S409" s="885"/>
      <c r="T409" s="550"/>
      <c r="U409" s="367"/>
    </row>
    <row r="410" spans="1:21">
      <c r="A410" s="916"/>
      <c r="B410" s="55">
        <v>6</v>
      </c>
      <c r="C410" s="39"/>
      <c r="D410" s="33"/>
      <c r="E410" s="33"/>
      <c r="F410" s="39"/>
      <c r="G410" s="39"/>
      <c r="H410" s="39"/>
      <c r="I410" s="370"/>
      <c r="J410" s="371"/>
      <c r="K410" s="372"/>
      <c r="L410" s="885"/>
      <c r="M410" s="885"/>
      <c r="N410" s="885"/>
      <c r="O410" s="886"/>
      <c r="P410" s="886"/>
      <c r="Q410" s="886"/>
      <c r="R410" s="885"/>
      <c r="S410" s="885"/>
      <c r="T410" s="550"/>
      <c r="U410" s="367"/>
    </row>
    <row r="411" spans="1:21">
      <c r="A411" s="916"/>
      <c r="B411" s="55">
        <v>7</v>
      </c>
      <c r="C411" s="39"/>
      <c r="D411" s="33"/>
      <c r="E411" s="33"/>
      <c r="F411" s="39"/>
      <c r="G411" s="39"/>
      <c r="H411" s="39"/>
      <c r="I411" s="370"/>
      <c r="J411" s="371"/>
      <c r="K411" s="372"/>
      <c r="L411" s="885"/>
      <c r="M411" s="885"/>
      <c r="N411" s="885"/>
      <c r="O411" s="886"/>
      <c r="P411" s="886"/>
      <c r="Q411" s="886"/>
      <c r="R411" s="885"/>
      <c r="S411" s="885"/>
      <c r="T411" s="550"/>
      <c r="U411" s="367"/>
    </row>
    <row r="412" spans="1:21">
      <c r="A412" s="916"/>
      <c r="B412" s="55">
        <v>8</v>
      </c>
      <c r="C412" s="39"/>
      <c r="D412" s="33"/>
      <c r="E412" s="33"/>
      <c r="F412" s="39"/>
      <c r="G412" s="39"/>
      <c r="H412" s="39"/>
      <c r="I412" s="370"/>
      <c r="J412" s="371"/>
      <c r="K412" s="372"/>
      <c r="L412" s="885"/>
      <c r="M412" s="885"/>
      <c r="N412" s="885"/>
      <c r="O412" s="886"/>
      <c r="P412" s="886"/>
      <c r="Q412" s="886"/>
      <c r="R412" s="885"/>
      <c r="S412" s="885"/>
      <c r="T412" s="550"/>
      <c r="U412" s="367"/>
    </row>
    <row r="413" spans="1:21">
      <c r="A413" s="916"/>
      <c r="B413" s="55">
        <v>9</v>
      </c>
      <c r="C413" s="39"/>
      <c r="D413" s="33"/>
      <c r="E413" s="33"/>
      <c r="F413" s="39"/>
      <c r="G413" s="39"/>
      <c r="H413" s="39"/>
      <c r="I413" s="370"/>
      <c r="J413" s="371"/>
      <c r="K413" s="372"/>
      <c r="L413" s="885"/>
      <c r="M413" s="885"/>
      <c r="N413" s="885"/>
      <c r="O413" s="886"/>
      <c r="P413" s="886"/>
      <c r="Q413" s="886"/>
      <c r="R413" s="885"/>
      <c r="S413" s="885"/>
      <c r="T413" s="550"/>
      <c r="U413" s="367"/>
    </row>
    <row r="414" spans="1:21" ht="15.75" thickBot="1">
      <c r="A414" s="917"/>
      <c r="B414" s="56">
        <v>10</v>
      </c>
      <c r="C414" s="47"/>
      <c r="D414" s="46"/>
      <c r="E414" s="46"/>
      <c r="F414" s="47"/>
      <c r="G414" s="47"/>
      <c r="H414" s="47"/>
      <c r="I414" s="373"/>
      <c r="J414" s="374"/>
      <c r="K414" s="375"/>
      <c r="L414" s="854"/>
      <c r="M414" s="854"/>
      <c r="N414" s="854"/>
      <c r="O414" s="887"/>
      <c r="P414" s="887"/>
      <c r="Q414" s="887"/>
      <c r="R414" s="854"/>
      <c r="S414" s="854"/>
      <c r="T414" s="551"/>
      <c r="U414" s="367"/>
    </row>
    <row r="415" spans="1:21" ht="15.75" thickBot="1">
      <c r="A415" s="48"/>
      <c r="B415" s="34"/>
      <c r="C415" s="34"/>
      <c r="D415" s="34"/>
      <c r="E415" s="328" t="s">
        <v>202</v>
      </c>
      <c r="F415" s="329">
        <f>COUNTA(F405:F414)</f>
        <v>0</v>
      </c>
      <c r="G415" s="330">
        <f>COUNTA(G405:G414)</f>
        <v>0</v>
      </c>
      <c r="H415" s="376"/>
      <c r="I415" s="376"/>
      <c r="J415" s="377"/>
      <c r="K415" s="376"/>
      <c r="L415" s="888" t="s">
        <v>203</v>
      </c>
      <c r="M415" s="889"/>
      <c r="N415" s="890"/>
      <c r="O415" s="891">
        <f>SUM(O405:O414)</f>
        <v>0</v>
      </c>
      <c r="P415" s="892"/>
      <c r="Q415" s="893"/>
      <c r="R415" s="34"/>
      <c r="S415" s="38"/>
      <c r="T415" s="552"/>
      <c r="U415" s="379"/>
    </row>
    <row r="416" spans="1:21" ht="15.75" thickBot="1">
      <c r="A416" s="380"/>
      <c r="B416" s="381"/>
      <c r="C416" s="382"/>
      <c r="D416" s="382"/>
      <c r="E416" s="382"/>
      <c r="F416" s="381"/>
      <c r="G416" s="382"/>
      <c r="H416" s="382"/>
      <c r="I416" s="381"/>
      <c r="J416" s="381"/>
      <c r="K416" s="382"/>
      <c r="L416" s="382"/>
      <c r="M416" s="382"/>
      <c r="N416" s="382"/>
      <c r="O416" s="382"/>
      <c r="P416" s="382"/>
      <c r="Q416" s="382"/>
      <c r="R416" s="382"/>
      <c r="S416" s="553"/>
      <c r="T416" s="554"/>
      <c r="U416" s="383"/>
    </row>
    <row r="417" spans="1:21" ht="15.75" thickBot="1">
      <c r="A417" s="362"/>
      <c r="B417" s="363"/>
      <c r="C417" s="364"/>
      <c r="D417" s="364"/>
      <c r="E417" s="364"/>
      <c r="F417" s="363"/>
      <c r="G417" s="364"/>
      <c r="H417" s="364"/>
      <c r="I417" s="363"/>
      <c r="J417" s="363"/>
      <c r="K417" s="364"/>
      <c r="L417" s="364"/>
      <c r="M417" s="364"/>
      <c r="N417" s="364"/>
      <c r="O417" s="364"/>
      <c r="P417" s="364"/>
      <c r="Q417" s="364"/>
      <c r="R417" s="364"/>
      <c r="S417" s="547"/>
      <c r="T417" s="547"/>
      <c r="U417" s="365"/>
    </row>
    <row r="418" spans="1:21" ht="28.5" thickBot="1">
      <c r="A418" s="57" t="s">
        <v>19</v>
      </c>
      <c r="B418" s="929" t="s">
        <v>47</v>
      </c>
      <c r="C418" s="930"/>
      <c r="E418" s="921" t="s">
        <v>173</v>
      </c>
      <c r="F418" s="922"/>
      <c r="G418" s="919">
        <f>VLOOKUP(B418,'Urbano.Piano inv. forn'!$C$29:$G$48,3,FALSE)</f>
        <v>0</v>
      </c>
      <c r="H418" s="920"/>
      <c r="I418" s="28"/>
      <c r="J418" s="921" t="s">
        <v>174</v>
      </c>
      <c r="K418" s="922"/>
      <c r="L418" s="919">
        <f>VLOOKUP(B418,'Urbano.Piano inv. forn'!$C$29:$G$48,4,FALSE)</f>
        <v>0</v>
      </c>
      <c r="M418" s="920"/>
      <c r="O418" s="61" t="s">
        <v>175</v>
      </c>
      <c r="P418" s="366"/>
      <c r="R418" s="62" t="s">
        <v>176</v>
      </c>
      <c r="S418" s="902"/>
      <c r="T418" s="903"/>
      <c r="U418" s="367"/>
    </row>
    <row r="419" spans="1:21" ht="15.75" thickBot="1">
      <c r="A419" s="48"/>
      <c r="B419" s="35"/>
      <c r="C419" s="35"/>
      <c r="E419" s="36"/>
      <c r="F419" s="36"/>
      <c r="G419" s="37"/>
      <c r="H419" s="37"/>
      <c r="I419" s="28"/>
      <c r="J419" s="36"/>
      <c r="K419" s="36"/>
      <c r="L419" s="37"/>
      <c r="M419" s="37"/>
      <c r="O419" s="38"/>
      <c r="R419" s="34"/>
      <c r="S419" s="548"/>
      <c r="U419" s="49"/>
    </row>
    <row r="420" spans="1:21" ht="25.5" customHeight="1" thickBot="1">
      <c r="A420" s="923" t="s">
        <v>177</v>
      </c>
      <c r="B420" s="924"/>
      <c r="C420" s="924"/>
      <c r="D420" s="925"/>
      <c r="E420" s="914">
        <f>VLOOKUP(B418,'Urbano.Piano inv. forn'!$C$29:$V$48,18,FALSE)</f>
        <v>0</v>
      </c>
      <c r="F420" s="926"/>
      <c r="G420" s="926"/>
      <c r="H420" s="915"/>
      <c r="I420" s="28"/>
      <c r="J420" s="927" t="s">
        <v>178</v>
      </c>
      <c r="K420" s="928"/>
      <c r="L420" s="914">
        <f>VLOOKUP(B418,'Urbano.Piano inv. forn'!$C$29:$V$48,20,FALSE)</f>
        <v>0</v>
      </c>
      <c r="M420" s="915"/>
      <c r="N420" s="45"/>
      <c r="O420" s="62" t="s">
        <v>179</v>
      </c>
      <c r="P420" s="50">
        <f>L420+E420</f>
        <v>0</v>
      </c>
      <c r="R420" s="62" t="s">
        <v>180</v>
      </c>
      <c r="S420" s="902"/>
      <c r="T420" s="903"/>
      <c r="U420" s="49"/>
    </row>
    <row r="421" spans="1:21" ht="15.75" thickBot="1">
      <c r="A421" s="51"/>
      <c r="B421" s="52"/>
      <c r="C421" s="52"/>
      <c r="D421" s="52"/>
      <c r="E421" s="53"/>
      <c r="F421" s="53"/>
      <c r="G421" s="53"/>
      <c r="H421" s="53"/>
      <c r="I421" s="28"/>
      <c r="J421" s="36"/>
      <c r="K421" s="36"/>
      <c r="L421" s="53"/>
      <c r="M421" s="53"/>
      <c r="N421" s="45"/>
      <c r="O421" s="34"/>
      <c r="P421" s="45"/>
      <c r="R421" s="34"/>
      <c r="S421" s="549"/>
      <c r="T421" s="549"/>
      <c r="U421" s="367"/>
    </row>
    <row r="422" spans="1:21" ht="45">
      <c r="A422" s="911" t="s">
        <v>181</v>
      </c>
      <c r="B422" s="894" t="s">
        <v>182</v>
      </c>
      <c r="C422" s="894" t="s">
        <v>183</v>
      </c>
      <c r="D422" s="59" t="s">
        <v>184</v>
      </c>
      <c r="E422" s="58" t="s">
        <v>185</v>
      </c>
      <c r="F422" s="59" t="s">
        <v>186</v>
      </c>
      <c r="G422" s="59" t="s">
        <v>187</v>
      </c>
      <c r="H422" s="59" t="s">
        <v>146</v>
      </c>
      <c r="I422" s="59" t="s">
        <v>188</v>
      </c>
      <c r="J422" s="59" t="s">
        <v>189</v>
      </c>
      <c r="K422" s="59" t="s">
        <v>190</v>
      </c>
      <c r="L422" s="894" t="s">
        <v>473</v>
      </c>
      <c r="M422" s="894"/>
      <c r="N422" s="894"/>
      <c r="O422" s="894" t="s">
        <v>191</v>
      </c>
      <c r="P422" s="894"/>
      <c r="Q422" s="894"/>
      <c r="R422" s="894" t="s">
        <v>192</v>
      </c>
      <c r="S422" s="894"/>
      <c r="T422" s="904" t="s">
        <v>193</v>
      </c>
      <c r="U422" s="369"/>
    </row>
    <row r="423" spans="1:21" ht="24.75" thickBot="1">
      <c r="A423" s="912"/>
      <c r="B423" s="913"/>
      <c r="C423" s="913"/>
      <c r="D423" s="60" t="s">
        <v>194</v>
      </c>
      <c r="E423" s="60" t="s">
        <v>195</v>
      </c>
      <c r="F423" s="60" t="s">
        <v>196</v>
      </c>
      <c r="G423" s="60" t="s">
        <v>196</v>
      </c>
      <c r="H423" s="60" t="s">
        <v>157</v>
      </c>
      <c r="I423" s="60" t="s">
        <v>44</v>
      </c>
      <c r="J423" s="60" t="s">
        <v>197</v>
      </c>
      <c r="K423" s="60" t="s">
        <v>198</v>
      </c>
      <c r="L423" s="895" t="s">
        <v>475</v>
      </c>
      <c r="M423" s="895"/>
      <c r="N423" s="895"/>
      <c r="O423" s="895" t="s">
        <v>171</v>
      </c>
      <c r="P423" s="895"/>
      <c r="Q423" s="895"/>
      <c r="R423" s="895" t="s">
        <v>201</v>
      </c>
      <c r="S423" s="895"/>
      <c r="T423" s="905"/>
      <c r="U423" s="369"/>
    </row>
    <row r="424" spans="1:21">
      <c r="A424" s="916" t="str">
        <f>B418</f>
        <v>urb.e.1</v>
      </c>
      <c r="B424" s="54">
        <v>1</v>
      </c>
      <c r="C424" s="80"/>
      <c r="D424" s="40"/>
      <c r="E424" s="40"/>
      <c r="F424" s="80"/>
      <c r="G424" s="80"/>
      <c r="H424" s="41"/>
      <c r="I424" s="384"/>
      <c r="J424" s="385"/>
      <c r="K424" s="386"/>
      <c r="L424" s="896"/>
      <c r="M424" s="896"/>
      <c r="N424" s="896"/>
      <c r="O424" s="897"/>
      <c r="P424" s="897"/>
      <c r="Q424" s="897"/>
      <c r="R424" s="896"/>
      <c r="S424" s="896"/>
      <c r="T424" s="555"/>
      <c r="U424" s="367"/>
    </row>
    <row r="425" spans="1:21">
      <c r="A425" s="916"/>
      <c r="B425" s="55">
        <v>2</v>
      </c>
      <c r="C425" s="39"/>
      <c r="D425" s="33"/>
      <c r="E425" s="33"/>
      <c r="F425" s="39"/>
      <c r="G425" s="39"/>
      <c r="H425" s="39"/>
      <c r="I425" s="370"/>
      <c r="J425" s="371"/>
      <c r="K425" s="372"/>
      <c r="L425" s="885"/>
      <c r="M425" s="885"/>
      <c r="N425" s="885"/>
      <c r="O425" s="886"/>
      <c r="P425" s="886"/>
      <c r="Q425" s="886"/>
      <c r="R425" s="885"/>
      <c r="S425" s="885"/>
      <c r="T425" s="550"/>
      <c r="U425" s="367"/>
    </row>
    <row r="426" spans="1:21">
      <c r="A426" s="916"/>
      <c r="B426" s="55">
        <v>3</v>
      </c>
      <c r="C426" s="39"/>
      <c r="D426" s="33"/>
      <c r="E426" s="33"/>
      <c r="F426" s="39"/>
      <c r="G426" s="39"/>
      <c r="H426" s="39"/>
      <c r="I426" s="370"/>
      <c r="J426" s="371"/>
      <c r="K426" s="372"/>
      <c r="L426" s="885"/>
      <c r="M426" s="885"/>
      <c r="N426" s="885"/>
      <c r="O426" s="886"/>
      <c r="P426" s="886"/>
      <c r="Q426" s="886"/>
      <c r="R426" s="885"/>
      <c r="S426" s="885"/>
      <c r="T426" s="550"/>
      <c r="U426" s="367"/>
    </row>
    <row r="427" spans="1:21">
      <c r="A427" s="916"/>
      <c r="B427" s="55">
        <v>4</v>
      </c>
      <c r="C427" s="39"/>
      <c r="D427" s="33"/>
      <c r="E427" s="33"/>
      <c r="F427" s="39"/>
      <c r="G427" s="39"/>
      <c r="H427" s="39"/>
      <c r="I427" s="370"/>
      <c r="J427" s="371"/>
      <c r="K427" s="372"/>
      <c r="L427" s="885"/>
      <c r="M427" s="885"/>
      <c r="N427" s="885"/>
      <c r="O427" s="886"/>
      <c r="P427" s="886"/>
      <c r="Q427" s="886"/>
      <c r="R427" s="885"/>
      <c r="S427" s="885"/>
      <c r="T427" s="550"/>
      <c r="U427" s="367"/>
    </row>
    <row r="428" spans="1:21">
      <c r="A428" s="916"/>
      <c r="B428" s="55">
        <v>5</v>
      </c>
      <c r="C428" s="39"/>
      <c r="D428" s="33"/>
      <c r="E428" s="33"/>
      <c r="F428" s="39"/>
      <c r="G428" s="39"/>
      <c r="H428" s="39"/>
      <c r="I428" s="370"/>
      <c r="J428" s="371"/>
      <c r="K428" s="372"/>
      <c r="L428" s="885"/>
      <c r="M428" s="885"/>
      <c r="N428" s="885"/>
      <c r="O428" s="886"/>
      <c r="P428" s="886"/>
      <c r="Q428" s="886"/>
      <c r="R428" s="885"/>
      <c r="S428" s="885"/>
      <c r="T428" s="550"/>
      <c r="U428" s="367"/>
    </row>
    <row r="429" spans="1:21">
      <c r="A429" s="916"/>
      <c r="B429" s="55">
        <v>6</v>
      </c>
      <c r="C429" s="39"/>
      <c r="D429" s="33"/>
      <c r="E429" s="33"/>
      <c r="F429" s="39"/>
      <c r="G429" s="39"/>
      <c r="H429" s="39"/>
      <c r="I429" s="370"/>
      <c r="J429" s="371"/>
      <c r="K429" s="372"/>
      <c r="L429" s="885"/>
      <c r="M429" s="885"/>
      <c r="N429" s="885"/>
      <c r="O429" s="886"/>
      <c r="P429" s="886"/>
      <c r="Q429" s="886"/>
      <c r="R429" s="885"/>
      <c r="S429" s="885"/>
      <c r="T429" s="550"/>
      <c r="U429" s="367"/>
    </row>
    <row r="430" spans="1:21">
      <c r="A430" s="916"/>
      <c r="B430" s="55">
        <v>7</v>
      </c>
      <c r="C430" s="39"/>
      <c r="D430" s="33"/>
      <c r="E430" s="33"/>
      <c r="F430" s="39"/>
      <c r="G430" s="39"/>
      <c r="H430" s="39"/>
      <c r="I430" s="370"/>
      <c r="J430" s="371"/>
      <c r="K430" s="372"/>
      <c r="L430" s="885"/>
      <c r="M430" s="885"/>
      <c r="N430" s="885"/>
      <c r="O430" s="886"/>
      <c r="P430" s="886"/>
      <c r="Q430" s="886"/>
      <c r="R430" s="885"/>
      <c r="S430" s="885"/>
      <c r="T430" s="550"/>
      <c r="U430" s="367"/>
    </row>
    <row r="431" spans="1:21">
      <c r="A431" s="916"/>
      <c r="B431" s="55">
        <v>8</v>
      </c>
      <c r="C431" s="39"/>
      <c r="D431" s="33"/>
      <c r="E431" s="33"/>
      <c r="F431" s="39"/>
      <c r="G431" s="39"/>
      <c r="H431" s="39"/>
      <c r="I431" s="370"/>
      <c r="J431" s="371"/>
      <c r="K431" s="372"/>
      <c r="L431" s="885"/>
      <c r="M431" s="885"/>
      <c r="N431" s="885"/>
      <c r="O431" s="886"/>
      <c r="P431" s="886"/>
      <c r="Q431" s="886"/>
      <c r="R431" s="885"/>
      <c r="S431" s="885"/>
      <c r="T431" s="550"/>
      <c r="U431" s="367"/>
    </row>
    <row r="432" spans="1:21">
      <c r="A432" s="916"/>
      <c r="B432" s="55">
        <v>9</v>
      </c>
      <c r="C432" s="39"/>
      <c r="D432" s="33"/>
      <c r="E432" s="33"/>
      <c r="F432" s="39"/>
      <c r="G432" s="39"/>
      <c r="H432" s="39"/>
      <c r="I432" s="370"/>
      <c r="J432" s="371"/>
      <c r="K432" s="372"/>
      <c r="L432" s="885"/>
      <c r="M432" s="885"/>
      <c r="N432" s="885"/>
      <c r="O432" s="886"/>
      <c r="P432" s="886"/>
      <c r="Q432" s="886"/>
      <c r="R432" s="885"/>
      <c r="S432" s="885"/>
      <c r="T432" s="550"/>
      <c r="U432" s="367"/>
    </row>
    <row r="433" spans="1:21" ht="15.75" thickBot="1">
      <c r="A433" s="917"/>
      <c r="B433" s="56">
        <v>10</v>
      </c>
      <c r="C433" s="47"/>
      <c r="D433" s="46"/>
      <c r="E433" s="46"/>
      <c r="F433" s="47"/>
      <c r="G433" s="47"/>
      <c r="H433" s="47"/>
      <c r="I433" s="373"/>
      <c r="J433" s="374"/>
      <c r="K433" s="375"/>
      <c r="L433" s="854"/>
      <c r="M433" s="854"/>
      <c r="N433" s="854"/>
      <c r="O433" s="887"/>
      <c r="P433" s="887"/>
      <c r="Q433" s="887"/>
      <c r="R433" s="854"/>
      <c r="S433" s="854"/>
      <c r="T433" s="551"/>
      <c r="U433" s="367"/>
    </row>
    <row r="434" spans="1:21" ht="15.75" thickBot="1">
      <c r="A434" s="48"/>
      <c r="B434" s="34"/>
      <c r="C434" s="34"/>
      <c r="D434" s="34"/>
      <c r="E434" s="328" t="s">
        <v>202</v>
      </c>
      <c r="F434" s="329">
        <f>COUNTA(F424:F433)</f>
        <v>0</v>
      </c>
      <c r="G434" s="330">
        <f>COUNTA(G424:G433)</f>
        <v>0</v>
      </c>
      <c r="H434" s="376"/>
      <c r="I434" s="376"/>
      <c r="J434" s="377"/>
      <c r="K434" s="376"/>
      <c r="L434" s="888" t="s">
        <v>203</v>
      </c>
      <c r="M434" s="889"/>
      <c r="N434" s="890"/>
      <c r="O434" s="891">
        <f>SUM(O424:O433)</f>
        <v>0</v>
      </c>
      <c r="P434" s="892"/>
      <c r="Q434" s="893"/>
      <c r="R434" s="34"/>
      <c r="S434" s="38"/>
      <c r="T434" s="552"/>
      <c r="U434" s="379"/>
    </row>
    <row r="435" spans="1:21" ht="15.75" thickBot="1">
      <c r="A435" s="380"/>
      <c r="B435" s="381"/>
      <c r="C435" s="382"/>
      <c r="D435" s="382"/>
      <c r="E435" s="382"/>
      <c r="F435" s="381"/>
      <c r="G435" s="382"/>
      <c r="H435" s="382"/>
      <c r="I435" s="381"/>
      <c r="J435" s="381"/>
      <c r="K435" s="382"/>
      <c r="L435" s="382"/>
      <c r="M435" s="382"/>
      <c r="N435" s="382"/>
      <c r="O435" s="382"/>
      <c r="P435" s="382"/>
      <c r="Q435" s="382"/>
      <c r="R435" s="382"/>
      <c r="S435" s="553"/>
      <c r="T435" s="554"/>
      <c r="U435" s="383"/>
    </row>
    <row r="436" spans="1:21" ht="15.75" thickBot="1">
      <c r="A436" s="362"/>
      <c r="B436" s="363"/>
      <c r="C436" s="364"/>
      <c r="D436" s="364"/>
      <c r="E436" s="364"/>
      <c r="F436" s="363"/>
      <c r="G436" s="364"/>
      <c r="H436" s="364"/>
      <c r="I436" s="363"/>
      <c r="J436" s="363"/>
      <c r="K436" s="364"/>
      <c r="L436" s="364"/>
      <c r="M436" s="364"/>
      <c r="N436" s="364"/>
      <c r="O436" s="364"/>
      <c r="P436" s="364"/>
      <c r="Q436" s="364"/>
      <c r="R436" s="364"/>
      <c r="S436" s="547"/>
      <c r="T436" s="547"/>
      <c r="U436" s="365"/>
    </row>
    <row r="437" spans="1:21" ht="28.5" thickBot="1">
      <c r="A437" s="57" t="s">
        <v>19</v>
      </c>
      <c r="B437" s="929" t="s">
        <v>47</v>
      </c>
      <c r="C437" s="930"/>
      <c r="E437" s="921" t="s">
        <v>173</v>
      </c>
      <c r="F437" s="922"/>
      <c r="G437" s="919">
        <f>VLOOKUP(B437,'Urbano.Piano inv. forn'!$C$29:$G$48,3,FALSE)</f>
        <v>0</v>
      </c>
      <c r="H437" s="920"/>
      <c r="I437" s="28"/>
      <c r="J437" s="921" t="s">
        <v>174</v>
      </c>
      <c r="K437" s="922"/>
      <c r="L437" s="919">
        <f>VLOOKUP(B437,'Urbano.Piano inv. forn'!$C$29:$G$48,4,FALSE)</f>
        <v>0</v>
      </c>
      <c r="M437" s="920"/>
      <c r="O437" s="61" t="s">
        <v>175</v>
      </c>
      <c r="P437" s="366"/>
      <c r="R437" s="62" t="s">
        <v>176</v>
      </c>
      <c r="S437" s="902"/>
      <c r="T437" s="903"/>
      <c r="U437" s="367"/>
    </row>
    <row r="438" spans="1:21" ht="15.75" thickBot="1">
      <c r="A438" s="48"/>
      <c r="B438" s="35"/>
      <c r="C438" s="35"/>
      <c r="E438" s="36"/>
      <c r="F438" s="36"/>
      <c r="G438" s="37"/>
      <c r="H438" s="37"/>
      <c r="I438" s="28"/>
      <c r="J438" s="36"/>
      <c r="K438" s="36"/>
      <c r="L438" s="37"/>
      <c r="M438" s="37"/>
      <c r="O438" s="38"/>
      <c r="R438" s="34"/>
      <c r="S438" s="548"/>
      <c r="U438" s="49"/>
    </row>
    <row r="439" spans="1:21" ht="26.45" customHeight="1" thickBot="1">
      <c r="A439" s="923" t="s">
        <v>177</v>
      </c>
      <c r="B439" s="924"/>
      <c r="C439" s="924"/>
      <c r="D439" s="925"/>
      <c r="E439" s="914">
        <f>VLOOKUP(B437,'Urbano.Piano inv. forn'!$C$29:$V$48,18,FALSE)</f>
        <v>0</v>
      </c>
      <c r="F439" s="926"/>
      <c r="G439" s="926"/>
      <c r="H439" s="915"/>
      <c r="I439" s="28"/>
      <c r="J439" s="927" t="s">
        <v>178</v>
      </c>
      <c r="K439" s="928"/>
      <c r="L439" s="914">
        <f>VLOOKUP(B437,'Urbano.Piano inv. forn'!$C$29:$V$48,20,FALSE)</f>
        <v>0</v>
      </c>
      <c r="M439" s="915"/>
      <c r="N439" s="45"/>
      <c r="O439" s="62" t="s">
        <v>179</v>
      </c>
      <c r="P439" s="50">
        <f>L439+E439</f>
        <v>0</v>
      </c>
      <c r="R439" s="62" t="s">
        <v>180</v>
      </c>
      <c r="S439" s="902"/>
      <c r="T439" s="903"/>
      <c r="U439" s="49"/>
    </row>
    <row r="440" spans="1:21" ht="15.75" thickBot="1">
      <c r="A440" s="51"/>
      <c r="B440" s="52"/>
      <c r="C440" s="52"/>
      <c r="D440" s="52"/>
      <c r="E440" s="53"/>
      <c r="F440" s="53"/>
      <c r="G440" s="53"/>
      <c r="H440" s="53"/>
      <c r="I440" s="28"/>
      <c r="J440" s="36"/>
      <c r="K440" s="36"/>
      <c r="L440" s="53"/>
      <c r="M440" s="53"/>
      <c r="N440" s="45"/>
      <c r="O440" s="34"/>
      <c r="P440" s="45"/>
      <c r="R440" s="34"/>
      <c r="S440" s="549"/>
      <c r="T440" s="549"/>
      <c r="U440" s="367"/>
    </row>
    <row r="441" spans="1:21" ht="45">
      <c r="A441" s="911" t="s">
        <v>181</v>
      </c>
      <c r="B441" s="894" t="s">
        <v>182</v>
      </c>
      <c r="C441" s="894" t="s">
        <v>183</v>
      </c>
      <c r="D441" s="59" t="s">
        <v>184</v>
      </c>
      <c r="E441" s="58" t="s">
        <v>185</v>
      </c>
      <c r="F441" s="59" t="s">
        <v>186</v>
      </c>
      <c r="G441" s="59" t="s">
        <v>187</v>
      </c>
      <c r="H441" s="59" t="s">
        <v>146</v>
      </c>
      <c r="I441" s="59" t="s">
        <v>188</v>
      </c>
      <c r="J441" s="59" t="s">
        <v>189</v>
      </c>
      <c r="K441" s="59" t="s">
        <v>190</v>
      </c>
      <c r="L441" s="894" t="s">
        <v>473</v>
      </c>
      <c r="M441" s="894"/>
      <c r="N441" s="894"/>
      <c r="O441" s="894" t="s">
        <v>191</v>
      </c>
      <c r="P441" s="894"/>
      <c r="Q441" s="894"/>
      <c r="R441" s="894" t="s">
        <v>192</v>
      </c>
      <c r="S441" s="894"/>
      <c r="T441" s="904" t="s">
        <v>193</v>
      </c>
      <c r="U441" s="369"/>
    </row>
    <row r="442" spans="1:21" ht="24.75" thickBot="1">
      <c r="A442" s="912"/>
      <c r="B442" s="913"/>
      <c r="C442" s="913"/>
      <c r="D442" s="60" t="s">
        <v>194</v>
      </c>
      <c r="E442" s="60" t="s">
        <v>195</v>
      </c>
      <c r="F442" s="60" t="s">
        <v>196</v>
      </c>
      <c r="G442" s="60" t="s">
        <v>196</v>
      </c>
      <c r="H442" s="60" t="s">
        <v>157</v>
      </c>
      <c r="I442" s="60" t="s">
        <v>44</v>
      </c>
      <c r="J442" s="60" t="s">
        <v>197</v>
      </c>
      <c r="K442" s="60" t="s">
        <v>198</v>
      </c>
      <c r="L442" s="895" t="s">
        <v>475</v>
      </c>
      <c r="M442" s="895"/>
      <c r="N442" s="895"/>
      <c r="O442" s="895" t="s">
        <v>171</v>
      </c>
      <c r="P442" s="895"/>
      <c r="Q442" s="895"/>
      <c r="R442" s="895" t="s">
        <v>201</v>
      </c>
      <c r="S442" s="895"/>
      <c r="T442" s="905"/>
      <c r="U442" s="369"/>
    </row>
    <row r="443" spans="1:21">
      <c r="A443" s="916" t="str">
        <f>B437</f>
        <v>urb.e.1</v>
      </c>
      <c r="B443" s="54">
        <v>1</v>
      </c>
      <c r="C443" s="80"/>
      <c r="D443" s="40"/>
      <c r="E443" s="40"/>
      <c r="F443" s="80"/>
      <c r="G443" s="80"/>
      <c r="H443" s="41"/>
      <c r="I443" s="384"/>
      <c r="J443" s="385"/>
      <c r="K443" s="386"/>
      <c r="L443" s="896"/>
      <c r="M443" s="896"/>
      <c r="N443" s="896"/>
      <c r="O443" s="897"/>
      <c r="P443" s="897"/>
      <c r="Q443" s="897"/>
      <c r="R443" s="896"/>
      <c r="S443" s="896"/>
      <c r="T443" s="555"/>
      <c r="U443" s="367"/>
    </row>
    <row r="444" spans="1:21">
      <c r="A444" s="916"/>
      <c r="B444" s="55">
        <v>2</v>
      </c>
      <c r="C444" s="39"/>
      <c r="D444" s="33"/>
      <c r="E444" s="33"/>
      <c r="F444" s="39"/>
      <c r="G444" s="39"/>
      <c r="H444" s="39"/>
      <c r="I444" s="370"/>
      <c r="J444" s="371"/>
      <c r="K444" s="372"/>
      <c r="L444" s="885"/>
      <c r="M444" s="885"/>
      <c r="N444" s="885"/>
      <c r="O444" s="886"/>
      <c r="P444" s="886"/>
      <c r="Q444" s="886"/>
      <c r="R444" s="885"/>
      <c r="S444" s="885"/>
      <c r="T444" s="550"/>
      <c r="U444" s="367"/>
    </row>
    <row r="445" spans="1:21">
      <c r="A445" s="916"/>
      <c r="B445" s="55">
        <v>3</v>
      </c>
      <c r="C445" s="39"/>
      <c r="D445" s="33"/>
      <c r="E445" s="33"/>
      <c r="F445" s="39"/>
      <c r="G445" s="39"/>
      <c r="H445" s="39"/>
      <c r="I445" s="370"/>
      <c r="J445" s="371"/>
      <c r="K445" s="372"/>
      <c r="L445" s="885"/>
      <c r="M445" s="885"/>
      <c r="N445" s="885"/>
      <c r="O445" s="886"/>
      <c r="P445" s="886"/>
      <c r="Q445" s="886"/>
      <c r="R445" s="885"/>
      <c r="S445" s="885"/>
      <c r="T445" s="550"/>
      <c r="U445" s="367"/>
    </row>
    <row r="446" spans="1:21">
      <c r="A446" s="916"/>
      <c r="B446" s="55">
        <v>4</v>
      </c>
      <c r="C446" s="39"/>
      <c r="D446" s="33"/>
      <c r="E446" s="33"/>
      <c r="F446" s="39"/>
      <c r="G446" s="39"/>
      <c r="H446" s="39"/>
      <c r="I446" s="370"/>
      <c r="J446" s="371"/>
      <c r="K446" s="372"/>
      <c r="L446" s="885"/>
      <c r="M446" s="885"/>
      <c r="N446" s="885"/>
      <c r="O446" s="886"/>
      <c r="P446" s="886"/>
      <c r="Q446" s="886"/>
      <c r="R446" s="885"/>
      <c r="S446" s="885"/>
      <c r="T446" s="550"/>
      <c r="U446" s="367"/>
    </row>
    <row r="447" spans="1:21">
      <c r="A447" s="916"/>
      <c r="B447" s="55">
        <v>5</v>
      </c>
      <c r="C447" s="39"/>
      <c r="D447" s="33"/>
      <c r="E447" s="33"/>
      <c r="F447" s="39"/>
      <c r="G447" s="39"/>
      <c r="H447" s="39"/>
      <c r="I447" s="370"/>
      <c r="J447" s="371"/>
      <c r="K447" s="372"/>
      <c r="L447" s="885"/>
      <c r="M447" s="885"/>
      <c r="N447" s="885"/>
      <c r="O447" s="886"/>
      <c r="P447" s="886"/>
      <c r="Q447" s="886"/>
      <c r="R447" s="885"/>
      <c r="S447" s="885"/>
      <c r="T447" s="550"/>
      <c r="U447" s="367"/>
    </row>
    <row r="448" spans="1:21">
      <c r="A448" s="916"/>
      <c r="B448" s="55">
        <v>6</v>
      </c>
      <c r="C448" s="39"/>
      <c r="D448" s="33"/>
      <c r="E448" s="33"/>
      <c r="F448" s="39"/>
      <c r="G448" s="39"/>
      <c r="H448" s="39"/>
      <c r="I448" s="370"/>
      <c r="J448" s="371"/>
      <c r="K448" s="372"/>
      <c r="L448" s="885"/>
      <c r="M448" s="885"/>
      <c r="N448" s="885"/>
      <c r="O448" s="886"/>
      <c r="P448" s="886"/>
      <c r="Q448" s="886"/>
      <c r="R448" s="885"/>
      <c r="S448" s="885"/>
      <c r="T448" s="550"/>
      <c r="U448" s="367"/>
    </row>
    <row r="449" spans="1:21">
      <c r="A449" s="916"/>
      <c r="B449" s="55">
        <v>7</v>
      </c>
      <c r="C449" s="39"/>
      <c r="D449" s="33"/>
      <c r="E449" s="33"/>
      <c r="F449" s="39"/>
      <c r="G449" s="39"/>
      <c r="H449" s="39"/>
      <c r="I449" s="370"/>
      <c r="J449" s="371"/>
      <c r="K449" s="372"/>
      <c r="L449" s="885"/>
      <c r="M449" s="885"/>
      <c r="N449" s="885"/>
      <c r="O449" s="886"/>
      <c r="P449" s="886"/>
      <c r="Q449" s="886"/>
      <c r="R449" s="885"/>
      <c r="S449" s="885"/>
      <c r="T449" s="550"/>
      <c r="U449" s="367"/>
    </row>
    <row r="450" spans="1:21">
      <c r="A450" s="916"/>
      <c r="B450" s="55">
        <v>8</v>
      </c>
      <c r="C450" s="39"/>
      <c r="D450" s="33"/>
      <c r="E450" s="33"/>
      <c r="F450" s="39"/>
      <c r="G450" s="39"/>
      <c r="H450" s="39"/>
      <c r="I450" s="370"/>
      <c r="J450" s="371"/>
      <c r="K450" s="372"/>
      <c r="L450" s="885"/>
      <c r="M450" s="885"/>
      <c r="N450" s="885"/>
      <c r="O450" s="886"/>
      <c r="P450" s="886"/>
      <c r="Q450" s="886"/>
      <c r="R450" s="885"/>
      <c r="S450" s="885"/>
      <c r="T450" s="550"/>
      <c r="U450" s="367"/>
    </row>
    <row r="451" spans="1:21">
      <c r="A451" s="916"/>
      <c r="B451" s="55">
        <v>9</v>
      </c>
      <c r="C451" s="39"/>
      <c r="D451" s="33"/>
      <c r="E451" s="33"/>
      <c r="F451" s="39"/>
      <c r="G451" s="39"/>
      <c r="H451" s="39"/>
      <c r="I451" s="370"/>
      <c r="J451" s="371"/>
      <c r="K451" s="372"/>
      <c r="L451" s="885"/>
      <c r="M451" s="885"/>
      <c r="N451" s="885"/>
      <c r="O451" s="886"/>
      <c r="P451" s="886"/>
      <c r="Q451" s="886"/>
      <c r="R451" s="885"/>
      <c r="S451" s="885"/>
      <c r="T451" s="550"/>
      <c r="U451" s="367"/>
    </row>
    <row r="452" spans="1:21" ht="15.75" thickBot="1">
      <c r="A452" s="917"/>
      <c r="B452" s="56">
        <v>10</v>
      </c>
      <c r="C452" s="47"/>
      <c r="D452" s="46"/>
      <c r="E452" s="46"/>
      <c r="F452" s="47"/>
      <c r="G452" s="47"/>
      <c r="H452" s="47"/>
      <c r="I452" s="373"/>
      <c r="J452" s="374"/>
      <c r="K452" s="375"/>
      <c r="L452" s="854"/>
      <c r="M452" s="854"/>
      <c r="N452" s="854"/>
      <c r="O452" s="887"/>
      <c r="P452" s="887"/>
      <c r="Q452" s="887"/>
      <c r="R452" s="854"/>
      <c r="S452" s="854"/>
      <c r="T452" s="551"/>
      <c r="U452" s="367"/>
    </row>
    <row r="453" spans="1:21" ht="15.75" thickBot="1">
      <c r="A453" s="48"/>
      <c r="B453" s="34"/>
      <c r="C453" s="34"/>
      <c r="D453" s="34"/>
      <c r="E453" s="328" t="s">
        <v>202</v>
      </c>
      <c r="F453" s="329">
        <f>COUNTA(F443:F452)</f>
        <v>0</v>
      </c>
      <c r="G453" s="330">
        <f>COUNTA(G443:G452)</f>
        <v>0</v>
      </c>
      <c r="H453" s="376"/>
      <c r="I453" s="376"/>
      <c r="J453" s="377"/>
      <c r="K453" s="376"/>
      <c r="L453" s="888" t="s">
        <v>203</v>
      </c>
      <c r="M453" s="889"/>
      <c r="N453" s="890"/>
      <c r="O453" s="891">
        <f>SUM(O443:O452)</f>
        <v>0</v>
      </c>
      <c r="P453" s="892"/>
      <c r="Q453" s="893"/>
      <c r="R453" s="34"/>
      <c r="S453" s="38"/>
      <c r="T453" s="552"/>
      <c r="U453" s="379"/>
    </row>
    <row r="454" spans="1:21" ht="15.75" thickBot="1">
      <c r="A454" s="380"/>
      <c r="B454" s="381"/>
      <c r="C454" s="382"/>
      <c r="D454" s="382"/>
      <c r="E454" s="382"/>
      <c r="F454" s="381"/>
      <c r="G454" s="382"/>
      <c r="H454" s="382"/>
      <c r="I454" s="381"/>
      <c r="J454" s="381"/>
      <c r="K454" s="382"/>
      <c r="L454" s="382"/>
      <c r="M454" s="382"/>
      <c r="N454" s="382"/>
      <c r="O454" s="382"/>
      <c r="P454" s="382"/>
      <c r="Q454" s="382"/>
      <c r="R454" s="382"/>
      <c r="S454" s="553"/>
      <c r="T454" s="554"/>
      <c r="U454" s="383"/>
    </row>
    <row r="455" spans="1:21" ht="15.75" thickBot="1">
      <c r="A455" s="362"/>
      <c r="B455" s="363"/>
      <c r="C455" s="364"/>
      <c r="D455" s="364"/>
      <c r="E455" s="364"/>
      <c r="F455" s="363"/>
      <c r="G455" s="364"/>
      <c r="H455" s="364"/>
      <c r="I455" s="363"/>
      <c r="J455" s="363"/>
      <c r="K455" s="364"/>
      <c r="L455" s="364"/>
      <c r="M455" s="364"/>
      <c r="N455" s="364"/>
      <c r="O455" s="364"/>
      <c r="P455" s="364"/>
      <c r="Q455" s="364"/>
      <c r="R455" s="364"/>
      <c r="S455" s="547"/>
      <c r="T455" s="547"/>
      <c r="U455" s="365"/>
    </row>
    <row r="456" spans="1:21" ht="28.5" thickBot="1">
      <c r="A456" s="57" t="s">
        <v>19</v>
      </c>
      <c r="B456" s="929" t="s">
        <v>47</v>
      </c>
      <c r="C456" s="930"/>
      <c r="E456" s="921" t="s">
        <v>173</v>
      </c>
      <c r="F456" s="922"/>
      <c r="G456" s="919">
        <f>VLOOKUP(B456,'Urbano.Piano inv. forn'!$C$29:$G$48,3,FALSE)</f>
        <v>0</v>
      </c>
      <c r="H456" s="920"/>
      <c r="I456" s="28"/>
      <c r="J456" s="921" t="s">
        <v>174</v>
      </c>
      <c r="K456" s="922"/>
      <c r="L456" s="919">
        <f>VLOOKUP(B456,'Urbano.Piano inv. forn'!$C$29:$G$48,4,FALSE)</f>
        <v>0</v>
      </c>
      <c r="M456" s="920"/>
      <c r="O456" s="61" t="s">
        <v>175</v>
      </c>
      <c r="P456" s="366"/>
      <c r="R456" s="62" t="s">
        <v>176</v>
      </c>
      <c r="S456" s="902"/>
      <c r="T456" s="903"/>
      <c r="U456" s="367"/>
    </row>
    <row r="457" spans="1:21" ht="15.75" thickBot="1">
      <c r="A457" s="48"/>
      <c r="B457" s="35"/>
      <c r="C457" s="35"/>
      <c r="E457" s="36"/>
      <c r="F457" s="36"/>
      <c r="G457" s="37"/>
      <c r="H457" s="37"/>
      <c r="I457" s="28"/>
      <c r="J457" s="36"/>
      <c r="K457" s="36"/>
      <c r="L457" s="37"/>
      <c r="M457" s="37"/>
      <c r="O457" s="38"/>
      <c r="R457" s="34"/>
      <c r="S457" s="548"/>
      <c r="U457" s="49"/>
    </row>
    <row r="458" spans="1:21" ht="36.950000000000003" customHeight="1" thickBot="1">
      <c r="A458" s="923" t="s">
        <v>177</v>
      </c>
      <c r="B458" s="924"/>
      <c r="C458" s="924"/>
      <c r="D458" s="925"/>
      <c r="E458" s="914">
        <f>VLOOKUP(B456,'Urbano.Piano inv. forn'!$C$29:$V$48,18,FALSE)</f>
        <v>0</v>
      </c>
      <c r="F458" s="926"/>
      <c r="G458" s="926"/>
      <c r="H458" s="915"/>
      <c r="I458" s="28"/>
      <c r="J458" s="927" t="s">
        <v>178</v>
      </c>
      <c r="K458" s="928"/>
      <c r="L458" s="914">
        <f>VLOOKUP(B456,'Urbano.Piano inv. forn'!$C$29:$V$48,20,FALSE)</f>
        <v>0</v>
      </c>
      <c r="M458" s="915"/>
      <c r="N458" s="45"/>
      <c r="O458" s="62" t="s">
        <v>179</v>
      </c>
      <c r="P458" s="50">
        <f>L458+E458</f>
        <v>0</v>
      </c>
      <c r="R458" s="62" t="s">
        <v>180</v>
      </c>
      <c r="S458" s="902"/>
      <c r="T458" s="903"/>
      <c r="U458" s="49"/>
    </row>
    <row r="459" spans="1:21" ht="15.75" thickBot="1">
      <c r="A459" s="51"/>
      <c r="B459" s="52"/>
      <c r="C459" s="52"/>
      <c r="D459" s="52"/>
      <c r="E459" s="53"/>
      <c r="F459" s="53"/>
      <c r="G459" s="53"/>
      <c r="H459" s="53"/>
      <c r="I459" s="28"/>
      <c r="J459" s="36"/>
      <c r="K459" s="36"/>
      <c r="L459" s="53"/>
      <c r="M459" s="53"/>
      <c r="N459" s="45"/>
      <c r="O459" s="34"/>
      <c r="P459" s="45"/>
      <c r="R459" s="34"/>
      <c r="S459" s="549"/>
      <c r="T459" s="549"/>
      <c r="U459" s="367"/>
    </row>
    <row r="460" spans="1:21" ht="45">
      <c r="A460" s="911" t="s">
        <v>181</v>
      </c>
      <c r="B460" s="894" t="s">
        <v>182</v>
      </c>
      <c r="C460" s="894" t="s">
        <v>183</v>
      </c>
      <c r="D460" s="59" t="s">
        <v>184</v>
      </c>
      <c r="E460" s="58" t="s">
        <v>185</v>
      </c>
      <c r="F460" s="59" t="s">
        <v>186</v>
      </c>
      <c r="G460" s="59" t="s">
        <v>187</v>
      </c>
      <c r="H460" s="59" t="s">
        <v>146</v>
      </c>
      <c r="I460" s="59" t="s">
        <v>188</v>
      </c>
      <c r="J460" s="59" t="s">
        <v>189</v>
      </c>
      <c r="K460" s="59" t="s">
        <v>190</v>
      </c>
      <c r="L460" s="894" t="s">
        <v>473</v>
      </c>
      <c r="M460" s="894"/>
      <c r="N460" s="894"/>
      <c r="O460" s="894" t="s">
        <v>191</v>
      </c>
      <c r="P460" s="894"/>
      <c r="Q460" s="894"/>
      <c r="R460" s="894" t="s">
        <v>192</v>
      </c>
      <c r="S460" s="894"/>
      <c r="T460" s="904" t="s">
        <v>193</v>
      </c>
      <c r="U460" s="369"/>
    </row>
    <row r="461" spans="1:21" ht="24.75" thickBot="1">
      <c r="A461" s="912"/>
      <c r="B461" s="913"/>
      <c r="C461" s="913"/>
      <c r="D461" s="60" t="s">
        <v>194</v>
      </c>
      <c r="E461" s="60" t="s">
        <v>195</v>
      </c>
      <c r="F461" s="60" t="s">
        <v>196</v>
      </c>
      <c r="G461" s="60" t="s">
        <v>196</v>
      </c>
      <c r="H461" s="60" t="s">
        <v>157</v>
      </c>
      <c r="I461" s="60" t="s">
        <v>44</v>
      </c>
      <c r="J461" s="60" t="s">
        <v>197</v>
      </c>
      <c r="K461" s="60" t="s">
        <v>198</v>
      </c>
      <c r="L461" s="895" t="s">
        <v>475</v>
      </c>
      <c r="M461" s="895"/>
      <c r="N461" s="895"/>
      <c r="O461" s="895" t="s">
        <v>171</v>
      </c>
      <c r="P461" s="895"/>
      <c r="Q461" s="895"/>
      <c r="R461" s="895" t="s">
        <v>201</v>
      </c>
      <c r="S461" s="895"/>
      <c r="T461" s="905"/>
      <c r="U461" s="369"/>
    </row>
    <row r="462" spans="1:21">
      <c r="A462" s="916" t="str">
        <f>B456</f>
        <v>urb.e.1</v>
      </c>
      <c r="B462" s="54">
        <v>1</v>
      </c>
      <c r="C462" s="80"/>
      <c r="D462" s="40"/>
      <c r="E462" s="40"/>
      <c r="F462" s="80"/>
      <c r="G462" s="80"/>
      <c r="H462" s="41"/>
      <c r="I462" s="384"/>
      <c r="J462" s="385"/>
      <c r="K462" s="386"/>
      <c r="L462" s="896"/>
      <c r="M462" s="896"/>
      <c r="N462" s="896"/>
      <c r="O462" s="897"/>
      <c r="P462" s="897"/>
      <c r="Q462" s="897"/>
      <c r="R462" s="896"/>
      <c r="S462" s="896"/>
      <c r="T462" s="555"/>
      <c r="U462" s="367"/>
    </row>
    <row r="463" spans="1:21">
      <c r="A463" s="916"/>
      <c r="B463" s="55">
        <v>2</v>
      </c>
      <c r="C463" s="39"/>
      <c r="D463" s="33"/>
      <c r="E463" s="33"/>
      <c r="F463" s="39"/>
      <c r="G463" s="39"/>
      <c r="H463" s="39"/>
      <c r="I463" s="370"/>
      <c r="J463" s="371"/>
      <c r="K463" s="372"/>
      <c r="L463" s="885"/>
      <c r="M463" s="885"/>
      <c r="N463" s="885"/>
      <c r="O463" s="886"/>
      <c r="P463" s="886"/>
      <c r="Q463" s="886"/>
      <c r="R463" s="885"/>
      <c r="S463" s="885"/>
      <c r="T463" s="550"/>
      <c r="U463" s="367"/>
    </row>
    <row r="464" spans="1:21">
      <c r="A464" s="916"/>
      <c r="B464" s="55">
        <v>3</v>
      </c>
      <c r="C464" s="39"/>
      <c r="D464" s="33"/>
      <c r="E464" s="33"/>
      <c r="F464" s="39"/>
      <c r="G464" s="39"/>
      <c r="H464" s="39"/>
      <c r="I464" s="370"/>
      <c r="J464" s="371"/>
      <c r="K464" s="372"/>
      <c r="L464" s="885"/>
      <c r="M464" s="885"/>
      <c r="N464" s="885"/>
      <c r="O464" s="886"/>
      <c r="P464" s="886"/>
      <c r="Q464" s="886"/>
      <c r="R464" s="885"/>
      <c r="S464" s="885"/>
      <c r="T464" s="550"/>
      <c r="U464" s="367"/>
    </row>
    <row r="465" spans="1:21">
      <c r="A465" s="916"/>
      <c r="B465" s="55">
        <v>4</v>
      </c>
      <c r="C465" s="39"/>
      <c r="D465" s="33"/>
      <c r="E465" s="33"/>
      <c r="F465" s="39"/>
      <c r="G465" s="39"/>
      <c r="H465" s="39"/>
      <c r="I465" s="370"/>
      <c r="J465" s="371"/>
      <c r="K465" s="372"/>
      <c r="L465" s="885"/>
      <c r="M465" s="885"/>
      <c r="N465" s="885"/>
      <c r="O465" s="886"/>
      <c r="P465" s="886"/>
      <c r="Q465" s="886"/>
      <c r="R465" s="885"/>
      <c r="S465" s="885"/>
      <c r="T465" s="550"/>
      <c r="U465" s="367"/>
    </row>
    <row r="466" spans="1:21">
      <c r="A466" s="916"/>
      <c r="B466" s="55">
        <v>5</v>
      </c>
      <c r="C466" s="39"/>
      <c r="D466" s="33"/>
      <c r="E466" s="33"/>
      <c r="F466" s="39"/>
      <c r="G466" s="39"/>
      <c r="H466" s="39"/>
      <c r="I466" s="370"/>
      <c r="J466" s="371"/>
      <c r="K466" s="372"/>
      <c r="L466" s="885"/>
      <c r="M466" s="885"/>
      <c r="N466" s="885"/>
      <c r="O466" s="886"/>
      <c r="P466" s="886"/>
      <c r="Q466" s="886"/>
      <c r="R466" s="885"/>
      <c r="S466" s="885"/>
      <c r="T466" s="550"/>
      <c r="U466" s="367"/>
    </row>
    <row r="467" spans="1:21">
      <c r="A467" s="916"/>
      <c r="B467" s="55">
        <v>6</v>
      </c>
      <c r="C467" s="39"/>
      <c r="D467" s="33"/>
      <c r="E467" s="33"/>
      <c r="F467" s="39"/>
      <c r="G467" s="39"/>
      <c r="H467" s="39"/>
      <c r="I467" s="370"/>
      <c r="J467" s="371"/>
      <c r="K467" s="372"/>
      <c r="L467" s="885"/>
      <c r="M467" s="885"/>
      <c r="N467" s="885"/>
      <c r="O467" s="886"/>
      <c r="P467" s="886"/>
      <c r="Q467" s="886"/>
      <c r="R467" s="885"/>
      <c r="S467" s="885"/>
      <c r="T467" s="550"/>
      <c r="U467" s="367"/>
    </row>
    <row r="468" spans="1:21">
      <c r="A468" s="916"/>
      <c r="B468" s="55">
        <v>7</v>
      </c>
      <c r="C468" s="39"/>
      <c r="D468" s="33"/>
      <c r="E468" s="33"/>
      <c r="F468" s="39"/>
      <c r="G468" s="39"/>
      <c r="H468" s="39"/>
      <c r="I468" s="370"/>
      <c r="J468" s="371"/>
      <c r="K468" s="372"/>
      <c r="L468" s="885"/>
      <c r="M468" s="885"/>
      <c r="N468" s="885"/>
      <c r="O468" s="886"/>
      <c r="P468" s="886"/>
      <c r="Q468" s="886"/>
      <c r="R468" s="885"/>
      <c r="S468" s="885"/>
      <c r="T468" s="550"/>
      <c r="U468" s="367"/>
    </row>
    <row r="469" spans="1:21">
      <c r="A469" s="916"/>
      <c r="B469" s="55">
        <v>8</v>
      </c>
      <c r="C469" s="39"/>
      <c r="D469" s="33"/>
      <c r="E469" s="33"/>
      <c r="F469" s="39"/>
      <c r="G469" s="39"/>
      <c r="H469" s="39"/>
      <c r="I469" s="370"/>
      <c r="J469" s="371"/>
      <c r="K469" s="372"/>
      <c r="L469" s="885"/>
      <c r="M469" s="885"/>
      <c r="N469" s="885"/>
      <c r="O469" s="886"/>
      <c r="P469" s="886"/>
      <c r="Q469" s="886"/>
      <c r="R469" s="885"/>
      <c r="S469" s="885"/>
      <c r="T469" s="550"/>
      <c r="U469" s="367"/>
    </row>
    <row r="470" spans="1:21">
      <c r="A470" s="916"/>
      <c r="B470" s="55">
        <v>9</v>
      </c>
      <c r="C470" s="39"/>
      <c r="D470" s="33"/>
      <c r="E470" s="33"/>
      <c r="F470" s="39"/>
      <c r="G470" s="39"/>
      <c r="H470" s="39"/>
      <c r="I470" s="370"/>
      <c r="J470" s="371"/>
      <c r="K470" s="372"/>
      <c r="L470" s="885"/>
      <c r="M470" s="885"/>
      <c r="N470" s="885"/>
      <c r="O470" s="886"/>
      <c r="P470" s="886"/>
      <c r="Q470" s="886"/>
      <c r="R470" s="885"/>
      <c r="S470" s="885"/>
      <c r="T470" s="550"/>
      <c r="U470" s="367"/>
    </row>
    <row r="471" spans="1:21" ht="15.75" thickBot="1">
      <c r="A471" s="917"/>
      <c r="B471" s="56">
        <v>10</v>
      </c>
      <c r="C471" s="47"/>
      <c r="D471" s="46"/>
      <c r="E471" s="46"/>
      <c r="F471" s="47"/>
      <c r="G471" s="47"/>
      <c r="H471" s="47"/>
      <c r="I471" s="373"/>
      <c r="J471" s="374"/>
      <c r="K471" s="375"/>
      <c r="L471" s="854"/>
      <c r="M471" s="854"/>
      <c r="N471" s="854"/>
      <c r="O471" s="887"/>
      <c r="P471" s="887"/>
      <c r="Q471" s="887"/>
      <c r="R471" s="854"/>
      <c r="S471" s="854"/>
      <c r="T471" s="551"/>
      <c r="U471" s="367"/>
    </row>
    <row r="472" spans="1:21" ht="15.75" thickBot="1">
      <c r="A472" s="48"/>
      <c r="B472" s="34"/>
      <c r="C472" s="34"/>
      <c r="D472" s="34"/>
      <c r="E472" s="328" t="s">
        <v>202</v>
      </c>
      <c r="F472" s="329">
        <f>COUNTA(F462:F471)</f>
        <v>0</v>
      </c>
      <c r="G472" s="330">
        <f>COUNTA(G462:G471)</f>
        <v>0</v>
      </c>
      <c r="H472" s="376"/>
      <c r="I472" s="376"/>
      <c r="J472" s="377"/>
      <c r="K472" s="376"/>
      <c r="L472" s="888" t="s">
        <v>203</v>
      </c>
      <c r="M472" s="889"/>
      <c r="N472" s="890"/>
      <c r="O472" s="891">
        <f>SUM(O462:O471)</f>
        <v>0</v>
      </c>
      <c r="P472" s="892"/>
      <c r="Q472" s="893"/>
      <c r="R472" s="34"/>
      <c r="S472" s="38"/>
      <c r="T472" s="552"/>
      <c r="U472" s="379"/>
    </row>
    <row r="473" spans="1:21" ht="15.75" thickBot="1">
      <c r="A473" s="380"/>
      <c r="B473" s="381"/>
      <c r="C473" s="382"/>
      <c r="D473" s="382"/>
      <c r="E473" s="382"/>
      <c r="F473" s="381"/>
      <c r="G473" s="382"/>
      <c r="H473" s="382"/>
      <c r="I473" s="381"/>
      <c r="J473" s="381"/>
      <c r="K473" s="382"/>
      <c r="L473" s="382"/>
      <c r="M473" s="382"/>
      <c r="N473" s="382"/>
      <c r="O473" s="382"/>
      <c r="P473" s="382"/>
      <c r="Q473" s="382"/>
      <c r="R473" s="382"/>
      <c r="S473" s="553"/>
      <c r="T473" s="554"/>
      <c r="U473" s="383"/>
    </row>
    <row r="474" spans="1:21" ht="15.75" thickBot="1">
      <c r="A474" s="362"/>
      <c r="B474" s="363"/>
      <c r="C474" s="364"/>
      <c r="D474" s="364"/>
      <c r="E474" s="364"/>
      <c r="F474" s="363"/>
      <c r="G474" s="364"/>
      <c r="H474" s="364"/>
      <c r="I474" s="363"/>
      <c r="J474" s="363"/>
      <c r="K474" s="364"/>
      <c r="L474" s="364"/>
      <c r="M474" s="364"/>
      <c r="N474" s="364"/>
      <c r="O474" s="364"/>
      <c r="P474" s="364"/>
      <c r="Q474" s="364"/>
      <c r="R474" s="364"/>
      <c r="S474" s="547"/>
      <c r="T474" s="547"/>
      <c r="U474" s="365"/>
    </row>
    <row r="475" spans="1:21" ht="28.5" thickBot="1">
      <c r="A475" s="57" t="s">
        <v>19</v>
      </c>
      <c r="B475" s="929" t="s">
        <v>47</v>
      </c>
      <c r="C475" s="930"/>
      <c r="E475" s="921" t="s">
        <v>173</v>
      </c>
      <c r="F475" s="922"/>
      <c r="G475" s="919">
        <f>VLOOKUP(B475,'Urbano.Piano inv. forn'!$C$29:$G$48,3,FALSE)</f>
        <v>0</v>
      </c>
      <c r="H475" s="920"/>
      <c r="I475" s="28"/>
      <c r="J475" s="921" t="s">
        <v>174</v>
      </c>
      <c r="K475" s="922"/>
      <c r="L475" s="919">
        <f>VLOOKUP(B475,'Urbano.Piano inv. forn'!$C$29:$G$48,4,FALSE)</f>
        <v>0</v>
      </c>
      <c r="M475" s="920"/>
      <c r="O475" s="61" t="s">
        <v>175</v>
      </c>
      <c r="P475" s="366"/>
      <c r="R475" s="62" t="s">
        <v>176</v>
      </c>
      <c r="S475" s="902"/>
      <c r="T475" s="903"/>
      <c r="U475" s="367"/>
    </row>
    <row r="476" spans="1:21" ht="15.75" thickBot="1">
      <c r="A476" s="48"/>
      <c r="B476" s="35"/>
      <c r="C476" s="35"/>
      <c r="E476" s="36"/>
      <c r="F476" s="36"/>
      <c r="G476" s="37"/>
      <c r="H476" s="37"/>
      <c r="I476" s="28"/>
      <c r="J476" s="36"/>
      <c r="K476" s="36"/>
      <c r="L476" s="37"/>
      <c r="M476" s="37"/>
      <c r="O476" s="38"/>
      <c r="R476" s="34"/>
      <c r="S476" s="548"/>
      <c r="U476" s="49"/>
    </row>
    <row r="477" spans="1:21" ht="24.6" customHeight="1" thickBot="1">
      <c r="A477" s="923" t="s">
        <v>177</v>
      </c>
      <c r="B477" s="924"/>
      <c r="C477" s="924"/>
      <c r="D477" s="925"/>
      <c r="E477" s="914">
        <f>VLOOKUP(B475,'Urbano.Piano inv. forn'!$C$29:$V$48,18,FALSE)</f>
        <v>0</v>
      </c>
      <c r="F477" s="926"/>
      <c r="G477" s="926"/>
      <c r="H477" s="915"/>
      <c r="I477" s="28"/>
      <c r="J477" s="927" t="s">
        <v>178</v>
      </c>
      <c r="K477" s="928"/>
      <c r="L477" s="914">
        <f>VLOOKUP(B475,'Urbano.Piano inv. forn'!$C$29:$V$48,20,FALSE)</f>
        <v>0</v>
      </c>
      <c r="M477" s="915"/>
      <c r="N477" s="45"/>
      <c r="O477" s="62" t="s">
        <v>179</v>
      </c>
      <c r="P477" s="50">
        <f>L477+E477</f>
        <v>0</v>
      </c>
      <c r="R477" s="62" t="s">
        <v>180</v>
      </c>
      <c r="S477" s="902"/>
      <c r="T477" s="903"/>
      <c r="U477" s="49"/>
    </row>
    <row r="478" spans="1:21" ht="15.75" thickBot="1">
      <c r="A478" s="51"/>
      <c r="B478" s="52"/>
      <c r="C478" s="52"/>
      <c r="D478" s="52"/>
      <c r="E478" s="53"/>
      <c r="F478" s="53"/>
      <c r="G478" s="53"/>
      <c r="H478" s="53"/>
      <c r="I478" s="28"/>
      <c r="J478" s="36"/>
      <c r="K478" s="36"/>
      <c r="L478" s="53"/>
      <c r="M478" s="53"/>
      <c r="N478" s="45"/>
      <c r="O478" s="34"/>
      <c r="P478" s="45"/>
      <c r="R478" s="34"/>
      <c r="S478" s="549"/>
      <c r="T478" s="549"/>
      <c r="U478" s="367"/>
    </row>
    <row r="479" spans="1:21" ht="45">
      <c r="A479" s="911" t="s">
        <v>181</v>
      </c>
      <c r="B479" s="894" t="s">
        <v>182</v>
      </c>
      <c r="C479" s="894" t="s">
        <v>183</v>
      </c>
      <c r="D479" s="59" t="s">
        <v>184</v>
      </c>
      <c r="E479" s="58" t="s">
        <v>185</v>
      </c>
      <c r="F479" s="59" t="s">
        <v>186</v>
      </c>
      <c r="G479" s="59" t="s">
        <v>187</v>
      </c>
      <c r="H479" s="59" t="s">
        <v>146</v>
      </c>
      <c r="I479" s="59" t="s">
        <v>188</v>
      </c>
      <c r="J479" s="59" t="s">
        <v>189</v>
      </c>
      <c r="K479" s="59" t="s">
        <v>190</v>
      </c>
      <c r="L479" s="894" t="s">
        <v>473</v>
      </c>
      <c r="M479" s="894"/>
      <c r="N479" s="894"/>
      <c r="O479" s="894" t="s">
        <v>191</v>
      </c>
      <c r="P479" s="894"/>
      <c r="Q479" s="894"/>
      <c r="R479" s="894" t="s">
        <v>192</v>
      </c>
      <c r="S479" s="894"/>
      <c r="T479" s="904" t="s">
        <v>193</v>
      </c>
      <c r="U479" s="369"/>
    </row>
    <row r="480" spans="1:21" ht="24.75" thickBot="1">
      <c r="A480" s="912"/>
      <c r="B480" s="913"/>
      <c r="C480" s="913"/>
      <c r="D480" s="60" t="s">
        <v>194</v>
      </c>
      <c r="E480" s="60" t="s">
        <v>195</v>
      </c>
      <c r="F480" s="60" t="s">
        <v>196</v>
      </c>
      <c r="G480" s="60" t="s">
        <v>196</v>
      </c>
      <c r="H480" s="60" t="s">
        <v>157</v>
      </c>
      <c r="I480" s="60" t="s">
        <v>44</v>
      </c>
      <c r="J480" s="60" t="s">
        <v>197</v>
      </c>
      <c r="K480" s="60" t="s">
        <v>198</v>
      </c>
      <c r="L480" s="895" t="s">
        <v>475</v>
      </c>
      <c r="M480" s="895"/>
      <c r="N480" s="895"/>
      <c r="O480" s="895" t="s">
        <v>171</v>
      </c>
      <c r="P480" s="895"/>
      <c r="Q480" s="895"/>
      <c r="R480" s="895" t="s">
        <v>201</v>
      </c>
      <c r="S480" s="895"/>
      <c r="T480" s="905"/>
      <c r="U480" s="369"/>
    </row>
    <row r="481" spans="1:21">
      <c r="A481" s="916" t="str">
        <f>B475</f>
        <v>urb.e.1</v>
      </c>
      <c r="B481" s="54">
        <v>1</v>
      </c>
      <c r="C481" s="80"/>
      <c r="D481" s="40"/>
      <c r="E481" s="40"/>
      <c r="F481" s="80"/>
      <c r="G481" s="80"/>
      <c r="H481" s="41"/>
      <c r="I481" s="384"/>
      <c r="J481" s="385"/>
      <c r="K481" s="386"/>
      <c r="L481" s="896"/>
      <c r="M481" s="896"/>
      <c r="N481" s="896"/>
      <c r="O481" s="897"/>
      <c r="P481" s="897"/>
      <c r="Q481" s="897"/>
      <c r="R481" s="896"/>
      <c r="S481" s="896"/>
      <c r="T481" s="555"/>
      <c r="U481" s="367"/>
    </row>
    <row r="482" spans="1:21">
      <c r="A482" s="916"/>
      <c r="B482" s="55">
        <v>2</v>
      </c>
      <c r="C482" s="39"/>
      <c r="D482" s="33"/>
      <c r="E482" s="33"/>
      <c r="F482" s="39"/>
      <c r="G482" s="39"/>
      <c r="H482" s="39"/>
      <c r="I482" s="370"/>
      <c r="J482" s="371"/>
      <c r="K482" s="372"/>
      <c r="L482" s="885"/>
      <c r="M482" s="885"/>
      <c r="N482" s="885"/>
      <c r="O482" s="886"/>
      <c r="P482" s="886"/>
      <c r="Q482" s="886"/>
      <c r="R482" s="885"/>
      <c r="S482" s="885"/>
      <c r="T482" s="550"/>
      <c r="U482" s="367"/>
    </row>
    <row r="483" spans="1:21">
      <c r="A483" s="916"/>
      <c r="B483" s="55">
        <v>3</v>
      </c>
      <c r="C483" s="39"/>
      <c r="D483" s="33"/>
      <c r="E483" s="33"/>
      <c r="F483" s="39"/>
      <c r="G483" s="39"/>
      <c r="H483" s="39"/>
      <c r="I483" s="370"/>
      <c r="J483" s="371"/>
      <c r="K483" s="372"/>
      <c r="L483" s="885"/>
      <c r="M483" s="885"/>
      <c r="N483" s="885"/>
      <c r="O483" s="886"/>
      <c r="P483" s="886"/>
      <c r="Q483" s="886"/>
      <c r="R483" s="885"/>
      <c r="S483" s="885"/>
      <c r="T483" s="550"/>
      <c r="U483" s="367"/>
    </row>
    <row r="484" spans="1:21">
      <c r="A484" s="916"/>
      <c r="B484" s="55">
        <v>4</v>
      </c>
      <c r="C484" s="39"/>
      <c r="D484" s="33"/>
      <c r="E484" s="33"/>
      <c r="F484" s="39"/>
      <c r="G484" s="39"/>
      <c r="H484" s="39"/>
      <c r="I484" s="370"/>
      <c r="J484" s="371"/>
      <c r="K484" s="372"/>
      <c r="L484" s="885"/>
      <c r="M484" s="885"/>
      <c r="N484" s="885"/>
      <c r="O484" s="886"/>
      <c r="P484" s="886"/>
      <c r="Q484" s="886"/>
      <c r="R484" s="885"/>
      <c r="S484" s="885"/>
      <c r="T484" s="550"/>
      <c r="U484" s="367"/>
    </row>
    <row r="485" spans="1:21">
      <c r="A485" s="916"/>
      <c r="B485" s="55">
        <v>5</v>
      </c>
      <c r="C485" s="39"/>
      <c r="D485" s="33"/>
      <c r="E485" s="33"/>
      <c r="F485" s="39"/>
      <c r="G485" s="39"/>
      <c r="H485" s="39"/>
      <c r="I485" s="370"/>
      <c r="J485" s="371"/>
      <c r="K485" s="372"/>
      <c r="L485" s="885"/>
      <c r="M485" s="885"/>
      <c r="N485" s="885"/>
      <c r="O485" s="886"/>
      <c r="P485" s="886"/>
      <c r="Q485" s="886"/>
      <c r="R485" s="885"/>
      <c r="S485" s="885"/>
      <c r="T485" s="550"/>
      <c r="U485" s="367"/>
    </row>
    <row r="486" spans="1:21">
      <c r="A486" s="916"/>
      <c r="B486" s="55">
        <v>6</v>
      </c>
      <c r="C486" s="39"/>
      <c r="D486" s="33"/>
      <c r="E486" s="33"/>
      <c r="F486" s="39"/>
      <c r="G486" s="39"/>
      <c r="H486" s="39"/>
      <c r="I486" s="370"/>
      <c r="J486" s="371"/>
      <c r="K486" s="372"/>
      <c r="L486" s="885"/>
      <c r="M486" s="885"/>
      <c r="N486" s="885"/>
      <c r="O486" s="886"/>
      <c r="P486" s="886"/>
      <c r="Q486" s="886"/>
      <c r="R486" s="885"/>
      <c r="S486" s="885"/>
      <c r="T486" s="550"/>
      <c r="U486" s="367"/>
    </row>
    <row r="487" spans="1:21">
      <c r="A487" s="916"/>
      <c r="B487" s="55">
        <v>7</v>
      </c>
      <c r="C487" s="39"/>
      <c r="D487" s="33"/>
      <c r="E487" s="33"/>
      <c r="F487" s="39"/>
      <c r="G487" s="39"/>
      <c r="H487" s="39"/>
      <c r="I487" s="370"/>
      <c r="J487" s="371"/>
      <c r="K487" s="372"/>
      <c r="L487" s="885"/>
      <c r="M487" s="885"/>
      <c r="N487" s="885"/>
      <c r="O487" s="886"/>
      <c r="P487" s="886"/>
      <c r="Q487" s="886"/>
      <c r="R487" s="885"/>
      <c r="S487" s="885"/>
      <c r="T487" s="550"/>
      <c r="U487" s="367"/>
    </row>
    <row r="488" spans="1:21">
      <c r="A488" s="916"/>
      <c r="B488" s="55">
        <v>8</v>
      </c>
      <c r="C488" s="39"/>
      <c r="D488" s="33"/>
      <c r="E488" s="33"/>
      <c r="F488" s="39"/>
      <c r="G488" s="39"/>
      <c r="H488" s="39"/>
      <c r="I488" s="370"/>
      <c r="J488" s="371"/>
      <c r="K488" s="372"/>
      <c r="L488" s="885"/>
      <c r="M488" s="885"/>
      <c r="N488" s="885"/>
      <c r="O488" s="886"/>
      <c r="P488" s="886"/>
      <c r="Q488" s="886"/>
      <c r="R488" s="885"/>
      <c r="S488" s="885"/>
      <c r="T488" s="550"/>
      <c r="U488" s="367"/>
    </row>
    <row r="489" spans="1:21">
      <c r="A489" s="916"/>
      <c r="B489" s="55">
        <v>9</v>
      </c>
      <c r="C489" s="39"/>
      <c r="D489" s="33"/>
      <c r="E489" s="33"/>
      <c r="F489" s="39"/>
      <c r="G489" s="39"/>
      <c r="H489" s="39"/>
      <c r="I489" s="370"/>
      <c r="J489" s="371"/>
      <c r="K489" s="372"/>
      <c r="L489" s="885"/>
      <c r="M489" s="885"/>
      <c r="N489" s="885"/>
      <c r="O489" s="886"/>
      <c r="P489" s="886"/>
      <c r="Q489" s="886"/>
      <c r="R489" s="885"/>
      <c r="S489" s="885"/>
      <c r="T489" s="550"/>
      <c r="U489" s="367"/>
    </row>
    <row r="490" spans="1:21" ht="15.75" thickBot="1">
      <c r="A490" s="917"/>
      <c r="B490" s="56">
        <v>10</v>
      </c>
      <c r="C490" s="47"/>
      <c r="D490" s="46"/>
      <c r="E490" s="46"/>
      <c r="F490" s="47"/>
      <c r="G490" s="47"/>
      <c r="H490" s="47"/>
      <c r="I490" s="373"/>
      <c r="J490" s="374"/>
      <c r="K490" s="375"/>
      <c r="L490" s="854"/>
      <c r="M490" s="854"/>
      <c r="N490" s="854"/>
      <c r="O490" s="887"/>
      <c r="P490" s="887"/>
      <c r="Q490" s="887"/>
      <c r="R490" s="854"/>
      <c r="S490" s="854"/>
      <c r="T490" s="551"/>
      <c r="U490" s="367"/>
    </row>
    <row r="491" spans="1:21" ht="15.75" thickBot="1">
      <c r="A491" s="48"/>
      <c r="B491" s="34"/>
      <c r="C491" s="34"/>
      <c r="D491" s="34"/>
      <c r="E491" s="328" t="s">
        <v>202</v>
      </c>
      <c r="F491" s="329">
        <f>COUNTA(F481:F490)</f>
        <v>0</v>
      </c>
      <c r="G491" s="330">
        <f>COUNTA(G481:G490)</f>
        <v>0</v>
      </c>
      <c r="H491" s="376"/>
      <c r="I491" s="376"/>
      <c r="J491" s="377"/>
      <c r="K491" s="376"/>
      <c r="L491" s="888" t="s">
        <v>203</v>
      </c>
      <c r="M491" s="889"/>
      <c r="N491" s="890"/>
      <c r="O491" s="891">
        <f>SUM(O481:O490)</f>
        <v>0</v>
      </c>
      <c r="P491" s="892"/>
      <c r="Q491" s="893"/>
      <c r="R491" s="34"/>
      <c r="S491" s="38"/>
      <c r="T491" s="552"/>
      <c r="U491" s="379"/>
    </row>
    <row r="492" spans="1:21" ht="15.75" thickBot="1">
      <c r="A492" s="380"/>
      <c r="B492" s="381"/>
      <c r="C492" s="382"/>
      <c r="D492" s="382"/>
      <c r="E492" s="382"/>
      <c r="F492" s="381"/>
      <c r="G492" s="382"/>
      <c r="H492" s="382"/>
      <c r="I492" s="381"/>
      <c r="J492" s="381"/>
      <c r="K492" s="382"/>
      <c r="L492" s="382"/>
      <c r="M492" s="382"/>
      <c r="N492" s="382"/>
      <c r="O492" s="382"/>
      <c r="P492" s="382"/>
      <c r="Q492" s="382"/>
      <c r="R492" s="382"/>
      <c r="S492" s="553"/>
      <c r="T492" s="554"/>
      <c r="U492" s="383"/>
    </row>
    <row r="493" spans="1:21" ht="15.75" thickBot="1">
      <c r="A493" s="362"/>
      <c r="B493" s="363"/>
      <c r="C493" s="364"/>
      <c r="D493" s="364"/>
      <c r="E493" s="364"/>
      <c r="F493" s="363"/>
      <c r="G493" s="364"/>
      <c r="H493" s="364"/>
      <c r="I493" s="363"/>
      <c r="J493" s="363"/>
      <c r="K493" s="364"/>
      <c r="L493" s="364"/>
      <c r="M493" s="364"/>
      <c r="N493" s="364"/>
      <c r="O493" s="364"/>
      <c r="P493" s="364"/>
      <c r="Q493" s="364"/>
      <c r="R493" s="364"/>
      <c r="S493" s="547"/>
      <c r="T493" s="547"/>
      <c r="U493" s="365"/>
    </row>
    <row r="494" spans="1:21" ht="28.5" thickBot="1">
      <c r="A494" s="57" t="s">
        <v>19</v>
      </c>
      <c r="B494" s="929" t="s">
        <v>47</v>
      </c>
      <c r="C494" s="930"/>
      <c r="E494" s="921" t="s">
        <v>173</v>
      </c>
      <c r="F494" s="922"/>
      <c r="G494" s="919">
        <f>VLOOKUP(B494,'Urbano.Piano inv. forn'!$C$29:$G$48,3,FALSE)</f>
        <v>0</v>
      </c>
      <c r="H494" s="920"/>
      <c r="I494" s="28"/>
      <c r="J494" s="921" t="s">
        <v>174</v>
      </c>
      <c r="K494" s="922"/>
      <c r="L494" s="919">
        <f>VLOOKUP(B494,'Urbano.Piano inv. forn'!$C$29:$G$48,4,FALSE)</f>
        <v>0</v>
      </c>
      <c r="M494" s="920"/>
      <c r="O494" s="61" t="s">
        <v>175</v>
      </c>
      <c r="P494" s="366"/>
      <c r="R494" s="62" t="s">
        <v>176</v>
      </c>
      <c r="S494" s="902"/>
      <c r="T494" s="903"/>
      <c r="U494" s="367"/>
    </row>
    <row r="495" spans="1:21" ht="15.75" thickBot="1">
      <c r="A495" s="48"/>
      <c r="B495" s="35"/>
      <c r="C495" s="35"/>
      <c r="E495" s="36"/>
      <c r="F495" s="36"/>
      <c r="G495" s="37"/>
      <c r="H495" s="37"/>
      <c r="I495" s="28"/>
      <c r="J495" s="36"/>
      <c r="K495" s="36"/>
      <c r="L495" s="37"/>
      <c r="M495" s="37"/>
      <c r="O495" s="38"/>
      <c r="R495" s="34"/>
      <c r="S495" s="548"/>
      <c r="U495" s="49"/>
    </row>
    <row r="496" spans="1:21" ht="27" customHeight="1" thickBot="1">
      <c r="A496" s="923" t="s">
        <v>177</v>
      </c>
      <c r="B496" s="924"/>
      <c r="C496" s="924"/>
      <c r="D496" s="925"/>
      <c r="E496" s="914">
        <f>VLOOKUP(B494,'Urbano.Piano inv. forn'!$C$29:$V$48,18,FALSE)</f>
        <v>0</v>
      </c>
      <c r="F496" s="926"/>
      <c r="G496" s="926"/>
      <c r="H496" s="915"/>
      <c r="I496" s="28"/>
      <c r="J496" s="927" t="s">
        <v>178</v>
      </c>
      <c r="K496" s="928"/>
      <c r="L496" s="914">
        <f>VLOOKUP(B494,'Urbano.Piano inv. forn'!$C$29:$V$48,20,FALSE)</f>
        <v>0</v>
      </c>
      <c r="M496" s="915"/>
      <c r="N496" s="45"/>
      <c r="O496" s="62" t="s">
        <v>179</v>
      </c>
      <c r="P496" s="50">
        <f>L496+E496</f>
        <v>0</v>
      </c>
      <c r="R496" s="62" t="s">
        <v>180</v>
      </c>
      <c r="S496" s="902"/>
      <c r="T496" s="903"/>
      <c r="U496" s="49"/>
    </row>
    <row r="497" spans="1:21" ht="15.75" thickBot="1">
      <c r="A497" s="51"/>
      <c r="B497" s="52"/>
      <c r="C497" s="52"/>
      <c r="D497" s="52"/>
      <c r="E497" s="53"/>
      <c r="F497" s="53"/>
      <c r="G497" s="53"/>
      <c r="H497" s="53"/>
      <c r="I497" s="28"/>
      <c r="J497" s="36"/>
      <c r="K497" s="36"/>
      <c r="L497" s="53"/>
      <c r="M497" s="53"/>
      <c r="N497" s="45"/>
      <c r="O497" s="34"/>
      <c r="P497" s="45"/>
      <c r="R497" s="34"/>
      <c r="S497" s="549"/>
      <c r="T497" s="549"/>
      <c r="U497" s="367"/>
    </row>
    <row r="498" spans="1:21" ht="45">
      <c r="A498" s="911" t="s">
        <v>181</v>
      </c>
      <c r="B498" s="894" t="s">
        <v>182</v>
      </c>
      <c r="C498" s="894" t="s">
        <v>183</v>
      </c>
      <c r="D498" s="59" t="s">
        <v>184</v>
      </c>
      <c r="E498" s="58" t="s">
        <v>185</v>
      </c>
      <c r="F498" s="59" t="s">
        <v>186</v>
      </c>
      <c r="G498" s="59" t="s">
        <v>187</v>
      </c>
      <c r="H498" s="59" t="s">
        <v>146</v>
      </c>
      <c r="I498" s="59" t="s">
        <v>188</v>
      </c>
      <c r="J498" s="59" t="s">
        <v>189</v>
      </c>
      <c r="K498" s="59" t="s">
        <v>190</v>
      </c>
      <c r="L498" s="894" t="s">
        <v>473</v>
      </c>
      <c r="M498" s="894"/>
      <c r="N498" s="894"/>
      <c r="O498" s="894" t="s">
        <v>191</v>
      </c>
      <c r="P498" s="894"/>
      <c r="Q498" s="894"/>
      <c r="R498" s="894" t="s">
        <v>192</v>
      </c>
      <c r="S498" s="894"/>
      <c r="T498" s="904" t="s">
        <v>193</v>
      </c>
      <c r="U498" s="369"/>
    </row>
    <row r="499" spans="1:21" ht="24.75" thickBot="1">
      <c r="A499" s="912"/>
      <c r="B499" s="913"/>
      <c r="C499" s="913"/>
      <c r="D499" s="60" t="s">
        <v>194</v>
      </c>
      <c r="E499" s="60" t="s">
        <v>195</v>
      </c>
      <c r="F499" s="60" t="s">
        <v>196</v>
      </c>
      <c r="G499" s="60" t="s">
        <v>196</v>
      </c>
      <c r="H499" s="60" t="s">
        <v>157</v>
      </c>
      <c r="I499" s="60" t="s">
        <v>44</v>
      </c>
      <c r="J499" s="60" t="s">
        <v>197</v>
      </c>
      <c r="K499" s="60" t="s">
        <v>198</v>
      </c>
      <c r="L499" s="895" t="s">
        <v>475</v>
      </c>
      <c r="M499" s="895"/>
      <c r="N499" s="895"/>
      <c r="O499" s="895" t="s">
        <v>171</v>
      </c>
      <c r="P499" s="895"/>
      <c r="Q499" s="895"/>
      <c r="R499" s="895" t="s">
        <v>201</v>
      </c>
      <c r="S499" s="895"/>
      <c r="T499" s="905"/>
      <c r="U499" s="369"/>
    </row>
    <row r="500" spans="1:21">
      <c r="A500" s="916" t="str">
        <f>B494</f>
        <v>urb.e.1</v>
      </c>
      <c r="B500" s="54">
        <v>1</v>
      </c>
      <c r="C500" s="80"/>
      <c r="D500" s="40"/>
      <c r="E500" s="40"/>
      <c r="F500" s="80"/>
      <c r="G500" s="80"/>
      <c r="H500" s="41"/>
      <c r="I500" s="384"/>
      <c r="J500" s="385"/>
      <c r="K500" s="386"/>
      <c r="L500" s="896"/>
      <c r="M500" s="896"/>
      <c r="N500" s="896"/>
      <c r="O500" s="897"/>
      <c r="P500" s="897"/>
      <c r="Q500" s="897"/>
      <c r="R500" s="896"/>
      <c r="S500" s="896"/>
      <c r="T500" s="555"/>
      <c r="U500" s="367"/>
    </row>
    <row r="501" spans="1:21">
      <c r="A501" s="916"/>
      <c r="B501" s="55">
        <v>2</v>
      </c>
      <c r="C501" s="39"/>
      <c r="D501" s="33"/>
      <c r="E501" s="33"/>
      <c r="F501" s="39"/>
      <c r="G501" s="39"/>
      <c r="H501" s="39"/>
      <c r="I501" s="370"/>
      <c r="J501" s="371"/>
      <c r="K501" s="372"/>
      <c r="L501" s="885"/>
      <c r="M501" s="885"/>
      <c r="N501" s="885"/>
      <c r="O501" s="886"/>
      <c r="P501" s="886"/>
      <c r="Q501" s="886"/>
      <c r="R501" s="885"/>
      <c r="S501" s="885"/>
      <c r="T501" s="550"/>
      <c r="U501" s="367"/>
    </row>
    <row r="502" spans="1:21">
      <c r="A502" s="916"/>
      <c r="B502" s="55">
        <v>3</v>
      </c>
      <c r="C502" s="39"/>
      <c r="D502" s="33"/>
      <c r="E502" s="33"/>
      <c r="F502" s="39"/>
      <c r="G502" s="39"/>
      <c r="H502" s="39"/>
      <c r="I502" s="370"/>
      <c r="J502" s="371"/>
      <c r="K502" s="372"/>
      <c r="L502" s="885"/>
      <c r="M502" s="885"/>
      <c r="N502" s="885"/>
      <c r="O502" s="886"/>
      <c r="P502" s="886"/>
      <c r="Q502" s="886"/>
      <c r="R502" s="885"/>
      <c r="S502" s="885"/>
      <c r="T502" s="550"/>
      <c r="U502" s="367"/>
    </row>
    <row r="503" spans="1:21">
      <c r="A503" s="916"/>
      <c r="B503" s="55">
        <v>4</v>
      </c>
      <c r="C503" s="39"/>
      <c r="D503" s="33"/>
      <c r="E503" s="33"/>
      <c r="F503" s="39"/>
      <c r="G503" s="39"/>
      <c r="H503" s="39"/>
      <c r="I503" s="370"/>
      <c r="J503" s="371"/>
      <c r="K503" s="372"/>
      <c r="L503" s="885"/>
      <c r="M503" s="885"/>
      <c r="N503" s="885"/>
      <c r="O503" s="886"/>
      <c r="P503" s="886"/>
      <c r="Q503" s="886"/>
      <c r="R503" s="885"/>
      <c r="S503" s="885"/>
      <c r="T503" s="550"/>
      <c r="U503" s="367"/>
    </row>
    <row r="504" spans="1:21">
      <c r="A504" s="916"/>
      <c r="B504" s="55">
        <v>5</v>
      </c>
      <c r="C504" s="39"/>
      <c r="D504" s="33"/>
      <c r="E504" s="33"/>
      <c r="F504" s="39"/>
      <c r="G504" s="39"/>
      <c r="H504" s="39"/>
      <c r="I504" s="370"/>
      <c r="J504" s="371"/>
      <c r="K504" s="372"/>
      <c r="L504" s="885"/>
      <c r="M504" s="885"/>
      <c r="N504" s="885"/>
      <c r="O504" s="886"/>
      <c r="P504" s="886"/>
      <c r="Q504" s="886"/>
      <c r="R504" s="885"/>
      <c r="S504" s="885"/>
      <c r="T504" s="550"/>
      <c r="U504" s="367"/>
    </row>
    <row r="505" spans="1:21">
      <c r="A505" s="916"/>
      <c r="B505" s="55">
        <v>6</v>
      </c>
      <c r="C505" s="39"/>
      <c r="D505" s="33"/>
      <c r="E505" s="33"/>
      <c r="F505" s="39"/>
      <c r="G505" s="39"/>
      <c r="H505" s="39"/>
      <c r="I505" s="370"/>
      <c r="J505" s="371"/>
      <c r="K505" s="372"/>
      <c r="L505" s="885"/>
      <c r="M505" s="885"/>
      <c r="N505" s="885"/>
      <c r="O505" s="886"/>
      <c r="P505" s="886"/>
      <c r="Q505" s="886"/>
      <c r="R505" s="885"/>
      <c r="S505" s="885"/>
      <c r="T505" s="550"/>
      <c r="U505" s="367"/>
    </row>
    <row r="506" spans="1:21">
      <c r="A506" s="916"/>
      <c r="B506" s="55">
        <v>7</v>
      </c>
      <c r="C506" s="39"/>
      <c r="D506" s="33"/>
      <c r="E506" s="33"/>
      <c r="F506" s="39"/>
      <c r="G506" s="39"/>
      <c r="H506" s="39"/>
      <c r="I506" s="370"/>
      <c r="J506" s="371"/>
      <c r="K506" s="372"/>
      <c r="L506" s="885"/>
      <c r="M506" s="885"/>
      <c r="N506" s="885"/>
      <c r="O506" s="886"/>
      <c r="P506" s="886"/>
      <c r="Q506" s="886"/>
      <c r="R506" s="885"/>
      <c r="S506" s="885"/>
      <c r="T506" s="550"/>
      <c r="U506" s="367"/>
    </row>
    <row r="507" spans="1:21">
      <c r="A507" s="916"/>
      <c r="B507" s="55">
        <v>8</v>
      </c>
      <c r="C507" s="39"/>
      <c r="D507" s="33"/>
      <c r="E507" s="33"/>
      <c r="F507" s="39"/>
      <c r="G507" s="39"/>
      <c r="H507" s="39"/>
      <c r="I507" s="370"/>
      <c r="J507" s="371"/>
      <c r="K507" s="372"/>
      <c r="L507" s="885"/>
      <c r="M507" s="885"/>
      <c r="N507" s="885"/>
      <c r="O507" s="886"/>
      <c r="P507" s="886"/>
      <c r="Q507" s="886"/>
      <c r="R507" s="885"/>
      <c r="S507" s="885"/>
      <c r="T507" s="550"/>
      <c r="U507" s="367"/>
    </row>
    <row r="508" spans="1:21">
      <c r="A508" s="916"/>
      <c r="B508" s="55">
        <v>9</v>
      </c>
      <c r="C508" s="39"/>
      <c r="D508" s="33"/>
      <c r="E508" s="33"/>
      <c r="F508" s="39"/>
      <c r="G508" s="39"/>
      <c r="H508" s="39"/>
      <c r="I508" s="370"/>
      <c r="J508" s="371"/>
      <c r="K508" s="372"/>
      <c r="L508" s="885"/>
      <c r="M508" s="885"/>
      <c r="N508" s="885"/>
      <c r="O508" s="886"/>
      <c r="P508" s="886"/>
      <c r="Q508" s="886"/>
      <c r="R508" s="885"/>
      <c r="S508" s="885"/>
      <c r="T508" s="550"/>
      <c r="U508" s="367"/>
    </row>
    <row r="509" spans="1:21" ht="15.75" thickBot="1">
      <c r="A509" s="917"/>
      <c r="B509" s="56">
        <v>10</v>
      </c>
      <c r="C509" s="47"/>
      <c r="D509" s="46"/>
      <c r="E509" s="46"/>
      <c r="F509" s="47"/>
      <c r="G509" s="47"/>
      <c r="H509" s="47"/>
      <c r="I509" s="373"/>
      <c r="J509" s="374"/>
      <c r="K509" s="375"/>
      <c r="L509" s="854"/>
      <c r="M509" s="854"/>
      <c r="N509" s="854"/>
      <c r="O509" s="887"/>
      <c r="P509" s="887"/>
      <c r="Q509" s="887"/>
      <c r="R509" s="854"/>
      <c r="S509" s="854"/>
      <c r="T509" s="551"/>
      <c r="U509" s="367"/>
    </row>
    <row r="510" spans="1:21" ht="15.75" thickBot="1">
      <c r="A510" s="48"/>
      <c r="B510" s="34"/>
      <c r="C510" s="34"/>
      <c r="D510" s="34"/>
      <c r="E510" s="328" t="s">
        <v>202</v>
      </c>
      <c r="F510" s="329">
        <f>COUNTA(F500:F509)</f>
        <v>0</v>
      </c>
      <c r="G510" s="330">
        <f>COUNTA(G500:G509)</f>
        <v>0</v>
      </c>
      <c r="H510" s="376"/>
      <c r="I510" s="376"/>
      <c r="J510" s="377"/>
      <c r="K510" s="376"/>
      <c r="L510" s="888" t="s">
        <v>203</v>
      </c>
      <c r="M510" s="889"/>
      <c r="N510" s="890"/>
      <c r="O510" s="891">
        <f>SUM(O500:O509)</f>
        <v>0</v>
      </c>
      <c r="P510" s="892"/>
      <c r="Q510" s="893"/>
      <c r="R510" s="34"/>
      <c r="S510" s="38"/>
      <c r="T510" s="552"/>
      <c r="U510" s="379"/>
    </row>
    <row r="511" spans="1:21" ht="15.75" thickBot="1">
      <c r="A511" s="380"/>
      <c r="B511" s="381"/>
      <c r="C511" s="382"/>
      <c r="D511" s="382"/>
      <c r="E511" s="382"/>
      <c r="F511" s="381"/>
      <c r="G511" s="382"/>
      <c r="H511" s="382"/>
      <c r="I511" s="381"/>
      <c r="J511" s="381"/>
      <c r="K511" s="382"/>
      <c r="L511" s="382"/>
      <c r="M511" s="382"/>
      <c r="N511" s="382"/>
      <c r="O511" s="382"/>
      <c r="P511" s="382"/>
      <c r="Q511" s="382"/>
      <c r="R511" s="382"/>
      <c r="S511" s="553"/>
      <c r="T511" s="554"/>
      <c r="U511" s="383"/>
    </row>
    <row r="512" spans="1:21" ht="15.75" thickBot="1">
      <c r="A512" s="362"/>
      <c r="B512" s="363"/>
      <c r="C512" s="364"/>
      <c r="D512" s="364"/>
      <c r="E512" s="364"/>
      <c r="F512" s="363"/>
      <c r="G512" s="364"/>
      <c r="H512" s="364"/>
      <c r="I512" s="363"/>
      <c r="J512" s="363"/>
      <c r="K512" s="364"/>
      <c r="L512" s="364"/>
      <c r="M512" s="364"/>
      <c r="N512" s="364"/>
      <c r="O512" s="364"/>
      <c r="P512" s="364"/>
      <c r="Q512" s="364"/>
      <c r="R512" s="364"/>
      <c r="S512" s="547"/>
      <c r="T512" s="547"/>
      <c r="U512" s="365"/>
    </row>
    <row r="513" spans="1:21" ht="28.5" thickBot="1">
      <c r="A513" s="57" t="s">
        <v>19</v>
      </c>
      <c r="B513" s="929" t="s">
        <v>47</v>
      </c>
      <c r="C513" s="930"/>
      <c r="E513" s="921" t="s">
        <v>173</v>
      </c>
      <c r="F513" s="922"/>
      <c r="G513" s="919">
        <f>VLOOKUP(B513,'Urbano.Piano inv. forn'!$C$29:$G$48,3,FALSE)</f>
        <v>0</v>
      </c>
      <c r="H513" s="920"/>
      <c r="I513" s="28"/>
      <c r="J513" s="921" t="s">
        <v>174</v>
      </c>
      <c r="K513" s="922"/>
      <c r="L513" s="919">
        <f>VLOOKUP(B513,'Urbano.Piano inv. forn'!$C$29:$G$48,4,FALSE)</f>
        <v>0</v>
      </c>
      <c r="M513" s="920"/>
      <c r="O513" s="61" t="s">
        <v>175</v>
      </c>
      <c r="P513" s="366"/>
      <c r="R513" s="62" t="s">
        <v>176</v>
      </c>
      <c r="S513" s="902"/>
      <c r="T513" s="903"/>
      <c r="U513" s="367"/>
    </row>
    <row r="514" spans="1:21" ht="15.75" thickBot="1">
      <c r="A514" s="48"/>
      <c r="B514" s="35"/>
      <c r="C514" s="35"/>
      <c r="E514" s="36"/>
      <c r="F514" s="36"/>
      <c r="G514" s="37"/>
      <c r="H514" s="37"/>
      <c r="I514" s="28"/>
      <c r="J514" s="36"/>
      <c r="K514" s="36"/>
      <c r="L514" s="37"/>
      <c r="M514" s="37"/>
      <c r="O514" s="38"/>
      <c r="R514" s="34"/>
      <c r="S514" s="548"/>
      <c r="U514" s="49"/>
    </row>
    <row r="515" spans="1:21" ht="24.6" customHeight="1" thickBot="1">
      <c r="A515" s="923" t="s">
        <v>177</v>
      </c>
      <c r="B515" s="924"/>
      <c r="C515" s="924"/>
      <c r="D515" s="925"/>
      <c r="E515" s="914">
        <f>VLOOKUP(B513,'Urbano.Piano inv. forn'!$C$29:$V$48,18,FALSE)</f>
        <v>0</v>
      </c>
      <c r="F515" s="926"/>
      <c r="G515" s="926"/>
      <c r="H515" s="915"/>
      <c r="I515" s="28"/>
      <c r="J515" s="927" t="s">
        <v>178</v>
      </c>
      <c r="K515" s="928"/>
      <c r="L515" s="914">
        <f>VLOOKUP(B513,'Urbano.Piano inv. forn'!$C$29:$V$48,20,FALSE)</f>
        <v>0</v>
      </c>
      <c r="M515" s="915"/>
      <c r="N515" s="45"/>
      <c r="O515" s="62" t="s">
        <v>179</v>
      </c>
      <c r="P515" s="50">
        <f>L515+E515</f>
        <v>0</v>
      </c>
      <c r="R515" s="62" t="s">
        <v>180</v>
      </c>
      <c r="S515" s="902"/>
      <c r="T515" s="903"/>
      <c r="U515" s="49"/>
    </row>
    <row r="516" spans="1:21" ht="15.75" thickBot="1">
      <c r="A516" s="51"/>
      <c r="B516" s="52"/>
      <c r="C516" s="52"/>
      <c r="D516" s="52"/>
      <c r="E516" s="53"/>
      <c r="F516" s="53"/>
      <c r="G516" s="53"/>
      <c r="H516" s="53"/>
      <c r="I516" s="28"/>
      <c r="J516" s="36"/>
      <c r="K516" s="36"/>
      <c r="L516" s="53"/>
      <c r="M516" s="53"/>
      <c r="N516" s="45"/>
      <c r="O516" s="34"/>
      <c r="P516" s="45"/>
      <c r="R516" s="34"/>
      <c r="S516" s="549"/>
      <c r="T516" s="549"/>
      <c r="U516" s="367"/>
    </row>
    <row r="517" spans="1:21" ht="45">
      <c r="A517" s="911" t="s">
        <v>181</v>
      </c>
      <c r="B517" s="894" t="s">
        <v>182</v>
      </c>
      <c r="C517" s="894" t="s">
        <v>183</v>
      </c>
      <c r="D517" s="59" t="s">
        <v>184</v>
      </c>
      <c r="E517" s="58" t="s">
        <v>185</v>
      </c>
      <c r="F517" s="59" t="s">
        <v>186</v>
      </c>
      <c r="G517" s="59" t="s">
        <v>187</v>
      </c>
      <c r="H517" s="59" t="s">
        <v>146</v>
      </c>
      <c r="I517" s="59" t="s">
        <v>188</v>
      </c>
      <c r="J517" s="59" t="s">
        <v>189</v>
      </c>
      <c r="K517" s="59" t="s">
        <v>190</v>
      </c>
      <c r="L517" s="894" t="s">
        <v>473</v>
      </c>
      <c r="M517" s="894"/>
      <c r="N517" s="894"/>
      <c r="O517" s="894" t="s">
        <v>191</v>
      </c>
      <c r="P517" s="894"/>
      <c r="Q517" s="894"/>
      <c r="R517" s="894" t="s">
        <v>192</v>
      </c>
      <c r="S517" s="894"/>
      <c r="T517" s="904" t="s">
        <v>193</v>
      </c>
      <c r="U517" s="369"/>
    </row>
    <row r="518" spans="1:21" ht="24.75" thickBot="1">
      <c r="A518" s="912"/>
      <c r="B518" s="913"/>
      <c r="C518" s="913"/>
      <c r="D518" s="60" t="s">
        <v>194</v>
      </c>
      <c r="E518" s="60" t="s">
        <v>195</v>
      </c>
      <c r="F518" s="60" t="s">
        <v>196</v>
      </c>
      <c r="G518" s="60" t="s">
        <v>196</v>
      </c>
      <c r="H518" s="60" t="s">
        <v>157</v>
      </c>
      <c r="I518" s="60" t="s">
        <v>44</v>
      </c>
      <c r="J518" s="60" t="s">
        <v>197</v>
      </c>
      <c r="K518" s="60" t="s">
        <v>198</v>
      </c>
      <c r="L518" s="895" t="s">
        <v>475</v>
      </c>
      <c r="M518" s="895"/>
      <c r="N518" s="895"/>
      <c r="O518" s="895" t="s">
        <v>171</v>
      </c>
      <c r="P518" s="895"/>
      <c r="Q518" s="895"/>
      <c r="R518" s="895" t="s">
        <v>201</v>
      </c>
      <c r="S518" s="895"/>
      <c r="T518" s="905"/>
      <c r="U518" s="369"/>
    </row>
    <row r="519" spans="1:21">
      <c r="A519" s="916" t="str">
        <f>B513</f>
        <v>urb.e.1</v>
      </c>
      <c r="B519" s="54">
        <v>1</v>
      </c>
      <c r="C519" s="80"/>
      <c r="D519" s="40"/>
      <c r="E519" s="40"/>
      <c r="F519" s="80"/>
      <c r="G519" s="80"/>
      <c r="H519" s="41"/>
      <c r="I519" s="384"/>
      <c r="J519" s="385"/>
      <c r="K519" s="386"/>
      <c r="L519" s="896"/>
      <c r="M519" s="896"/>
      <c r="N519" s="896"/>
      <c r="O519" s="897"/>
      <c r="P519" s="897"/>
      <c r="Q519" s="897"/>
      <c r="R519" s="896"/>
      <c r="S519" s="896"/>
      <c r="T519" s="555"/>
      <c r="U519" s="367"/>
    </row>
    <row r="520" spans="1:21">
      <c r="A520" s="916"/>
      <c r="B520" s="55">
        <v>2</v>
      </c>
      <c r="C520" s="39"/>
      <c r="D520" s="33"/>
      <c r="E520" s="33"/>
      <c r="F520" s="39"/>
      <c r="G520" s="39"/>
      <c r="H520" s="39"/>
      <c r="I520" s="370"/>
      <c r="J520" s="371"/>
      <c r="K520" s="372"/>
      <c r="L520" s="885"/>
      <c r="M520" s="885"/>
      <c r="N520" s="885"/>
      <c r="O520" s="886"/>
      <c r="P520" s="886"/>
      <c r="Q520" s="886"/>
      <c r="R520" s="885"/>
      <c r="S520" s="885"/>
      <c r="T520" s="550"/>
      <c r="U520" s="367"/>
    </row>
    <row r="521" spans="1:21">
      <c r="A521" s="916"/>
      <c r="B521" s="55">
        <v>3</v>
      </c>
      <c r="C521" s="39"/>
      <c r="D521" s="33"/>
      <c r="E521" s="33"/>
      <c r="F521" s="39"/>
      <c r="G521" s="39"/>
      <c r="H521" s="39"/>
      <c r="I521" s="370"/>
      <c r="J521" s="371"/>
      <c r="K521" s="372"/>
      <c r="L521" s="885"/>
      <c r="M521" s="885"/>
      <c r="N521" s="885"/>
      <c r="O521" s="886"/>
      <c r="P521" s="886"/>
      <c r="Q521" s="886"/>
      <c r="R521" s="885"/>
      <c r="S521" s="885"/>
      <c r="T521" s="550"/>
      <c r="U521" s="367"/>
    </row>
    <row r="522" spans="1:21">
      <c r="A522" s="916"/>
      <c r="B522" s="55">
        <v>4</v>
      </c>
      <c r="C522" s="39"/>
      <c r="D522" s="33"/>
      <c r="E522" s="33"/>
      <c r="F522" s="39"/>
      <c r="G522" s="39"/>
      <c r="H522" s="39"/>
      <c r="I522" s="370"/>
      <c r="J522" s="371"/>
      <c r="K522" s="372"/>
      <c r="L522" s="885"/>
      <c r="M522" s="885"/>
      <c r="N522" s="885"/>
      <c r="O522" s="886"/>
      <c r="P522" s="886"/>
      <c r="Q522" s="886"/>
      <c r="R522" s="885"/>
      <c r="S522" s="885"/>
      <c r="T522" s="550"/>
      <c r="U522" s="367"/>
    </row>
    <row r="523" spans="1:21">
      <c r="A523" s="916"/>
      <c r="B523" s="55">
        <v>5</v>
      </c>
      <c r="C523" s="39"/>
      <c r="D523" s="33"/>
      <c r="E523" s="33"/>
      <c r="F523" s="39"/>
      <c r="G523" s="39"/>
      <c r="H523" s="39"/>
      <c r="I523" s="370"/>
      <c r="J523" s="371"/>
      <c r="K523" s="372"/>
      <c r="L523" s="885"/>
      <c r="M523" s="885"/>
      <c r="N523" s="885"/>
      <c r="O523" s="886"/>
      <c r="P523" s="886"/>
      <c r="Q523" s="886"/>
      <c r="R523" s="885"/>
      <c r="S523" s="885"/>
      <c r="T523" s="550"/>
      <c r="U523" s="367"/>
    </row>
    <row r="524" spans="1:21">
      <c r="A524" s="916"/>
      <c r="B524" s="55">
        <v>6</v>
      </c>
      <c r="C524" s="39"/>
      <c r="D524" s="33"/>
      <c r="E524" s="33"/>
      <c r="F524" s="39"/>
      <c r="G524" s="39"/>
      <c r="H524" s="39"/>
      <c r="I524" s="370"/>
      <c r="J524" s="371"/>
      <c r="K524" s="372"/>
      <c r="L524" s="885"/>
      <c r="M524" s="885"/>
      <c r="N524" s="885"/>
      <c r="O524" s="886"/>
      <c r="P524" s="886"/>
      <c r="Q524" s="886"/>
      <c r="R524" s="885"/>
      <c r="S524" s="885"/>
      <c r="T524" s="550"/>
      <c r="U524" s="367"/>
    </row>
    <row r="525" spans="1:21">
      <c r="A525" s="916"/>
      <c r="B525" s="55">
        <v>7</v>
      </c>
      <c r="C525" s="39"/>
      <c r="D525" s="33"/>
      <c r="E525" s="33"/>
      <c r="F525" s="39"/>
      <c r="G525" s="39"/>
      <c r="H525" s="39"/>
      <c r="I525" s="370"/>
      <c r="J525" s="371"/>
      <c r="K525" s="372"/>
      <c r="L525" s="885"/>
      <c r="M525" s="885"/>
      <c r="N525" s="885"/>
      <c r="O525" s="886"/>
      <c r="P525" s="886"/>
      <c r="Q525" s="886"/>
      <c r="R525" s="885"/>
      <c r="S525" s="885"/>
      <c r="T525" s="550"/>
      <c r="U525" s="367"/>
    </row>
    <row r="526" spans="1:21">
      <c r="A526" s="916"/>
      <c r="B526" s="55">
        <v>8</v>
      </c>
      <c r="C526" s="39"/>
      <c r="D526" s="33"/>
      <c r="E526" s="33"/>
      <c r="F526" s="39"/>
      <c r="G526" s="39"/>
      <c r="H526" s="39"/>
      <c r="I526" s="370"/>
      <c r="J526" s="371"/>
      <c r="K526" s="372"/>
      <c r="L526" s="885"/>
      <c r="M526" s="885"/>
      <c r="N526" s="885"/>
      <c r="O526" s="886"/>
      <c r="P526" s="886"/>
      <c r="Q526" s="886"/>
      <c r="R526" s="885"/>
      <c r="S526" s="885"/>
      <c r="T526" s="550"/>
      <c r="U526" s="367"/>
    </row>
    <row r="527" spans="1:21">
      <c r="A527" s="916"/>
      <c r="B527" s="55">
        <v>9</v>
      </c>
      <c r="C527" s="39"/>
      <c r="D527" s="33"/>
      <c r="E527" s="33"/>
      <c r="F527" s="39"/>
      <c r="G527" s="39"/>
      <c r="H527" s="39"/>
      <c r="I527" s="370"/>
      <c r="J527" s="371"/>
      <c r="K527" s="372"/>
      <c r="L527" s="885"/>
      <c r="M527" s="885"/>
      <c r="N527" s="885"/>
      <c r="O527" s="886"/>
      <c r="P527" s="886"/>
      <c r="Q527" s="886"/>
      <c r="R527" s="885"/>
      <c r="S527" s="885"/>
      <c r="T527" s="550"/>
      <c r="U527" s="367"/>
    </row>
    <row r="528" spans="1:21" ht="15.75" thickBot="1">
      <c r="A528" s="917"/>
      <c r="B528" s="56">
        <v>10</v>
      </c>
      <c r="C528" s="47"/>
      <c r="D528" s="46"/>
      <c r="E528" s="46"/>
      <c r="F528" s="47"/>
      <c r="G528" s="47"/>
      <c r="H528" s="47"/>
      <c r="I528" s="373"/>
      <c r="J528" s="374"/>
      <c r="K528" s="375"/>
      <c r="L528" s="854"/>
      <c r="M528" s="854"/>
      <c r="N528" s="854"/>
      <c r="O528" s="887"/>
      <c r="P528" s="887"/>
      <c r="Q528" s="887"/>
      <c r="R528" s="854"/>
      <c r="S528" s="854"/>
      <c r="T528" s="551"/>
      <c r="U528" s="367"/>
    </row>
    <row r="529" spans="1:21" ht="15.75" thickBot="1">
      <c r="A529" s="48"/>
      <c r="B529" s="34"/>
      <c r="C529" s="34"/>
      <c r="D529" s="34"/>
      <c r="E529" s="328" t="s">
        <v>202</v>
      </c>
      <c r="F529" s="329">
        <f>COUNTA(F519:F528)</f>
        <v>0</v>
      </c>
      <c r="G529" s="330">
        <f>COUNTA(G519:G528)</f>
        <v>0</v>
      </c>
      <c r="H529" s="376"/>
      <c r="I529" s="376"/>
      <c r="J529" s="377"/>
      <c r="K529" s="376"/>
      <c r="L529" s="888" t="s">
        <v>203</v>
      </c>
      <c r="M529" s="889"/>
      <c r="N529" s="890"/>
      <c r="O529" s="891">
        <f>SUM(O519:O528)</f>
        <v>0</v>
      </c>
      <c r="P529" s="892"/>
      <c r="Q529" s="893"/>
      <c r="R529" s="34"/>
      <c r="S529" s="38"/>
      <c r="T529" s="552"/>
      <c r="U529" s="379"/>
    </row>
    <row r="530" spans="1:21" ht="15.75" thickBot="1">
      <c r="A530" s="380"/>
      <c r="B530" s="381"/>
      <c r="C530" s="382"/>
      <c r="D530" s="382"/>
      <c r="E530" s="382"/>
      <c r="F530" s="381"/>
      <c r="G530" s="382"/>
      <c r="H530" s="382"/>
      <c r="I530" s="381"/>
      <c r="J530" s="381"/>
      <c r="K530" s="382"/>
      <c r="L530" s="382"/>
      <c r="M530" s="382"/>
      <c r="N530" s="382"/>
      <c r="O530" s="382"/>
      <c r="P530" s="382"/>
      <c r="Q530" s="382"/>
      <c r="R530" s="382"/>
      <c r="S530" s="553"/>
      <c r="T530" s="554"/>
      <c r="U530" s="383"/>
    </row>
    <row r="531" spans="1:21" ht="15.75" thickBot="1">
      <c r="A531" s="362"/>
      <c r="B531" s="363"/>
      <c r="C531" s="364"/>
      <c r="D531" s="364"/>
      <c r="E531" s="364"/>
      <c r="F531" s="363"/>
      <c r="G531" s="364"/>
      <c r="H531" s="364"/>
      <c r="I531" s="363"/>
      <c r="J531" s="363"/>
      <c r="K531" s="364"/>
      <c r="L531" s="364"/>
      <c r="M531" s="364"/>
      <c r="N531" s="364"/>
      <c r="O531" s="364"/>
      <c r="P531" s="364"/>
      <c r="Q531" s="364"/>
      <c r="R531" s="364"/>
      <c r="S531" s="547"/>
      <c r="T531" s="547"/>
      <c r="U531" s="365"/>
    </row>
    <row r="532" spans="1:21" ht="28.5" thickBot="1">
      <c r="A532" s="57" t="s">
        <v>19</v>
      </c>
      <c r="B532" s="929" t="s">
        <v>47</v>
      </c>
      <c r="C532" s="930"/>
      <c r="E532" s="921" t="s">
        <v>173</v>
      </c>
      <c r="F532" s="922"/>
      <c r="G532" s="919">
        <f>VLOOKUP(B532,'Urbano.Piano inv. forn'!$C$29:$G$48,3,FALSE)</f>
        <v>0</v>
      </c>
      <c r="H532" s="920"/>
      <c r="I532" s="28"/>
      <c r="J532" s="921" t="s">
        <v>174</v>
      </c>
      <c r="K532" s="922"/>
      <c r="L532" s="919">
        <f>VLOOKUP(B532,'Urbano.Piano inv. forn'!$C$29:$G$48,4,FALSE)</f>
        <v>0</v>
      </c>
      <c r="M532" s="920"/>
      <c r="O532" s="61" t="s">
        <v>175</v>
      </c>
      <c r="P532" s="366"/>
      <c r="R532" s="62" t="s">
        <v>176</v>
      </c>
      <c r="S532" s="902"/>
      <c r="T532" s="903"/>
      <c r="U532" s="367"/>
    </row>
    <row r="533" spans="1:21" ht="15.75" thickBot="1">
      <c r="A533" s="48"/>
      <c r="B533" s="35"/>
      <c r="C533" s="35"/>
      <c r="E533" s="36"/>
      <c r="F533" s="36"/>
      <c r="G533" s="37"/>
      <c r="H533" s="37"/>
      <c r="I533" s="28"/>
      <c r="J533" s="36"/>
      <c r="K533" s="36"/>
      <c r="L533" s="37"/>
      <c r="M533" s="37"/>
      <c r="O533" s="38"/>
      <c r="R533" s="34"/>
      <c r="S533" s="548"/>
      <c r="U533" s="49"/>
    </row>
    <row r="534" spans="1:21" ht="39.6" customHeight="1" thickBot="1">
      <c r="A534" s="923" t="s">
        <v>177</v>
      </c>
      <c r="B534" s="924"/>
      <c r="C534" s="924"/>
      <c r="D534" s="925"/>
      <c r="E534" s="914">
        <f>VLOOKUP(B532,'Urbano.Piano inv. forn'!$C$29:$V$48,18,FALSE)</f>
        <v>0</v>
      </c>
      <c r="F534" s="926"/>
      <c r="G534" s="926"/>
      <c r="H534" s="915"/>
      <c r="I534" s="28"/>
      <c r="J534" s="927" t="s">
        <v>178</v>
      </c>
      <c r="K534" s="928"/>
      <c r="L534" s="914">
        <f>VLOOKUP(B532,'Urbano.Piano inv. forn'!$C$29:$V$48,20,FALSE)</f>
        <v>0</v>
      </c>
      <c r="M534" s="915"/>
      <c r="N534" s="45"/>
      <c r="O534" s="62" t="s">
        <v>179</v>
      </c>
      <c r="P534" s="50">
        <f>L534+E534</f>
        <v>0</v>
      </c>
      <c r="R534" s="62" t="s">
        <v>180</v>
      </c>
      <c r="S534" s="902"/>
      <c r="T534" s="903"/>
      <c r="U534" s="49"/>
    </row>
    <row r="535" spans="1:21" ht="15.75" thickBot="1">
      <c r="A535" s="51"/>
      <c r="B535" s="52"/>
      <c r="C535" s="52"/>
      <c r="D535" s="52"/>
      <c r="E535" s="53"/>
      <c r="F535" s="53"/>
      <c r="G535" s="53"/>
      <c r="H535" s="53"/>
      <c r="I535" s="28"/>
      <c r="J535" s="36"/>
      <c r="K535" s="36"/>
      <c r="L535" s="53"/>
      <c r="M535" s="53"/>
      <c r="N535" s="45"/>
      <c r="O535" s="34"/>
      <c r="P535" s="45"/>
      <c r="R535" s="34"/>
      <c r="S535" s="549"/>
      <c r="T535" s="549"/>
      <c r="U535" s="367"/>
    </row>
    <row r="536" spans="1:21" ht="45">
      <c r="A536" s="911" t="s">
        <v>181</v>
      </c>
      <c r="B536" s="894" t="s">
        <v>182</v>
      </c>
      <c r="C536" s="894" t="s">
        <v>183</v>
      </c>
      <c r="D536" s="59" t="s">
        <v>184</v>
      </c>
      <c r="E536" s="58" t="s">
        <v>185</v>
      </c>
      <c r="F536" s="59" t="s">
        <v>186</v>
      </c>
      <c r="G536" s="59" t="s">
        <v>187</v>
      </c>
      <c r="H536" s="59" t="s">
        <v>146</v>
      </c>
      <c r="I536" s="59" t="s">
        <v>188</v>
      </c>
      <c r="J536" s="59" t="s">
        <v>189</v>
      </c>
      <c r="K536" s="59" t="s">
        <v>190</v>
      </c>
      <c r="L536" s="894" t="s">
        <v>473</v>
      </c>
      <c r="M536" s="894"/>
      <c r="N536" s="894"/>
      <c r="O536" s="894" t="s">
        <v>191</v>
      </c>
      <c r="P536" s="894"/>
      <c r="Q536" s="894"/>
      <c r="R536" s="894" t="s">
        <v>192</v>
      </c>
      <c r="S536" s="894"/>
      <c r="T536" s="904" t="s">
        <v>193</v>
      </c>
      <c r="U536" s="369"/>
    </row>
    <row r="537" spans="1:21" ht="24.75" thickBot="1">
      <c r="A537" s="912"/>
      <c r="B537" s="913"/>
      <c r="C537" s="913"/>
      <c r="D537" s="60" t="s">
        <v>194</v>
      </c>
      <c r="E537" s="60" t="s">
        <v>195</v>
      </c>
      <c r="F537" s="60" t="s">
        <v>196</v>
      </c>
      <c r="G537" s="60" t="s">
        <v>196</v>
      </c>
      <c r="H537" s="60" t="s">
        <v>157</v>
      </c>
      <c r="I537" s="60" t="s">
        <v>44</v>
      </c>
      <c r="J537" s="60" t="s">
        <v>197</v>
      </c>
      <c r="K537" s="60" t="s">
        <v>198</v>
      </c>
      <c r="L537" s="895" t="s">
        <v>475</v>
      </c>
      <c r="M537" s="895"/>
      <c r="N537" s="895"/>
      <c r="O537" s="895" t="s">
        <v>171</v>
      </c>
      <c r="P537" s="895"/>
      <c r="Q537" s="895"/>
      <c r="R537" s="895" t="s">
        <v>201</v>
      </c>
      <c r="S537" s="895"/>
      <c r="T537" s="905"/>
      <c r="U537" s="369"/>
    </row>
    <row r="538" spans="1:21">
      <c r="A538" s="916" t="str">
        <f>B532</f>
        <v>urb.e.1</v>
      </c>
      <c r="B538" s="54">
        <v>1</v>
      </c>
      <c r="C538" s="80"/>
      <c r="D538" s="40"/>
      <c r="E538" s="40"/>
      <c r="F538" s="80"/>
      <c r="G538" s="80"/>
      <c r="H538" s="41"/>
      <c r="I538" s="384"/>
      <c r="J538" s="385"/>
      <c r="K538" s="386"/>
      <c r="L538" s="896"/>
      <c r="M538" s="896"/>
      <c r="N538" s="896"/>
      <c r="O538" s="897"/>
      <c r="P538" s="897"/>
      <c r="Q538" s="897"/>
      <c r="R538" s="896"/>
      <c r="S538" s="896"/>
      <c r="T538" s="555"/>
      <c r="U538" s="367"/>
    </row>
    <row r="539" spans="1:21">
      <c r="A539" s="916"/>
      <c r="B539" s="55">
        <v>2</v>
      </c>
      <c r="C539" s="39"/>
      <c r="D539" s="33"/>
      <c r="E539" s="33"/>
      <c r="F539" s="39"/>
      <c r="G539" s="39"/>
      <c r="H539" s="39"/>
      <c r="I539" s="370"/>
      <c r="J539" s="371"/>
      <c r="K539" s="372"/>
      <c r="L539" s="885"/>
      <c r="M539" s="885"/>
      <c r="N539" s="885"/>
      <c r="O539" s="886"/>
      <c r="P539" s="886"/>
      <c r="Q539" s="886"/>
      <c r="R539" s="885"/>
      <c r="S539" s="885"/>
      <c r="T539" s="550"/>
      <c r="U539" s="367"/>
    </row>
    <row r="540" spans="1:21">
      <c r="A540" s="916"/>
      <c r="B540" s="55">
        <v>3</v>
      </c>
      <c r="C540" s="39"/>
      <c r="D540" s="33"/>
      <c r="E540" s="33"/>
      <c r="F540" s="39"/>
      <c r="G540" s="39"/>
      <c r="H540" s="39"/>
      <c r="I540" s="370"/>
      <c r="J540" s="371"/>
      <c r="K540" s="372"/>
      <c r="L540" s="885"/>
      <c r="M540" s="885"/>
      <c r="N540" s="885"/>
      <c r="O540" s="886"/>
      <c r="P540" s="886"/>
      <c r="Q540" s="886"/>
      <c r="R540" s="885"/>
      <c r="S540" s="885"/>
      <c r="T540" s="550"/>
      <c r="U540" s="367"/>
    </row>
    <row r="541" spans="1:21">
      <c r="A541" s="916"/>
      <c r="B541" s="55">
        <v>4</v>
      </c>
      <c r="C541" s="39"/>
      <c r="D541" s="33"/>
      <c r="E541" s="33"/>
      <c r="F541" s="39"/>
      <c r="G541" s="39"/>
      <c r="H541" s="39"/>
      <c r="I541" s="370"/>
      <c r="J541" s="371"/>
      <c r="K541" s="372"/>
      <c r="L541" s="885"/>
      <c r="M541" s="885"/>
      <c r="N541" s="885"/>
      <c r="O541" s="886"/>
      <c r="P541" s="886"/>
      <c r="Q541" s="886"/>
      <c r="R541" s="885"/>
      <c r="S541" s="885"/>
      <c r="T541" s="550"/>
      <c r="U541" s="367"/>
    </row>
    <row r="542" spans="1:21">
      <c r="A542" s="916"/>
      <c r="B542" s="55">
        <v>5</v>
      </c>
      <c r="C542" s="39"/>
      <c r="D542" s="33"/>
      <c r="E542" s="33"/>
      <c r="F542" s="39"/>
      <c r="G542" s="39"/>
      <c r="H542" s="39"/>
      <c r="I542" s="370"/>
      <c r="J542" s="371"/>
      <c r="K542" s="372"/>
      <c r="L542" s="885"/>
      <c r="M542" s="885"/>
      <c r="N542" s="885"/>
      <c r="O542" s="886"/>
      <c r="P542" s="886"/>
      <c r="Q542" s="886"/>
      <c r="R542" s="885"/>
      <c r="S542" s="885"/>
      <c r="T542" s="550"/>
      <c r="U542" s="367"/>
    </row>
    <row r="543" spans="1:21">
      <c r="A543" s="916"/>
      <c r="B543" s="55">
        <v>6</v>
      </c>
      <c r="C543" s="39"/>
      <c r="D543" s="33"/>
      <c r="E543" s="33"/>
      <c r="F543" s="39"/>
      <c r="G543" s="39"/>
      <c r="H543" s="39"/>
      <c r="I543" s="370"/>
      <c r="J543" s="371"/>
      <c r="K543" s="372"/>
      <c r="L543" s="885"/>
      <c r="M543" s="885"/>
      <c r="N543" s="885"/>
      <c r="O543" s="886"/>
      <c r="P543" s="886"/>
      <c r="Q543" s="886"/>
      <c r="R543" s="885"/>
      <c r="S543" s="885"/>
      <c r="T543" s="550"/>
      <c r="U543" s="367"/>
    </row>
    <row r="544" spans="1:21">
      <c r="A544" s="916"/>
      <c r="B544" s="55">
        <v>7</v>
      </c>
      <c r="C544" s="39"/>
      <c r="D544" s="33"/>
      <c r="E544" s="33"/>
      <c r="F544" s="39"/>
      <c r="G544" s="39"/>
      <c r="H544" s="39"/>
      <c r="I544" s="370"/>
      <c r="J544" s="371"/>
      <c r="K544" s="372"/>
      <c r="L544" s="885"/>
      <c r="M544" s="885"/>
      <c r="N544" s="885"/>
      <c r="O544" s="886"/>
      <c r="P544" s="886"/>
      <c r="Q544" s="886"/>
      <c r="R544" s="885"/>
      <c r="S544" s="885"/>
      <c r="T544" s="550"/>
      <c r="U544" s="367"/>
    </row>
    <row r="545" spans="1:21">
      <c r="A545" s="916"/>
      <c r="B545" s="55">
        <v>8</v>
      </c>
      <c r="C545" s="39"/>
      <c r="D545" s="33"/>
      <c r="E545" s="33"/>
      <c r="F545" s="39"/>
      <c r="G545" s="39"/>
      <c r="H545" s="39"/>
      <c r="I545" s="370"/>
      <c r="J545" s="371"/>
      <c r="K545" s="372"/>
      <c r="L545" s="885"/>
      <c r="M545" s="885"/>
      <c r="N545" s="885"/>
      <c r="O545" s="886"/>
      <c r="P545" s="886"/>
      <c r="Q545" s="886"/>
      <c r="R545" s="885"/>
      <c r="S545" s="885"/>
      <c r="T545" s="550"/>
      <c r="U545" s="367"/>
    </row>
    <row r="546" spans="1:21">
      <c r="A546" s="916"/>
      <c r="B546" s="55">
        <v>9</v>
      </c>
      <c r="C546" s="39"/>
      <c r="D546" s="33"/>
      <c r="E546" s="33"/>
      <c r="F546" s="39"/>
      <c r="G546" s="39"/>
      <c r="H546" s="39"/>
      <c r="I546" s="370"/>
      <c r="J546" s="371"/>
      <c r="K546" s="372"/>
      <c r="L546" s="885"/>
      <c r="M546" s="885"/>
      <c r="N546" s="885"/>
      <c r="O546" s="886"/>
      <c r="P546" s="886"/>
      <c r="Q546" s="886"/>
      <c r="R546" s="885"/>
      <c r="S546" s="885"/>
      <c r="T546" s="550"/>
      <c r="U546" s="367"/>
    </row>
    <row r="547" spans="1:21" ht="15.75" thickBot="1">
      <c r="A547" s="917"/>
      <c r="B547" s="56">
        <v>10</v>
      </c>
      <c r="C547" s="47"/>
      <c r="D547" s="46"/>
      <c r="E547" s="46"/>
      <c r="F547" s="47"/>
      <c r="G547" s="47"/>
      <c r="H547" s="47"/>
      <c r="I547" s="373"/>
      <c r="J547" s="374"/>
      <c r="K547" s="375"/>
      <c r="L547" s="854"/>
      <c r="M547" s="854"/>
      <c r="N547" s="854"/>
      <c r="O547" s="887"/>
      <c r="P547" s="887"/>
      <c r="Q547" s="887"/>
      <c r="R547" s="854"/>
      <c r="S547" s="854"/>
      <c r="T547" s="551"/>
      <c r="U547" s="367"/>
    </row>
    <row r="548" spans="1:21" ht="15.75" thickBot="1">
      <c r="A548" s="48"/>
      <c r="B548" s="34"/>
      <c r="C548" s="34"/>
      <c r="D548" s="34"/>
      <c r="E548" s="328" t="s">
        <v>202</v>
      </c>
      <c r="F548" s="329">
        <f>COUNTA(F538:F547)</f>
        <v>0</v>
      </c>
      <c r="G548" s="330">
        <f>COUNTA(G538:G547)</f>
        <v>0</v>
      </c>
      <c r="H548" s="376"/>
      <c r="I548" s="376"/>
      <c r="J548" s="377"/>
      <c r="K548" s="376"/>
      <c r="L548" s="888" t="s">
        <v>203</v>
      </c>
      <c r="M548" s="889"/>
      <c r="N548" s="890"/>
      <c r="O548" s="891">
        <f>SUM(O538:O547)</f>
        <v>0</v>
      </c>
      <c r="P548" s="892"/>
      <c r="Q548" s="893"/>
      <c r="R548" s="34"/>
      <c r="S548" s="38"/>
      <c r="T548" s="552"/>
      <c r="U548" s="379"/>
    </row>
    <row r="549" spans="1:21" ht="15.75" thickBot="1">
      <c r="A549" s="380"/>
      <c r="B549" s="381"/>
      <c r="C549" s="382"/>
      <c r="D549" s="382"/>
      <c r="E549" s="382"/>
      <c r="F549" s="381"/>
      <c r="G549" s="382"/>
      <c r="H549" s="382"/>
      <c r="I549" s="381"/>
      <c r="J549" s="381"/>
      <c r="K549" s="382"/>
      <c r="L549" s="382"/>
      <c r="M549" s="382"/>
      <c r="N549" s="382"/>
      <c r="O549" s="382"/>
      <c r="P549" s="382"/>
      <c r="Q549" s="382"/>
      <c r="R549" s="382"/>
      <c r="S549" s="553"/>
      <c r="T549" s="554"/>
      <c r="U549" s="383"/>
    </row>
    <row r="550" spans="1:21" ht="15.75" thickBot="1">
      <c r="A550" s="362"/>
      <c r="B550" s="363"/>
      <c r="C550" s="364"/>
      <c r="D550" s="364"/>
      <c r="E550" s="364"/>
      <c r="F550" s="363"/>
      <c r="G550" s="364"/>
      <c r="H550" s="364"/>
      <c r="I550" s="363"/>
      <c r="J550" s="363"/>
      <c r="K550" s="364"/>
      <c r="L550" s="364"/>
      <c r="M550" s="364"/>
      <c r="N550" s="364"/>
      <c r="O550" s="364"/>
      <c r="P550" s="364"/>
      <c r="Q550" s="364"/>
      <c r="R550" s="364"/>
      <c r="S550" s="547"/>
      <c r="T550" s="547"/>
      <c r="U550" s="365"/>
    </row>
    <row r="551" spans="1:21" ht="28.5" thickBot="1">
      <c r="A551" s="57" t="s">
        <v>19</v>
      </c>
      <c r="B551" s="929" t="s">
        <v>47</v>
      </c>
      <c r="C551" s="930"/>
      <c r="E551" s="921" t="s">
        <v>173</v>
      </c>
      <c r="F551" s="922"/>
      <c r="G551" s="919">
        <f>VLOOKUP(B551,'Urbano.Piano inv. forn'!$C$29:$G$48,3,FALSE)</f>
        <v>0</v>
      </c>
      <c r="H551" s="920"/>
      <c r="I551" s="28"/>
      <c r="J551" s="921" t="s">
        <v>174</v>
      </c>
      <c r="K551" s="922"/>
      <c r="L551" s="919">
        <f>VLOOKUP(B551,'Urbano.Piano inv. forn'!$C$29:$G$48,4,FALSE)</f>
        <v>0</v>
      </c>
      <c r="M551" s="920"/>
      <c r="O551" s="61" t="s">
        <v>175</v>
      </c>
      <c r="P551" s="366"/>
      <c r="R551" s="62" t="s">
        <v>176</v>
      </c>
      <c r="S551" s="902"/>
      <c r="T551" s="903"/>
      <c r="U551" s="367"/>
    </row>
    <row r="552" spans="1:21" ht="15.75" thickBot="1">
      <c r="A552" s="48"/>
      <c r="B552" s="35"/>
      <c r="C552" s="35"/>
      <c r="E552" s="36"/>
      <c r="F552" s="36"/>
      <c r="G552" s="37"/>
      <c r="H552" s="37"/>
      <c r="I552" s="28"/>
      <c r="J552" s="36"/>
      <c r="K552" s="36"/>
      <c r="L552" s="37"/>
      <c r="M552" s="37"/>
      <c r="O552" s="38"/>
      <c r="R552" s="34"/>
      <c r="S552" s="548"/>
      <c r="U552" s="49"/>
    </row>
    <row r="553" spans="1:21" ht="30.6" customHeight="1" thickBot="1">
      <c r="A553" s="923" t="s">
        <v>177</v>
      </c>
      <c r="B553" s="924"/>
      <c r="C553" s="924"/>
      <c r="D553" s="925"/>
      <c r="E553" s="914">
        <f>VLOOKUP(B551,'Urbano.Piano inv. forn'!$C$29:$V$48,18,FALSE)</f>
        <v>0</v>
      </c>
      <c r="F553" s="926"/>
      <c r="G553" s="926"/>
      <c r="H553" s="915"/>
      <c r="I553" s="28"/>
      <c r="J553" s="927" t="s">
        <v>178</v>
      </c>
      <c r="K553" s="928"/>
      <c r="L553" s="914">
        <f>VLOOKUP(B551,'Urbano.Piano inv. forn'!$C$29:$V$48,20,FALSE)</f>
        <v>0</v>
      </c>
      <c r="M553" s="915"/>
      <c r="N553" s="45"/>
      <c r="O553" s="62" t="s">
        <v>179</v>
      </c>
      <c r="P553" s="50">
        <f>L553+E553</f>
        <v>0</v>
      </c>
      <c r="R553" s="62" t="s">
        <v>180</v>
      </c>
      <c r="S553" s="902"/>
      <c r="T553" s="903"/>
      <c r="U553" s="49"/>
    </row>
    <row r="554" spans="1:21" ht="15.75" thickBot="1">
      <c r="A554" s="51"/>
      <c r="B554" s="52"/>
      <c r="C554" s="52"/>
      <c r="D554" s="52"/>
      <c r="E554" s="53"/>
      <c r="F554" s="53"/>
      <c r="G554" s="53"/>
      <c r="H554" s="53"/>
      <c r="I554" s="28"/>
      <c r="J554" s="36"/>
      <c r="K554" s="36"/>
      <c r="L554" s="53"/>
      <c r="M554" s="53"/>
      <c r="N554" s="45"/>
      <c r="O554" s="34"/>
      <c r="P554" s="45"/>
      <c r="R554" s="34"/>
      <c r="S554" s="549"/>
      <c r="T554" s="549"/>
      <c r="U554" s="367"/>
    </row>
    <row r="555" spans="1:21" ht="45">
      <c r="A555" s="911" t="s">
        <v>181</v>
      </c>
      <c r="B555" s="894" t="s">
        <v>182</v>
      </c>
      <c r="C555" s="894" t="s">
        <v>183</v>
      </c>
      <c r="D555" s="59" t="s">
        <v>184</v>
      </c>
      <c r="E555" s="58" t="s">
        <v>185</v>
      </c>
      <c r="F555" s="59" t="s">
        <v>186</v>
      </c>
      <c r="G555" s="59" t="s">
        <v>187</v>
      </c>
      <c r="H555" s="59" t="s">
        <v>146</v>
      </c>
      <c r="I555" s="59" t="s">
        <v>188</v>
      </c>
      <c r="J555" s="59" t="s">
        <v>189</v>
      </c>
      <c r="K555" s="59" t="s">
        <v>190</v>
      </c>
      <c r="L555" s="894" t="s">
        <v>473</v>
      </c>
      <c r="M555" s="894"/>
      <c r="N555" s="894"/>
      <c r="O555" s="894" t="s">
        <v>191</v>
      </c>
      <c r="P555" s="894"/>
      <c r="Q555" s="894"/>
      <c r="R555" s="894" t="s">
        <v>192</v>
      </c>
      <c r="S555" s="894"/>
      <c r="T555" s="904" t="s">
        <v>193</v>
      </c>
      <c r="U555" s="369"/>
    </row>
    <row r="556" spans="1:21" ht="24.75" thickBot="1">
      <c r="A556" s="912"/>
      <c r="B556" s="913"/>
      <c r="C556" s="913"/>
      <c r="D556" s="60" t="s">
        <v>194</v>
      </c>
      <c r="E556" s="60" t="s">
        <v>195</v>
      </c>
      <c r="F556" s="60" t="s">
        <v>196</v>
      </c>
      <c r="G556" s="60" t="s">
        <v>196</v>
      </c>
      <c r="H556" s="60" t="s">
        <v>157</v>
      </c>
      <c r="I556" s="60" t="s">
        <v>44</v>
      </c>
      <c r="J556" s="60" t="s">
        <v>197</v>
      </c>
      <c r="K556" s="60" t="s">
        <v>198</v>
      </c>
      <c r="L556" s="895" t="s">
        <v>475</v>
      </c>
      <c r="M556" s="895"/>
      <c r="N556" s="895"/>
      <c r="O556" s="895" t="s">
        <v>171</v>
      </c>
      <c r="P556" s="895"/>
      <c r="Q556" s="895"/>
      <c r="R556" s="895" t="s">
        <v>201</v>
      </c>
      <c r="S556" s="895"/>
      <c r="T556" s="905"/>
      <c r="U556" s="369"/>
    </row>
    <row r="557" spans="1:21">
      <c r="A557" s="916" t="str">
        <f>B551</f>
        <v>urb.e.1</v>
      </c>
      <c r="B557" s="54">
        <v>1</v>
      </c>
      <c r="C557" s="80"/>
      <c r="D557" s="40"/>
      <c r="E557" s="40"/>
      <c r="F557" s="80"/>
      <c r="G557" s="80"/>
      <c r="H557" s="41"/>
      <c r="I557" s="384"/>
      <c r="J557" s="385"/>
      <c r="K557" s="386"/>
      <c r="L557" s="896"/>
      <c r="M557" s="896"/>
      <c r="N557" s="896"/>
      <c r="O557" s="897"/>
      <c r="P557" s="897"/>
      <c r="Q557" s="897"/>
      <c r="R557" s="896"/>
      <c r="S557" s="896"/>
      <c r="T557" s="555"/>
      <c r="U557" s="367"/>
    </row>
    <row r="558" spans="1:21">
      <c r="A558" s="916"/>
      <c r="B558" s="55">
        <v>2</v>
      </c>
      <c r="C558" s="39"/>
      <c r="D558" s="33"/>
      <c r="E558" s="33"/>
      <c r="F558" s="39"/>
      <c r="G558" s="39"/>
      <c r="H558" s="39"/>
      <c r="I558" s="370"/>
      <c r="J558" s="371"/>
      <c r="K558" s="372"/>
      <c r="L558" s="885"/>
      <c r="M558" s="885"/>
      <c r="N558" s="885"/>
      <c r="O558" s="886"/>
      <c r="P558" s="886"/>
      <c r="Q558" s="886"/>
      <c r="R558" s="885"/>
      <c r="S558" s="885"/>
      <c r="T558" s="550"/>
      <c r="U558" s="367"/>
    </row>
    <row r="559" spans="1:21">
      <c r="A559" s="916"/>
      <c r="B559" s="55">
        <v>3</v>
      </c>
      <c r="C559" s="39"/>
      <c r="D559" s="33"/>
      <c r="E559" s="33"/>
      <c r="F559" s="39"/>
      <c r="G559" s="39"/>
      <c r="H559" s="39"/>
      <c r="I559" s="370"/>
      <c r="J559" s="371"/>
      <c r="K559" s="372"/>
      <c r="L559" s="885"/>
      <c r="M559" s="885"/>
      <c r="N559" s="885"/>
      <c r="O559" s="886"/>
      <c r="P559" s="886"/>
      <c r="Q559" s="886"/>
      <c r="R559" s="885"/>
      <c r="S559" s="885"/>
      <c r="T559" s="550"/>
      <c r="U559" s="367"/>
    </row>
    <row r="560" spans="1:21">
      <c r="A560" s="916"/>
      <c r="B560" s="55">
        <v>4</v>
      </c>
      <c r="C560" s="39"/>
      <c r="D560" s="33"/>
      <c r="E560" s="33"/>
      <c r="F560" s="39"/>
      <c r="G560" s="39"/>
      <c r="H560" s="39"/>
      <c r="I560" s="370"/>
      <c r="J560" s="371"/>
      <c r="K560" s="372"/>
      <c r="L560" s="885"/>
      <c r="M560" s="885"/>
      <c r="N560" s="885"/>
      <c r="O560" s="886"/>
      <c r="P560" s="886"/>
      <c r="Q560" s="886"/>
      <c r="R560" s="885"/>
      <c r="S560" s="885"/>
      <c r="T560" s="550"/>
      <c r="U560" s="367"/>
    </row>
    <row r="561" spans="1:21">
      <c r="A561" s="916"/>
      <c r="B561" s="55">
        <v>5</v>
      </c>
      <c r="C561" s="39"/>
      <c r="D561" s="33"/>
      <c r="E561" s="33"/>
      <c r="F561" s="39"/>
      <c r="G561" s="39"/>
      <c r="H561" s="39"/>
      <c r="I561" s="370"/>
      <c r="J561" s="371"/>
      <c r="K561" s="372"/>
      <c r="L561" s="885"/>
      <c r="M561" s="885"/>
      <c r="N561" s="885"/>
      <c r="O561" s="886"/>
      <c r="P561" s="886"/>
      <c r="Q561" s="886"/>
      <c r="R561" s="885"/>
      <c r="S561" s="885"/>
      <c r="T561" s="550"/>
      <c r="U561" s="367"/>
    </row>
    <row r="562" spans="1:21">
      <c r="A562" s="916"/>
      <c r="B562" s="55">
        <v>6</v>
      </c>
      <c r="C562" s="39"/>
      <c r="D562" s="33"/>
      <c r="E562" s="33"/>
      <c r="F562" s="39"/>
      <c r="G562" s="39"/>
      <c r="H562" s="39"/>
      <c r="I562" s="370"/>
      <c r="J562" s="371"/>
      <c r="K562" s="372"/>
      <c r="L562" s="885"/>
      <c r="M562" s="885"/>
      <c r="N562" s="885"/>
      <c r="O562" s="886"/>
      <c r="P562" s="886"/>
      <c r="Q562" s="886"/>
      <c r="R562" s="885"/>
      <c r="S562" s="885"/>
      <c r="T562" s="550"/>
      <c r="U562" s="367"/>
    </row>
    <row r="563" spans="1:21">
      <c r="A563" s="916"/>
      <c r="B563" s="55">
        <v>7</v>
      </c>
      <c r="C563" s="39"/>
      <c r="D563" s="33"/>
      <c r="E563" s="33"/>
      <c r="F563" s="39"/>
      <c r="G563" s="39"/>
      <c r="H563" s="39"/>
      <c r="I563" s="370"/>
      <c r="J563" s="371"/>
      <c r="K563" s="372"/>
      <c r="L563" s="885"/>
      <c r="M563" s="885"/>
      <c r="N563" s="885"/>
      <c r="O563" s="886"/>
      <c r="P563" s="886"/>
      <c r="Q563" s="886"/>
      <c r="R563" s="885"/>
      <c r="S563" s="885"/>
      <c r="T563" s="550"/>
      <c r="U563" s="367"/>
    </row>
    <row r="564" spans="1:21">
      <c r="A564" s="916"/>
      <c r="B564" s="55">
        <v>8</v>
      </c>
      <c r="C564" s="39"/>
      <c r="D564" s="33"/>
      <c r="E564" s="33"/>
      <c r="F564" s="39"/>
      <c r="G564" s="39"/>
      <c r="H564" s="39"/>
      <c r="I564" s="370"/>
      <c r="J564" s="371"/>
      <c r="K564" s="372"/>
      <c r="L564" s="885"/>
      <c r="M564" s="885"/>
      <c r="N564" s="885"/>
      <c r="O564" s="886"/>
      <c r="P564" s="886"/>
      <c r="Q564" s="886"/>
      <c r="R564" s="885"/>
      <c r="S564" s="885"/>
      <c r="T564" s="550"/>
      <c r="U564" s="367"/>
    </row>
    <row r="565" spans="1:21">
      <c r="A565" s="916"/>
      <c r="B565" s="55">
        <v>9</v>
      </c>
      <c r="C565" s="39"/>
      <c r="D565" s="33"/>
      <c r="E565" s="33"/>
      <c r="F565" s="39"/>
      <c r="G565" s="39"/>
      <c r="H565" s="39"/>
      <c r="I565" s="370"/>
      <c r="J565" s="371"/>
      <c r="K565" s="372"/>
      <c r="L565" s="885"/>
      <c r="M565" s="885"/>
      <c r="N565" s="885"/>
      <c r="O565" s="886"/>
      <c r="P565" s="886"/>
      <c r="Q565" s="886"/>
      <c r="R565" s="885"/>
      <c r="S565" s="885"/>
      <c r="T565" s="550"/>
      <c r="U565" s="367"/>
    </row>
    <row r="566" spans="1:21" ht="15.75" thickBot="1">
      <c r="A566" s="917"/>
      <c r="B566" s="56">
        <v>10</v>
      </c>
      <c r="C566" s="47"/>
      <c r="D566" s="46"/>
      <c r="E566" s="46"/>
      <c r="F566" s="47"/>
      <c r="G566" s="47"/>
      <c r="H566" s="47"/>
      <c r="I566" s="373"/>
      <c r="J566" s="374"/>
      <c r="K566" s="375"/>
      <c r="L566" s="854"/>
      <c r="M566" s="854"/>
      <c r="N566" s="854"/>
      <c r="O566" s="887"/>
      <c r="P566" s="887"/>
      <c r="Q566" s="887"/>
      <c r="R566" s="854"/>
      <c r="S566" s="854"/>
      <c r="T566" s="551"/>
      <c r="U566" s="367"/>
    </row>
    <row r="567" spans="1:21" ht="15.75" thickBot="1">
      <c r="A567" s="48"/>
      <c r="B567" s="34"/>
      <c r="C567" s="34"/>
      <c r="D567" s="34"/>
      <c r="E567" s="328" t="s">
        <v>202</v>
      </c>
      <c r="F567" s="329">
        <f>COUNTA(F557:F566)</f>
        <v>0</v>
      </c>
      <c r="G567" s="330">
        <f>COUNTA(G557:G566)</f>
        <v>0</v>
      </c>
      <c r="H567" s="376"/>
      <c r="I567" s="376"/>
      <c r="J567" s="377"/>
      <c r="K567" s="376"/>
      <c r="L567" s="888" t="s">
        <v>203</v>
      </c>
      <c r="M567" s="889"/>
      <c r="N567" s="890"/>
      <c r="O567" s="891">
        <f>SUM(O557:O566)</f>
        <v>0</v>
      </c>
      <c r="P567" s="892"/>
      <c r="Q567" s="893"/>
      <c r="R567" s="34"/>
      <c r="S567" s="38"/>
      <c r="T567" s="552"/>
      <c r="U567" s="379"/>
    </row>
    <row r="568" spans="1:21" ht="15.75" thickBot="1">
      <c r="A568" s="380"/>
      <c r="B568" s="381"/>
      <c r="C568" s="382"/>
      <c r="D568" s="382"/>
      <c r="E568" s="382"/>
      <c r="F568" s="381"/>
      <c r="G568" s="382"/>
      <c r="H568" s="382"/>
      <c r="I568" s="381"/>
      <c r="J568" s="381"/>
      <c r="K568" s="382"/>
      <c r="L568" s="382"/>
      <c r="M568" s="382"/>
      <c r="N568" s="382"/>
      <c r="O568" s="382"/>
      <c r="P568" s="382"/>
      <c r="Q568" s="382"/>
      <c r="R568" s="382"/>
      <c r="S568" s="553"/>
      <c r="T568" s="554"/>
      <c r="U568" s="383"/>
    </row>
    <row r="569" spans="1:21" ht="15.75" thickBot="1">
      <c r="A569" s="362"/>
      <c r="B569" s="363"/>
      <c r="C569" s="364"/>
      <c r="D569" s="364"/>
      <c r="E569" s="364"/>
      <c r="F569" s="363"/>
      <c r="G569" s="364"/>
      <c r="H569" s="364"/>
      <c r="I569" s="363"/>
      <c r="J569" s="363"/>
      <c r="K569" s="364"/>
      <c r="L569" s="364"/>
      <c r="M569" s="364"/>
      <c r="N569" s="364"/>
      <c r="O569" s="364"/>
      <c r="P569" s="364"/>
      <c r="Q569" s="364"/>
      <c r="R569" s="364"/>
      <c r="S569" s="547"/>
      <c r="T569" s="547"/>
      <c r="U569" s="365"/>
    </row>
    <row r="570" spans="1:21" ht="28.5" thickBot="1">
      <c r="A570" s="57" t="s">
        <v>19</v>
      </c>
      <c r="B570" s="929" t="s">
        <v>47</v>
      </c>
      <c r="C570" s="930"/>
      <c r="E570" s="921" t="s">
        <v>173</v>
      </c>
      <c r="F570" s="922"/>
      <c r="G570" s="919">
        <f>VLOOKUP(B570,'Urbano.Piano inv. forn'!$C$29:$G$48,3,FALSE)</f>
        <v>0</v>
      </c>
      <c r="H570" s="920"/>
      <c r="I570" s="28"/>
      <c r="J570" s="921" t="s">
        <v>174</v>
      </c>
      <c r="K570" s="922"/>
      <c r="L570" s="919">
        <f>VLOOKUP(B570,'Urbano.Piano inv. forn'!$C$29:$G$48,4,FALSE)</f>
        <v>0</v>
      </c>
      <c r="M570" s="920"/>
      <c r="O570" s="61" t="s">
        <v>175</v>
      </c>
      <c r="P570" s="366"/>
      <c r="R570" s="62" t="s">
        <v>176</v>
      </c>
      <c r="S570" s="902"/>
      <c r="T570" s="903"/>
      <c r="U570" s="367"/>
    </row>
    <row r="571" spans="1:21" ht="15.75" thickBot="1">
      <c r="A571" s="48"/>
      <c r="B571" s="35"/>
      <c r="C571" s="35"/>
      <c r="E571" s="36"/>
      <c r="F571" s="36"/>
      <c r="G571" s="37"/>
      <c r="H571" s="37"/>
      <c r="I571" s="28"/>
      <c r="J571" s="36"/>
      <c r="K571" s="36"/>
      <c r="L571" s="37"/>
      <c r="M571" s="37"/>
      <c r="O571" s="38"/>
      <c r="R571" s="34"/>
      <c r="S571" s="548"/>
      <c r="U571" s="49"/>
    </row>
    <row r="572" spans="1:21" ht="38.450000000000003" customHeight="1" thickBot="1">
      <c r="A572" s="923" t="s">
        <v>177</v>
      </c>
      <c r="B572" s="924"/>
      <c r="C572" s="924"/>
      <c r="D572" s="925"/>
      <c r="E572" s="914">
        <f>VLOOKUP(B570,'Urbano.Piano inv. forn'!$C$29:$V$48,18,FALSE)</f>
        <v>0</v>
      </c>
      <c r="F572" s="926"/>
      <c r="G572" s="926"/>
      <c r="H572" s="915"/>
      <c r="I572" s="28"/>
      <c r="J572" s="927" t="s">
        <v>178</v>
      </c>
      <c r="K572" s="928"/>
      <c r="L572" s="914">
        <f>VLOOKUP(B570,'Urbano.Piano inv. forn'!$C$29:$V$48,20,FALSE)</f>
        <v>0</v>
      </c>
      <c r="M572" s="915"/>
      <c r="N572" s="45"/>
      <c r="O572" s="62" t="s">
        <v>179</v>
      </c>
      <c r="P572" s="50">
        <f>L572+E572</f>
        <v>0</v>
      </c>
      <c r="R572" s="62" t="s">
        <v>180</v>
      </c>
      <c r="S572" s="902"/>
      <c r="T572" s="903"/>
      <c r="U572" s="49"/>
    </row>
    <row r="573" spans="1:21" ht="15.75" thickBot="1">
      <c r="A573" s="51"/>
      <c r="B573" s="52"/>
      <c r="C573" s="52"/>
      <c r="D573" s="52"/>
      <c r="E573" s="53"/>
      <c r="F573" s="53"/>
      <c r="G573" s="53"/>
      <c r="H573" s="53"/>
      <c r="I573" s="28"/>
      <c r="J573" s="36"/>
      <c r="K573" s="36"/>
      <c r="L573" s="53"/>
      <c r="M573" s="53"/>
      <c r="N573" s="45"/>
      <c r="O573" s="34"/>
      <c r="P573" s="45"/>
      <c r="R573" s="34"/>
      <c r="S573" s="549"/>
      <c r="T573" s="549"/>
      <c r="U573" s="367"/>
    </row>
    <row r="574" spans="1:21" ht="45">
      <c r="A574" s="911" t="s">
        <v>181</v>
      </c>
      <c r="B574" s="894" t="s">
        <v>182</v>
      </c>
      <c r="C574" s="894" t="s">
        <v>183</v>
      </c>
      <c r="D574" s="59" t="s">
        <v>184</v>
      </c>
      <c r="E574" s="58" t="s">
        <v>185</v>
      </c>
      <c r="F574" s="59" t="s">
        <v>186</v>
      </c>
      <c r="G574" s="59" t="s">
        <v>187</v>
      </c>
      <c r="H574" s="59" t="s">
        <v>146</v>
      </c>
      <c r="I574" s="59" t="s">
        <v>188</v>
      </c>
      <c r="J574" s="59" t="s">
        <v>189</v>
      </c>
      <c r="K574" s="59" t="s">
        <v>190</v>
      </c>
      <c r="L574" s="894" t="s">
        <v>473</v>
      </c>
      <c r="M574" s="894"/>
      <c r="N574" s="894"/>
      <c r="O574" s="894" t="s">
        <v>191</v>
      </c>
      <c r="P574" s="894"/>
      <c r="Q574" s="894"/>
      <c r="R574" s="894" t="s">
        <v>192</v>
      </c>
      <c r="S574" s="894"/>
      <c r="T574" s="904" t="s">
        <v>193</v>
      </c>
      <c r="U574" s="369"/>
    </row>
    <row r="575" spans="1:21" ht="24.75" thickBot="1">
      <c r="A575" s="912"/>
      <c r="B575" s="913"/>
      <c r="C575" s="913"/>
      <c r="D575" s="60" t="s">
        <v>194</v>
      </c>
      <c r="E575" s="60" t="s">
        <v>195</v>
      </c>
      <c r="F575" s="60" t="s">
        <v>196</v>
      </c>
      <c r="G575" s="60" t="s">
        <v>196</v>
      </c>
      <c r="H575" s="60" t="s">
        <v>157</v>
      </c>
      <c r="I575" s="60" t="s">
        <v>44</v>
      </c>
      <c r="J575" s="60" t="s">
        <v>197</v>
      </c>
      <c r="K575" s="60" t="s">
        <v>198</v>
      </c>
      <c r="L575" s="895" t="s">
        <v>475</v>
      </c>
      <c r="M575" s="895"/>
      <c r="N575" s="895"/>
      <c r="O575" s="895" t="s">
        <v>171</v>
      </c>
      <c r="P575" s="895"/>
      <c r="Q575" s="895"/>
      <c r="R575" s="895" t="s">
        <v>201</v>
      </c>
      <c r="S575" s="895"/>
      <c r="T575" s="905"/>
      <c r="U575" s="369"/>
    </row>
    <row r="576" spans="1:21">
      <c r="A576" s="916" t="str">
        <f>B570</f>
        <v>urb.e.1</v>
      </c>
      <c r="B576" s="54">
        <v>1</v>
      </c>
      <c r="C576" s="80"/>
      <c r="D576" s="40"/>
      <c r="E576" s="40"/>
      <c r="F576" s="80"/>
      <c r="G576" s="80"/>
      <c r="H576" s="41"/>
      <c r="I576" s="384"/>
      <c r="J576" s="385"/>
      <c r="K576" s="386"/>
      <c r="L576" s="896"/>
      <c r="M576" s="896"/>
      <c r="N576" s="896"/>
      <c r="O576" s="897"/>
      <c r="P576" s="897"/>
      <c r="Q576" s="897"/>
      <c r="R576" s="896"/>
      <c r="S576" s="896"/>
      <c r="T576" s="555"/>
      <c r="U576" s="367"/>
    </row>
    <row r="577" spans="1:21">
      <c r="A577" s="916"/>
      <c r="B577" s="55">
        <v>2</v>
      </c>
      <c r="C577" s="39"/>
      <c r="D577" s="33"/>
      <c r="E577" s="33"/>
      <c r="F577" s="39"/>
      <c r="G577" s="39"/>
      <c r="H577" s="39"/>
      <c r="I577" s="370"/>
      <c r="J577" s="371"/>
      <c r="K577" s="372"/>
      <c r="L577" s="885"/>
      <c r="M577" s="885"/>
      <c r="N577" s="885"/>
      <c r="O577" s="886"/>
      <c r="P577" s="886"/>
      <c r="Q577" s="886"/>
      <c r="R577" s="885"/>
      <c r="S577" s="885"/>
      <c r="T577" s="550"/>
      <c r="U577" s="367"/>
    </row>
    <row r="578" spans="1:21">
      <c r="A578" s="916"/>
      <c r="B578" s="55">
        <v>3</v>
      </c>
      <c r="C578" s="39"/>
      <c r="D578" s="33"/>
      <c r="E578" s="33"/>
      <c r="F578" s="39"/>
      <c r="G578" s="39"/>
      <c r="H578" s="39"/>
      <c r="I578" s="370"/>
      <c r="J578" s="371"/>
      <c r="K578" s="372"/>
      <c r="L578" s="885"/>
      <c r="M578" s="885"/>
      <c r="N578" s="885"/>
      <c r="O578" s="886"/>
      <c r="P578" s="886"/>
      <c r="Q578" s="886"/>
      <c r="R578" s="885"/>
      <c r="S578" s="885"/>
      <c r="T578" s="550"/>
      <c r="U578" s="367"/>
    </row>
    <row r="579" spans="1:21">
      <c r="A579" s="916"/>
      <c r="B579" s="55">
        <v>4</v>
      </c>
      <c r="C579" s="39"/>
      <c r="D579" s="33"/>
      <c r="E579" s="33"/>
      <c r="F579" s="39"/>
      <c r="G579" s="39"/>
      <c r="H579" s="39"/>
      <c r="I579" s="370"/>
      <c r="J579" s="371"/>
      <c r="K579" s="372"/>
      <c r="L579" s="885"/>
      <c r="M579" s="885"/>
      <c r="N579" s="885"/>
      <c r="O579" s="886"/>
      <c r="P579" s="886"/>
      <c r="Q579" s="886"/>
      <c r="R579" s="885"/>
      <c r="S579" s="885"/>
      <c r="T579" s="550"/>
      <c r="U579" s="367"/>
    </row>
    <row r="580" spans="1:21">
      <c r="A580" s="916"/>
      <c r="B580" s="55">
        <v>5</v>
      </c>
      <c r="C580" s="39"/>
      <c r="D580" s="33"/>
      <c r="E580" s="33"/>
      <c r="F580" s="39"/>
      <c r="G580" s="39"/>
      <c r="H580" s="39"/>
      <c r="I580" s="370"/>
      <c r="J580" s="371"/>
      <c r="K580" s="372"/>
      <c r="L580" s="885"/>
      <c r="M580" s="885"/>
      <c r="N580" s="885"/>
      <c r="O580" s="886"/>
      <c r="P580" s="886"/>
      <c r="Q580" s="886"/>
      <c r="R580" s="885"/>
      <c r="S580" s="885"/>
      <c r="T580" s="550"/>
      <c r="U580" s="367"/>
    </row>
    <row r="581" spans="1:21">
      <c r="A581" s="916"/>
      <c r="B581" s="55">
        <v>6</v>
      </c>
      <c r="C581" s="39"/>
      <c r="D581" s="33"/>
      <c r="E581" s="33"/>
      <c r="F581" s="39"/>
      <c r="G581" s="39"/>
      <c r="H581" s="39"/>
      <c r="I581" s="370"/>
      <c r="J581" s="371"/>
      <c r="K581" s="372"/>
      <c r="L581" s="885"/>
      <c r="M581" s="885"/>
      <c r="N581" s="885"/>
      <c r="O581" s="886"/>
      <c r="P581" s="886"/>
      <c r="Q581" s="886"/>
      <c r="R581" s="885"/>
      <c r="S581" s="885"/>
      <c r="T581" s="550"/>
      <c r="U581" s="367"/>
    </row>
    <row r="582" spans="1:21">
      <c r="A582" s="916"/>
      <c r="B582" s="55">
        <v>7</v>
      </c>
      <c r="C582" s="39"/>
      <c r="D582" s="33"/>
      <c r="E582" s="33"/>
      <c r="F582" s="39"/>
      <c r="G582" s="39"/>
      <c r="H582" s="39"/>
      <c r="I582" s="370"/>
      <c r="J582" s="371"/>
      <c r="K582" s="372"/>
      <c r="L582" s="885"/>
      <c r="M582" s="885"/>
      <c r="N582" s="885"/>
      <c r="O582" s="886"/>
      <c r="P582" s="886"/>
      <c r="Q582" s="886"/>
      <c r="R582" s="885"/>
      <c r="S582" s="885"/>
      <c r="T582" s="550"/>
      <c r="U582" s="367"/>
    </row>
    <row r="583" spans="1:21">
      <c r="A583" s="916"/>
      <c r="B583" s="55">
        <v>8</v>
      </c>
      <c r="C583" s="39"/>
      <c r="D583" s="33"/>
      <c r="E583" s="33"/>
      <c r="F583" s="39"/>
      <c r="G583" s="39"/>
      <c r="H583" s="39"/>
      <c r="I583" s="370"/>
      <c r="J583" s="371"/>
      <c r="K583" s="372"/>
      <c r="L583" s="885"/>
      <c r="M583" s="885"/>
      <c r="N583" s="885"/>
      <c r="O583" s="886"/>
      <c r="P583" s="886"/>
      <c r="Q583" s="886"/>
      <c r="R583" s="885"/>
      <c r="S583" s="885"/>
      <c r="T583" s="550"/>
      <c r="U583" s="367"/>
    </row>
    <row r="584" spans="1:21">
      <c r="A584" s="916"/>
      <c r="B584" s="55">
        <v>9</v>
      </c>
      <c r="C584" s="39"/>
      <c r="D584" s="33"/>
      <c r="E584" s="33"/>
      <c r="F584" s="39"/>
      <c r="G584" s="39"/>
      <c r="H584" s="39"/>
      <c r="I584" s="370"/>
      <c r="J584" s="371"/>
      <c r="K584" s="372"/>
      <c r="L584" s="885"/>
      <c r="M584" s="885"/>
      <c r="N584" s="885"/>
      <c r="O584" s="886"/>
      <c r="P584" s="886"/>
      <c r="Q584" s="886"/>
      <c r="R584" s="885"/>
      <c r="S584" s="885"/>
      <c r="T584" s="550"/>
      <c r="U584" s="367"/>
    </row>
    <row r="585" spans="1:21" ht="15.75" thickBot="1">
      <c r="A585" s="917"/>
      <c r="B585" s="56">
        <v>10</v>
      </c>
      <c r="C585" s="47"/>
      <c r="D585" s="46"/>
      <c r="E585" s="46"/>
      <c r="F585" s="47"/>
      <c r="G585" s="47"/>
      <c r="H585" s="47"/>
      <c r="I585" s="373"/>
      <c r="J585" s="374"/>
      <c r="K585" s="375"/>
      <c r="L585" s="854"/>
      <c r="M585" s="854"/>
      <c r="N585" s="854"/>
      <c r="O585" s="887"/>
      <c r="P585" s="887"/>
      <c r="Q585" s="887"/>
      <c r="R585" s="854"/>
      <c r="S585" s="854"/>
      <c r="T585" s="551"/>
      <c r="U585" s="367"/>
    </row>
    <row r="586" spans="1:21" ht="15.75" thickBot="1">
      <c r="A586" s="48"/>
      <c r="B586" s="34"/>
      <c r="C586" s="34"/>
      <c r="D586" s="34"/>
      <c r="E586" s="328" t="s">
        <v>202</v>
      </c>
      <c r="F586" s="329">
        <f>COUNTA(F576:F585)</f>
        <v>0</v>
      </c>
      <c r="G586" s="330">
        <f>COUNTA(G576:G585)</f>
        <v>0</v>
      </c>
      <c r="H586" s="376"/>
      <c r="I586" s="376"/>
      <c r="J586" s="377"/>
      <c r="K586" s="376"/>
      <c r="L586" s="888" t="s">
        <v>203</v>
      </c>
      <c r="M586" s="889"/>
      <c r="N586" s="890"/>
      <c r="O586" s="891">
        <f>SUM(O576:O585)</f>
        <v>0</v>
      </c>
      <c r="P586" s="892"/>
      <c r="Q586" s="893"/>
      <c r="R586" s="34"/>
      <c r="S586" s="38"/>
      <c r="T586" s="552"/>
      <c r="U586" s="379"/>
    </row>
    <row r="587" spans="1:21" ht="15.75" thickBot="1">
      <c r="A587" s="380"/>
      <c r="B587" s="381"/>
      <c r="C587" s="382"/>
      <c r="D587" s="382"/>
      <c r="E587" s="382"/>
      <c r="F587" s="381"/>
      <c r="G587" s="382"/>
      <c r="H587" s="382"/>
      <c r="I587" s="381"/>
      <c r="J587" s="381"/>
      <c r="K587" s="382"/>
      <c r="L587" s="382"/>
      <c r="M587" s="382"/>
      <c r="N587" s="382"/>
      <c r="O587" s="382"/>
      <c r="P587" s="382"/>
      <c r="Q587" s="382"/>
      <c r="R587" s="382"/>
      <c r="S587" s="553"/>
      <c r="T587" s="554"/>
      <c r="U587" s="383"/>
    </row>
    <row r="588" spans="1:21" ht="15.75" thickBot="1">
      <c r="A588" s="362"/>
      <c r="B588" s="363"/>
      <c r="C588" s="364"/>
      <c r="D588" s="364"/>
      <c r="E588" s="364"/>
      <c r="F588" s="363"/>
      <c r="G588" s="364"/>
      <c r="H588" s="364"/>
      <c r="I588" s="363"/>
      <c r="J588" s="363"/>
      <c r="K588" s="364"/>
      <c r="L588" s="364"/>
      <c r="M588" s="364"/>
      <c r="N588" s="364"/>
      <c r="O588" s="364"/>
      <c r="P588" s="364"/>
      <c r="Q588" s="364"/>
      <c r="R588" s="364"/>
      <c r="S588" s="547"/>
      <c r="T588" s="547"/>
      <c r="U588" s="365"/>
    </row>
    <row r="589" spans="1:21" ht="28.5" thickBot="1">
      <c r="A589" s="57" t="s">
        <v>19</v>
      </c>
      <c r="B589" s="929" t="s">
        <v>47</v>
      </c>
      <c r="C589" s="930"/>
      <c r="E589" s="921" t="s">
        <v>173</v>
      </c>
      <c r="F589" s="922"/>
      <c r="G589" s="919">
        <f>VLOOKUP(B589,'Urbano.Piano inv. forn'!$C$29:$G$48,3,FALSE)</f>
        <v>0</v>
      </c>
      <c r="H589" s="920"/>
      <c r="I589" s="28"/>
      <c r="J589" s="921" t="s">
        <v>174</v>
      </c>
      <c r="K589" s="922"/>
      <c r="L589" s="919">
        <f>VLOOKUP(B589,'Urbano.Piano inv. forn'!$C$29:$G$48,4,FALSE)</f>
        <v>0</v>
      </c>
      <c r="M589" s="920"/>
      <c r="O589" s="61" t="s">
        <v>175</v>
      </c>
      <c r="P589" s="366"/>
      <c r="R589" s="62" t="s">
        <v>176</v>
      </c>
      <c r="S589" s="902"/>
      <c r="T589" s="903"/>
      <c r="U589" s="367"/>
    </row>
    <row r="590" spans="1:21" ht="15.75" thickBot="1">
      <c r="A590" s="48"/>
      <c r="B590" s="35"/>
      <c r="C590" s="35"/>
      <c r="E590" s="36"/>
      <c r="F590" s="36"/>
      <c r="G590" s="37"/>
      <c r="H590" s="37"/>
      <c r="I590" s="28"/>
      <c r="J590" s="36"/>
      <c r="K590" s="36"/>
      <c r="L590" s="37"/>
      <c r="M590" s="37"/>
      <c r="O590" s="38"/>
      <c r="R590" s="34"/>
      <c r="S590" s="548"/>
      <c r="U590" s="49"/>
    </row>
    <row r="591" spans="1:21" ht="24.6" customHeight="1" thickBot="1">
      <c r="A591" s="923" t="s">
        <v>177</v>
      </c>
      <c r="B591" s="924"/>
      <c r="C591" s="924"/>
      <c r="D591" s="925"/>
      <c r="E591" s="914">
        <f>VLOOKUP(B589,'Urbano.Piano inv. forn'!$C$29:$V$48,18,FALSE)</f>
        <v>0</v>
      </c>
      <c r="F591" s="926"/>
      <c r="G591" s="926"/>
      <c r="H591" s="915"/>
      <c r="I591" s="28"/>
      <c r="J591" s="927" t="s">
        <v>178</v>
      </c>
      <c r="K591" s="928"/>
      <c r="L591" s="914">
        <f>VLOOKUP(B589,'Urbano.Piano inv. forn'!$C$29:$V$48,20,FALSE)</f>
        <v>0</v>
      </c>
      <c r="M591" s="915"/>
      <c r="N591" s="45"/>
      <c r="O591" s="62" t="s">
        <v>179</v>
      </c>
      <c r="P591" s="50">
        <f>L591+E591</f>
        <v>0</v>
      </c>
      <c r="R591" s="62" t="s">
        <v>180</v>
      </c>
      <c r="S591" s="902"/>
      <c r="T591" s="903"/>
      <c r="U591" s="49"/>
    </row>
    <row r="592" spans="1:21" ht="15.75" thickBot="1">
      <c r="A592" s="51"/>
      <c r="B592" s="52"/>
      <c r="C592" s="52"/>
      <c r="D592" s="52"/>
      <c r="E592" s="53"/>
      <c r="F592" s="53"/>
      <c r="G592" s="53"/>
      <c r="H592" s="53"/>
      <c r="I592" s="28"/>
      <c r="J592" s="36"/>
      <c r="K592" s="36"/>
      <c r="L592" s="53"/>
      <c r="M592" s="53"/>
      <c r="N592" s="45"/>
      <c r="O592" s="34"/>
      <c r="P592" s="45"/>
      <c r="R592" s="34"/>
      <c r="S592" s="549"/>
      <c r="T592" s="549"/>
      <c r="U592" s="367"/>
    </row>
    <row r="593" spans="1:21" ht="45">
      <c r="A593" s="911" t="s">
        <v>181</v>
      </c>
      <c r="B593" s="894" t="s">
        <v>182</v>
      </c>
      <c r="C593" s="894" t="s">
        <v>183</v>
      </c>
      <c r="D593" s="59" t="s">
        <v>184</v>
      </c>
      <c r="E593" s="58" t="s">
        <v>185</v>
      </c>
      <c r="F593" s="59" t="s">
        <v>186</v>
      </c>
      <c r="G593" s="59" t="s">
        <v>187</v>
      </c>
      <c r="H593" s="59" t="s">
        <v>146</v>
      </c>
      <c r="I593" s="59" t="s">
        <v>188</v>
      </c>
      <c r="J593" s="59" t="s">
        <v>189</v>
      </c>
      <c r="K593" s="59" t="s">
        <v>190</v>
      </c>
      <c r="L593" s="894" t="s">
        <v>473</v>
      </c>
      <c r="M593" s="894"/>
      <c r="N593" s="894"/>
      <c r="O593" s="894" t="s">
        <v>191</v>
      </c>
      <c r="P593" s="894"/>
      <c r="Q593" s="894"/>
      <c r="R593" s="894" t="s">
        <v>192</v>
      </c>
      <c r="S593" s="894"/>
      <c r="T593" s="904" t="s">
        <v>193</v>
      </c>
      <c r="U593" s="369"/>
    </row>
    <row r="594" spans="1:21" ht="24.75" thickBot="1">
      <c r="A594" s="912"/>
      <c r="B594" s="913"/>
      <c r="C594" s="913"/>
      <c r="D594" s="60" t="s">
        <v>194</v>
      </c>
      <c r="E594" s="60" t="s">
        <v>195</v>
      </c>
      <c r="F594" s="60" t="s">
        <v>196</v>
      </c>
      <c r="G594" s="60" t="s">
        <v>196</v>
      </c>
      <c r="H594" s="60" t="s">
        <v>157</v>
      </c>
      <c r="I594" s="60" t="s">
        <v>44</v>
      </c>
      <c r="J594" s="60" t="s">
        <v>197</v>
      </c>
      <c r="K594" s="60" t="s">
        <v>198</v>
      </c>
      <c r="L594" s="895" t="s">
        <v>475</v>
      </c>
      <c r="M594" s="895"/>
      <c r="N594" s="895"/>
      <c r="O594" s="895" t="s">
        <v>171</v>
      </c>
      <c r="P594" s="895"/>
      <c r="Q594" s="895"/>
      <c r="R594" s="895" t="s">
        <v>201</v>
      </c>
      <c r="S594" s="895"/>
      <c r="T594" s="905"/>
      <c r="U594" s="369"/>
    </row>
    <row r="595" spans="1:21">
      <c r="A595" s="916" t="str">
        <f>B589</f>
        <v>urb.e.1</v>
      </c>
      <c r="B595" s="54">
        <v>1</v>
      </c>
      <c r="C595" s="80"/>
      <c r="D595" s="40"/>
      <c r="E595" s="40"/>
      <c r="F595" s="80"/>
      <c r="G595" s="80"/>
      <c r="H595" s="41"/>
      <c r="I595" s="384"/>
      <c r="J595" s="385"/>
      <c r="K595" s="386"/>
      <c r="L595" s="896"/>
      <c r="M595" s="896"/>
      <c r="N595" s="896"/>
      <c r="O595" s="897"/>
      <c r="P595" s="897"/>
      <c r="Q595" s="897"/>
      <c r="R595" s="896"/>
      <c r="S595" s="896"/>
      <c r="T595" s="555"/>
      <c r="U595" s="367"/>
    </row>
    <row r="596" spans="1:21">
      <c r="A596" s="916"/>
      <c r="B596" s="55">
        <v>2</v>
      </c>
      <c r="C596" s="39"/>
      <c r="D596" s="33"/>
      <c r="E596" s="33"/>
      <c r="F596" s="39"/>
      <c r="G596" s="39"/>
      <c r="H596" s="39"/>
      <c r="I596" s="370"/>
      <c r="J596" s="371"/>
      <c r="K596" s="372"/>
      <c r="L596" s="885"/>
      <c r="M596" s="885"/>
      <c r="N596" s="885"/>
      <c r="O596" s="886"/>
      <c r="P596" s="886"/>
      <c r="Q596" s="886"/>
      <c r="R596" s="885"/>
      <c r="S596" s="885"/>
      <c r="T596" s="550"/>
      <c r="U596" s="367"/>
    </row>
    <row r="597" spans="1:21">
      <c r="A597" s="916"/>
      <c r="B597" s="55">
        <v>3</v>
      </c>
      <c r="C597" s="39"/>
      <c r="D597" s="33"/>
      <c r="E597" s="33"/>
      <c r="F597" s="39"/>
      <c r="G597" s="39"/>
      <c r="H597" s="39"/>
      <c r="I597" s="370"/>
      <c r="J597" s="371"/>
      <c r="K597" s="372"/>
      <c r="L597" s="885"/>
      <c r="M597" s="885"/>
      <c r="N597" s="885"/>
      <c r="O597" s="886"/>
      <c r="P597" s="886"/>
      <c r="Q597" s="886"/>
      <c r="R597" s="885"/>
      <c r="S597" s="885"/>
      <c r="T597" s="550"/>
      <c r="U597" s="367"/>
    </row>
    <row r="598" spans="1:21">
      <c r="A598" s="916"/>
      <c r="B598" s="55">
        <v>4</v>
      </c>
      <c r="C598" s="39"/>
      <c r="D598" s="33"/>
      <c r="E598" s="33"/>
      <c r="F598" s="39"/>
      <c r="G598" s="39"/>
      <c r="H598" s="39"/>
      <c r="I598" s="370"/>
      <c r="J598" s="371"/>
      <c r="K598" s="372"/>
      <c r="L598" s="885"/>
      <c r="M598" s="885"/>
      <c r="N598" s="885"/>
      <c r="O598" s="886"/>
      <c r="P598" s="886"/>
      <c r="Q598" s="886"/>
      <c r="R598" s="885"/>
      <c r="S598" s="885"/>
      <c r="T598" s="550"/>
      <c r="U598" s="367"/>
    </row>
    <row r="599" spans="1:21">
      <c r="A599" s="916"/>
      <c r="B599" s="55">
        <v>5</v>
      </c>
      <c r="C599" s="39"/>
      <c r="D599" s="33"/>
      <c r="E599" s="33"/>
      <c r="F599" s="39"/>
      <c r="G599" s="39"/>
      <c r="H599" s="39"/>
      <c r="I599" s="370"/>
      <c r="J599" s="371"/>
      <c r="K599" s="372"/>
      <c r="L599" s="885"/>
      <c r="M599" s="885"/>
      <c r="N599" s="885"/>
      <c r="O599" s="886"/>
      <c r="P599" s="886"/>
      <c r="Q599" s="886"/>
      <c r="R599" s="885"/>
      <c r="S599" s="885"/>
      <c r="T599" s="550"/>
      <c r="U599" s="367"/>
    </row>
    <row r="600" spans="1:21">
      <c r="A600" s="916"/>
      <c r="B600" s="55">
        <v>6</v>
      </c>
      <c r="C600" s="39"/>
      <c r="D600" s="33"/>
      <c r="E600" s="33"/>
      <c r="F600" s="39"/>
      <c r="G600" s="39"/>
      <c r="H600" s="39"/>
      <c r="I600" s="370"/>
      <c r="J600" s="371"/>
      <c r="K600" s="372"/>
      <c r="L600" s="885"/>
      <c r="M600" s="885"/>
      <c r="N600" s="885"/>
      <c r="O600" s="886"/>
      <c r="P600" s="886"/>
      <c r="Q600" s="886"/>
      <c r="R600" s="885"/>
      <c r="S600" s="885"/>
      <c r="T600" s="550"/>
      <c r="U600" s="367"/>
    </row>
    <row r="601" spans="1:21">
      <c r="A601" s="916"/>
      <c r="B601" s="55">
        <v>7</v>
      </c>
      <c r="C601" s="39"/>
      <c r="D601" s="33"/>
      <c r="E601" s="33"/>
      <c r="F601" s="39"/>
      <c r="G601" s="39"/>
      <c r="H601" s="39"/>
      <c r="I601" s="370"/>
      <c r="J601" s="371"/>
      <c r="K601" s="372"/>
      <c r="L601" s="885"/>
      <c r="M601" s="885"/>
      <c r="N601" s="885"/>
      <c r="O601" s="886"/>
      <c r="P601" s="886"/>
      <c r="Q601" s="886"/>
      <c r="R601" s="885"/>
      <c r="S601" s="885"/>
      <c r="T601" s="550"/>
      <c r="U601" s="367"/>
    </row>
    <row r="602" spans="1:21">
      <c r="A602" s="916"/>
      <c r="B602" s="55">
        <v>8</v>
      </c>
      <c r="C602" s="39"/>
      <c r="D602" s="33"/>
      <c r="E602" s="33"/>
      <c r="F602" s="39"/>
      <c r="G602" s="39"/>
      <c r="H602" s="39"/>
      <c r="I602" s="370"/>
      <c r="J602" s="371"/>
      <c r="K602" s="372"/>
      <c r="L602" s="885"/>
      <c r="M602" s="885"/>
      <c r="N602" s="885"/>
      <c r="O602" s="886"/>
      <c r="P602" s="886"/>
      <c r="Q602" s="886"/>
      <c r="R602" s="885"/>
      <c r="S602" s="885"/>
      <c r="T602" s="550"/>
      <c r="U602" s="367"/>
    </row>
    <row r="603" spans="1:21">
      <c r="A603" s="916"/>
      <c r="B603" s="55">
        <v>9</v>
      </c>
      <c r="C603" s="39"/>
      <c r="D603" s="33"/>
      <c r="E603" s="33"/>
      <c r="F603" s="39"/>
      <c r="G603" s="39"/>
      <c r="H603" s="39"/>
      <c r="I603" s="370"/>
      <c r="J603" s="371"/>
      <c r="K603" s="372"/>
      <c r="L603" s="885"/>
      <c r="M603" s="885"/>
      <c r="N603" s="885"/>
      <c r="O603" s="886"/>
      <c r="P603" s="886"/>
      <c r="Q603" s="886"/>
      <c r="R603" s="885"/>
      <c r="S603" s="885"/>
      <c r="T603" s="550"/>
      <c r="U603" s="367"/>
    </row>
    <row r="604" spans="1:21" ht="15.75" thickBot="1">
      <c r="A604" s="917"/>
      <c r="B604" s="56">
        <v>10</v>
      </c>
      <c r="C604" s="47"/>
      <c r="D604" s="46"/>
      <c r="E604" s="46"/>
      <c r="F604" s="47"/>
      <c r="G604" s="47"/>
      <c r="H604" s="47"/>
      <c r="I604" s="373"/>
      <c r="J604" s="374"/>
      <c r="K604" s="375"/>
      <c r="L604" s="854"/>
      <c r="M604" s="854"/>
      <c r="N604" s="854"/>
      <c r="O604" s="887"/>
      <c r="P604" s="887"/>
      <c r="Q604" s="887"/>
      <c r="R604" s="854"/>
      <c r="S604" s="854"/>
      <c r="T604" s="551"/>
      <c r="U604" s="367"/>
    </row>
    <row r="605" spans="1:21" ht="15.75" thickBot="1">
      <c r="A605" s="48"/>
      <c r="B605" s="34"/>
      <c r="C605" s="34"/>
      <c r="D605" s="34"/>
      <c r="E605" s="328" t="s">
        <v>202</v>
      </c>
      <c r="F605" s="329">
        <f>COUNTA(F595:F604)</f>
        <v>0</v>
      </c>
      <c r="G605" s="330">
        <f>COUNTA(G595:G604)</f>
        <v>0</v>
      </c>
      <c r="H605" s="376"/>
      <c r="I605" s="376"/>
      <c r="J605" s="377"/>
      <c r="K605" s="376"/>
      <c r="L605" s="888" t="s">
        <v>203</v>
      </c>
      <c r="M605" s="889"/>
      <c r="N605" s="890"/>
      <c r="O605" s="891">
        <f>SUM(O595:O604)</f>
        <v>0</v>
      </c>
      <c r="P605" s="892"/>
      <c r="Q605" s="893"/>
      <c r="R605" s="34"/>
      <c r="S605" s="38"/>
      <c r="T605" s="552"/>
      <c r="U605" s="379"/>
    </row>
    <row r="606" spans="1:21" ht="15.75" thickBot="1">
      <c r="A606" s="380"/>
      <c r="B606" s="381"/>
      <c r="C606" s="382"/>
      <c r="D606" s="382"/>
      <c r="E606" s="382"/>
      <c r="F606" s="381"/>
      <c r="G606" s="382"/>
      <c r="H606" s="382"/>
      <c r="I606" s="381"/>
      <c r="J606" s="381"/>
      <c r="K606" s="382"/>
      <c r="L606" s="382"/>
      <c r="M606" s="382"/>
      <c r="N606" s="382"/>
      <c r="O606" s="382"/>
      <c r="P606" s="382"/>
      <c r="Q606" s="382"/>
      <c r="R606" s="382"/>
      <c r="S606" s="553"/>
      <c r="T606" s="554"/>
      <c r="U606" s="383"/>
    </row>
  </sheetData>
  <sheetProtection algorithmName="SHA-512" hashValue="gdzXub+Mb9DP0orQLNSaQbA83FQAc/aJM2rf6RMBEOz2ge8GaL+t8m6II8BY3I75zj70NUWAA/xWFqSkbou+1Q==" saltValue="cZjyTO3DfrME1E0/D7cwcA==" spinCount="100000" sheet="1" objects="1" scenarios="1"/>
  <mergeCells count="1692">
    <mergeCell ref="L605:N605"/>
    <mergeCell ref="O605:Q605"/>
    <mergeCell ref="A595:A604"/>
    <mergeCell ref="L595:N595"/>
    <mergeCell ref="O595:Q595"/>
    <mergeCell ref="R595:S595"/>
    <mergeCell ref="L596:N596"/>
    <mergeCell ref="O596:Q596"/>
    <mergeCell ref="R596:S596"/>
    <mergeCell ref="L597:N597"/>
    <mergeCell ref="O597:Q597"/>
    <mergeCell ref="R597:S597"/>
    <mergeCell ref="L598:N598"/>
    <mergeCell ref="O598:Q598"/>
    <mergeCell ref="R598:S598"/>
    <mergeCell ref="L599:N599"/>
    <mergeCell ref="O599:Q599"/>
    <mergeCell ref="R599:S599"/>
    <mergeCell ref="L600:N600"/>
    <mergeCell ref="O600:Q600"/>
    <mergeCell ref="R600:S600"/>
    <mergeCell ref="L601:N601"/>
    <mergeCell ref="O601:Q601"/>
    <mergeCell ref="R601:S601"/>
    <mergeCell ref="L602:N602"/>
    <mergeCell ref="O602:Q602"/>
    <mergeCell ref="R602:S602"/>
    <mergeCell ref="L603:N603"/>
    <mergeCell ref="O603:Q603"/>
    <mergeCell ref="R603:S603"/>
    <mergeCell ref="L604:N604"/>
    <mergeCell ref="O604:Q604"/>
    <mergeCell ref="R604:S604"/>
    <mergeCell ref="L586:N586"/>
    <mergeCell ref="O586:Q586"/>
    <mergeCell ref="B589:C589"/>
    <mergeCell ref="E589:F589"/>
    <mergeCell ref="G589:H589"/>
    <mergeCell ref="J589:K589"/>
    <mergeCell ref="L589:M589"/>
    <mergeCell ref="S589:T589"/>
    <mergeCell ref="A591:D591"/>
    <mergeCell ref="E591:H591"/>
    <mergeCell ref="J591:K591"/>
    <mergeCell ref="L591:M591"/>
    <mergeCell ref="S591:T591"/>
    <mergeCell ref="A593:A594"/>
    <mergeCell ref="B593:B594"/>
    <mergeCell ref="C593:C594"/>
    <mergeCell ref="L593:N593"/>
    <mergeCell ref="O593:Q593"/>
    <mergeCell ref="R593:S593"/>
    <mergeCell ref="T593:T594"/>
    <mergeCell ref="L594:N594"/>
    <mergeCell ref="O594:Q594"/>
    <mergeCell ref="R594:S594"/>
    <mergeCell ref="A576:A585"/>
    <mergeCell ref="L576:N576"/>
    <mergeCell ref="O576:Q576"/>
    <mergeCell ref="R576:S576"/>
    <mergeCell ref="L577:N577"/>
    <mergeCell ref="O577:Q577"/>
    <mergeCell ref="R577:S577"/>
    <mergeCell ref="L578:N578"/>
    <mergeCell ref="O578:Q578"/>
    <mergeCell ref="R578:S578"/>
    <mergeCell ref="L579:N579"/>
    <mergeCell ref="O579:Q579"/>
    <mergeCell ref="R579:S579"/>
    <mergeCell ref="L580:N580"/>
    <mergeCell ref="O580:Q580"/>
    <mergeCell ref="R580:S580"/>
    <mergeCell ref="L581:N581"/>
    <mergeCell ref="O581:Q581"/>
    <mergeCell ref="R581:S581"/>
    <mergeCell ref="L582:N582"/>
    <mergeCell ref="O582:Q582"/>
    <mergeCell ref="R582:S582"/>
    <mergeCell ref="L583:N583"/>
    <mergeCell ref="O583:Q583"/>
    <mergeCell ref="R583:S583"/>
    <mergeCell ref="L584:N584"/>
    <mergeCell ref="O584:Q584"/>
    <mergeCell ref="R584:S584"/>
    <mergeCell ref="L585:N585"/>
    <mergeCell ref="O585:Q585"/>
    <mergeCell ref="R585:S585"/>
    <mergeCell ref="L567:N567"/>
    <mergeCell ref="O567:Q567"/>
    <mergeCell ref="B570:C570"/>
    <mergeCell ref="E570:F570"/>
    <mergeCell ref="G570:H570"/>
    <mergeCell ref="J570:K570"/>
    <mergeCell ref="L570:M570"/>
    <mergeCell ref="S570:T570"/>
    <mergeCell ref="A572:D572"/>
    <mergeCell ref="E572:H572"/>
    <mergeCell ref="J572:K572"/>
    <mergeCell ref="L572:M572"/>
    <mergeCell ref="S572:T572"/>
    <mergeCell ref="A574:A575"/>
    <mergeCell ref="B574:B575"/>
    <mergeCell ref="C574:C575"/>
    <mergeCell ref="L574:N574"/>
    <mergeCell ref="O574:Q574"/>
    <mergeCell ref="R574:S574"/>
    <mergeCell ref="T574:T575"/>
    <mergeCell ref="L575:N575"/>
    <mergeCell ref="O575:Q575"/>
    <mergeCell ref="R575:S575"/>
    <mergeCell ref="A557:A566"/>
    <mergeCell ref="L557:N557"/>
    <mergeCell ref="O557:Q557"/>
    <mergeCell ref="R557:S557"/>
    <mergeCell ref="L558:N558"/>
    <mergeCell ref="O558:Q558"/>
    <mergeCell ref="R558:S558"/>
    <mergeCell ref="L559:N559"/>
    <mergeCell ref="O559:Q559"/>
    <mergeCell ref="R559:S559"/>
    <mergeCell ref="L560:N560"/>
    <mergeCell ref="O560:Q560"/>
    <mergeCell ref="R560:S560"/>
    <mergeCell ref="L561:N561"/>
    <mergeCell ref="O561:Q561"/>
    <mergeCell ref="R561:S561"/>
    <mergeCell ref="L562:N562"/>
    <mergeCell ref="O562:Q562"/>
    <mergeCell ref="R562:S562"/>
    <mergeCell ref="L563:N563"/>
    <mergeCell ref="O563:Q563"/>
    <mergeCell ref="R563:S563"/>
    <mergeCell ref="L564:N564"/>
    <mergeCell ref="O564:Q564"/>
    <mergeCell ref="R564:S564"/>
    <mergeCell ref="L565:N565"/>
    <mergeCell ref="O565:Q565"/>
    <mergeCell ref="R565:S565"/>
    <mergeCell ref="L566:N566"/>
    <mergeCell ref="O566:Q566"/>
    <mergeCell ref="R566:S566"/>
    <mergeCell ref="L548:N548"/>
    <mergeCell ref="O548:Q548"/>
    <mergeCell ref="B551:C551"/>
    <mergeCell ref="E551:F551"/>
    <mergeCell ref="G551:H551"/>
    <mergeCell ref="J551:K551"/>
    <mergeCell ref="L551:M551"/>
    <mergeCell ref="S551:T551"/>
    <mergeCell ref="A553:D553"/>
    <mergeCell ref="E553:H553"/>
    <mergeCell ref="J553:K553"/>
    <mergeCell ref="L553:M553"/>
    <mergeCell ref="S553:T553"/>
    <mergeCell ref="A555:A556"/>
    <mergeCell ref="B555:B556"/>
    <mergeCell ref="C555:C556"/>
    <mergeCell ref="L555:N555"/>
    <mergeCell ref="O555:Q555"/>
    <mergeCell ref="R555:S555"/>
    <mergeCell ref="T555:T556"/>
    <mergeCell ref="L556:N556"/>
    <mergeCell ref="O556:Q556"/>
    <mergeCell ref="R556:S556"/>
    <mergeCell ref="A538:A547"/>
    <mergeCell ref="L538:N538"/>
    <mergeCell ref="O538:Q538"/>
    <mergeCell ref="R538:S538"/>
    <mergeCell ref="L539:N539"/>
    <mergeCell ref="O539:Q539"/>
    <mergeCell ref="R539:S539"/>
    <mergeCell ref="L540:N540"/>
    <mergeCell ref="O540:Q540"/>
    <mergeCell ref="R540:S540"/>
    <mergeCell ref="L541:N541"/>
    <mergeCell ref="O541:Q541"/>
    <mergeCell ref="R541:S541"/>
    <mergeCell ref="L542:N542"/>
    <mergeCell ref="O542:Q542"/>
    <mergeCell ref="R542:S542"/>
    <mergeCell ref="L543:N543"/>
    <mergeCell ref="O543:Q543"/>
    <mergeCell ref="R543:S543"/>
    <mergeCell ref="L544:N544"/>
    <mergeCell ref="O544:Q544"/>
    <mergeCell ref="R544:S544"/>
    <mergeCell ref="L545:N545"/>
    <mergeCell ref="O545:Q545"/>
    <mergeCell ref="R545:S545"/>
    <mergeCell ref="L546:N546"/>
    <mergeCell ref="O546:Q546"/>
    <mergeCell ref="R546:S546"/>
    <mergeCell ref="L547:N547"/>
    <mergeCell ref="O547:Q547"/>
    <mergeCell ref="R547:S547"/>
    <mergeCell ref="L529:N529"/>
    <mergeCell ref="O529:Q529"/>
    <mergeCell ref="B532:C532"/>
    <mergeCell ref="E532:F532"/>
    <mergeCell ref="G532:H532"/>
    <mergeCell ref="J532:K532"/>
    <mergeCell ref="L532:M532"/>
    <mergeCell ref="S532:T532"/>
    <mergeCell ref="A534:D534"/>
    <mergeCell ref="E534:H534"/>
    <mergeCell ref="J534:K534"/>
    <mergeCell ref="L534:M534"/>
    <mergeCell ref="S534:T534"/>
    <mergeCell ref="A536:A537"/>
    <mergeCell ref="B536:B537"/>
    <mergeCell ref="C536:C537"/>
    <mergeCell ref="L536:N536"/>
    <mergeCell ref="O536:Q536"/>
    <mergeCell ref="R536:S536"/>
    <mergeCell ref="T536:T537"/>
    <mergeCell ref="L537:N537"/>
    <mergeCell ref="O537:Q537"/>
    <mergeCell ref="R537:S537"/>
    <mergeCell ref="A519:A528"/>
    <mergeCell ref="L519:N519"/>
    <mergeCell ref="O519:Q519"/>
    <mergeCell ref="R519:S519"/>
    <mergeCell ref="L520:N520"/>
    <mergeCell ref="O520:Q520"/>
    <mergeCell ref="R520:S520"/>
    <mergeCell ref="L521:N521"/>
    <mergeCell ref="O521:Q521"/>
    <mergeCell ref="R521:S521"/>
    <mergeCell ref="L522:N522"/>
    <mergeCell ref="O522:Q522"/>
    <mergeCell ref="R522:S522"/>
    <mergeCell ref="L523:N523"/>
    <mergeCell ref="O523:Q523"/>
    <mergeCell ref="R523:S523"/>
    <mergeCell ref="L524:N524"/>
    <mergeCell ref="O524:Q524"/>
    <mergeCell ref="R524:S524"/>
    <mergeCell ref="L525:N525"/>
    <mergeCell ref="O525:Q525"/>
    <mergeCell ref="R525:S525"/>
    <mergeCell ref="L526:N526"/>
    <mergeCell ref="O526:Q526"/>
    <mergeCell ref="R526:S526"/>
    <mergeCell ref="L527:N527"/>
    <mergeCell ref="O527:Q527"/>
    <mergeCell ref="R527:S527"/>
    <mergeCell ref="L528:N528"/>
    <mergeCell ref="O528:Q528"/>
    <mergeCell ref="R528:S528"/>
    <mergeCell ref="L510:N510"/>
    <mergeCell ref="O510:Q510"/>
    <mergeCell ref="B513:C513"/>
    <mergeCell ref="E513:F513"/>
    <mergeCell ref="G513:H513"/>
    <mergeCell ref="J513:K513"/>
    <mergeCell ref="L513:M513"/>
    <mergeCell ref="S513:T513"/>
    <mergeCell ref="A515:D515"/>
    <mergeCell ref="E515:H515"/>
    <mergeCell ref="J515:K515"/>
    <mergeCell ref="L515:M515"/>
    <mergeCell ref="S515:T515"/>
    <mergeCell ref="A517:A518"/>
    <mergeCell ref="B517:B518"/>
    <mergeCell ref="C517:C518"/>
    <mergeCell ref="L517:N517"/>
    <mergeCell ref="O517:Q517"/>
    <mergeCell ref="R517:S517"/>
    <mergeCell ref="T517:T518"/>
    <mergeCell ref="L518:N518"/>
    <mergeCell ref="O518:Q518"/>
    <mergeCell ref="R518:S518"/>
    <mergeCell ref="A500:A509"/>
    <mergeCell ref="L500:N500"/>
    <mergeCell ref="O500:Q500"/>
    <mergeCell ref="R500:S500"/>
    <mergeCell ref="L501:N501"/>
    <mergeCell ref="O501:Q501"/>
    <mergeCell ref="R501:S501"/>
    <mergeCell ref="L502:N502"/>
    <mergeCell ref="O502:Q502"/>
    <mergeCell ref="R502:S502"/>
    <mergeCell ref="L503:N503"/>
    <mergeCell ref="O503:Q503"/>
    <mergeCell ref="R503:S503"/>
    <mergeCell ref="L504:N504"/>
    <mergeCell ref="O504:Q504"/>
    <mergeCell ref="R504:S504"/>
    <mergeCell ref="L505:N505"/>
    <mergeCell ref="O505:Q505"/>
    <mergeCell ref="R505:S505"/>
    <mergeCell ref="L506:N506"/>
    <mergeCell ref="O506:Q506"/>
    <mergeCell ref="R506:S506"/>
    <mergeCell ref="L507:N507"/>
    <mergeCell ref="O507:Q507"/>
    <mergeCell ref="R507:S507"/>
    <mergeCell ref="L508:N508"/>
    <mergeCell ref="O508:Q508"/>
    <mergeCell ref="R508:S508"/>
    <mergeCell ref="L509:N509"/>
    <mergeCell ref="O509:Q509"/>
    <mergeCell ref="R509:S509"/>
    <mergeCell ref="L491:N491"/>
    <mergeCell ref="O491:Q491"/>
    <mergeCell ref="B494:C494"/>
    <mergeCell ref="E494:F494"/>
    <mergeCell ref="G494:H494"/>
    <mergeCell ref="J494:K494"/>
    <mergeCell ref="L494:M494"/>
    <mergeCell ref="S494:T494"/>
    <mergeCell ref="A496:D496"/>
    <mergeCell ref="E496:H496"/>
    <mergeCell ref="J496:K496"/>
    <mergeCell ref="L496:M496"/>
    <mergeCell ref="S496:T496"/>
    <mergeCell ref="A498:A499"/>
    <mergeCell ref="B498:B499"/>
    <mergeCell ref="C498:C499"/>
    <mergeCell ref="L498:N498"/>
    <mergeCell ref="O498:Q498"/>
    <mergeCell ref="R498:S498"/>
    <mergeCell ref="T498:T499"/>
    <mergeCell ref="L499:N499"/>
    <mergeCell ref="O499:Q499"/>
    <mergeCell ref="R499:S499"/>
    <mergeCell ref="A481:A490"/>
    <mergeCell ref="L481:N481"/>
    <mergeCell ref="O481:Q481"/>
    <mergeCell ref="R481:S481"/>
    <mergeCell ref="L482:N482"/>
    <mergeCell ref="O482:Q482"/>
    <mergeCell ref="R482:S482"/>
    <mergeCell ref="L483:N483"/>
    <mergeCell ref="O483:Q483"/>
    <mergeCell ref="R483:S483"/>
    <mergeCell ref="L484:N484"/>
    <mergeCell ref="O484:Q484"/>
    <mergeCell ref="R484:S484"/>
    <mergeCell ref="L485:N485"/>
    <mergeCell ref="O485:Q485"/>
    <mergeCell ref="R485:S485"/>
    <mergeCell ref="L486:N486"/>
    <mergeCell ref="O486:Q486"/>
    <mergeCell ref="R486:S486"/>
    <mergeCell ref="L487:N487"/>
    <mergeCell ref="O487:Q487"/>
    <mergeCell ref="R487:S487"/>
    <mergeCell ref="L488:N488"/>
    <mergeCell ref="O488:Q488"/>
    <mergeCell ref="R488:S488"/>
    <mergeCell ref="L489:N489"/>
    <mergeCell ref="O489:Q489"/>
    <mergeCell ref="R489:S489"/>
    <mergeCell ref="L490:N490"/>
    <mergeCell ref="O490:Q490"/>
    <mergeCell ref="R490:S490"/>
    <mergeCell ref="L472:N472"/>
    <mergeCell ref="O472:Q472"/>
    <mergeCell ref="B475:C475"/>
    <mergeCell ref="E475:F475"/>
    <mergeCell ref="G475:H475"/>
    <mergeCell ref="J475:K475"/>
    <mergeCell ref="L475:M475"/>
    <mergeCell ref="S475:T475"/>
    <mergeCell ref="A477:D477"/>
    <mergeCell ref="E477:H477"/>
    <mergeCell ref="J477:K477"/>
    <mergeCell ref="L477:M477"/>
    <mergeCell ref="S477:T477"/>
    <mergeCell ref="A479:A480"/>
    <mergeCell ref="B479:B480"/>
    <mergeCell ref="C479:C480"/>
    <mergeCell ref="L479:N479"/>
    <mergeCell ref="O479:Q479"/>
    <mergeCell ref="R479:S479"/>
    <mergeCell ref="T479:T480"/>
    <mergeCell ref="L480:N480"/>
    <mergeCell ref="O480:Q480"/>
    <mergeCell ref="R480:S480"/>
    <mergeCell ref="A462:A471"/>
    <mergeCell ref="L462:N462"/>
    <mergeCell ref="O462:Q462"/>
    <mergeCell ref="R462:S462"/>
    <mergeCell ref="L463:N463"/>
    <mergeCell ref="O463:Q463"/>
    <mergeCell ref="R463:S463"/>
    <mergeCell ref="L464:N464"/>
    <mergeCell ref="O464:Q464"/>
    <mergeCell ref="R464:S464"/>
    <mergeCell ref="L465:N465"/>
    <mergeCell ref="O465:Q465"/>
    <mergeCell ref="R465:S465"/>
    <mergeCell ref="L466:N466"/>
    <mergeCell ref="O466:Q466"/>
    <mergeCell ref="R466:S466"/>
    <mergeCell ref="L467:N467"/>
    <mergeCell ref="O467:Q467"/>
    <mergeCell ref="R467:S467"/>
    <mergeCell ref="L468:N468"/>
    <mergeCell ref="O468:Q468"/>
    <mergeCell ref="R468:S468"/>
    <mergeCell ref="L469:N469"/>
    <mergeCell ref="O469:Q469"/>
    <mergeCell ref="R469:S469"/>
    <mergeCell ref="L470:N470"/>
    <mergeCell ref="O470:Q470"/>
    <mergeCell ref="R470:S470"/>
    <mergeCell ref="L471:N471"/>
    <mergeCell ref="O471:Q471"/>
    <mergeCell ref="R471:S471"/>
    <mergeCell ref="L453:N453"/>
    <mergeCell ref="O453:Q453"/>
    <mergeCell ref="B456:C456"/>
    <mergeCell ref="E456:F456"/>
    <mergeCell ref="G456:H456"/>
    <mergeCell ref="J456:K456"/>
    <mergeCell ref="L456:M456"/>
    <mergeCell ref="S456:T456"/>
    <mergeCell ref="A458:D458"/>
    <mergeCell ref="E458:H458"/>
    <mergeCell ref="J458:K458"/>
    <mergeCell ref="L458:M458"/>
    <mergeCell ref="S458:T458"/>
    <mergeCell ref="A460:A461"/>
    <mergeCell ref="B460:B461"/>
    <mergeCell ref="C460:C461"/>
    <mergeCell ref="L460:N460"/>
    <mergeCell ref="O460:Q460"/>
    <mergeCell ref="R460:S460"/>
    <mergeCell ref="T460:T461"/>
    <mergeCell ref="L461:N461"/>
    <mergeCell ref="O461:Q461"/>
    <mergeCell ref="R461:S461"/>
    <mergeCell ref="A443:A452"/>
    <mergeCell ref="L443:N443"/>
    <mergeCell ref="O443:Q443"/>
    <mergeCell ref="R443:S443"/>
    <mergeCell ref="L444:N444"/>
    <mergeCell ref="O444:Q444"/>
    <mergeCell ref="R444:S444"/>
    <mergeCell ref="L445:N445"/>
    <mergeCell ref="O445:Q445"/>
    <mergeCell ref="R445:S445"/>
    <mergeCell ref="L446:N446"/>
    <mergeCell ref="O446:Q446"/>
    <mergeCell ref="R446:S446"/>
    <mergeCell ref="L447:N447"/>
    <mergeCell ref="O447:Q447"/>
    <mergeCell ref="R447:S447"/>
    <mergeCell ref="L448:N448"/>
    <mergeCell ref="O448:Q448"/>
    <mergeCell ref="R448:S448"/>
    <mergeCell ref="L449:N449"/>
    <mergeCell ref="O449:Q449"/>
    <mergeCell ref="R449:S449"/>
    <mergeCell ref="L450:N450"/>
    <mergeCell ref="O450:Q450"/>
    <mergeCell ref="R450:S450"/>
    <mergeCell ref="L451:N451"/>
    <mergeCell ref="O451:Q451"/>
    <mergeCell ref="R451:S451"/>
    <mergeCell ref="L452:N452"/>
    <mergeCell ref="O452:Q452"/>
    <mergeCell ref="R452:S452"/>
    <mergeCell ref="L434:N434"/>
    <mergeCell ref="O434:Q434"/>
    <mergeCell ref="B437:C437"/>
    <mergeCell ref="E437:F437"/>
    <mergeCell ref="G437:H437"/>
    <mergeCell ref="J437:K437"/>
    <mergeCell ref="L437:M437"/>
    <mergeCell ref="S437:T437"/>
    <mergeCell ref="A439:D439"/>
    <mergeCell ref="E439:H439"/>
    <mergeCell ref="J439:K439"/>
    <mergeCell ref="L439:M439"/>
    <mergeCell ref="S439:T439"/>
    <mergeCell ref="A441:A442"/>
    <mergeCell ref="B441:B442"/>
    <mergeCell ref="C441:C442"/>
    <mergeCell ref="L441:N441"/>
    <mergeCell ref="O441:Q441"/>
    <mergeCell ref="R441:S441"/>
    <mergeCell ref="T441:T442"/>
    <mergeCell ref="L442:N442"/>
    <mergeCell ref="O442:Q442"/>
    <mergeCell ref="R442:S442"/>
    <mergeCell ref="A424:A433"/>
    <mergeCell ref="L424:N424"/>
    <mergeCell ref="O424:Q424"/>
    <mergeCell ref="R424:S424"/>
    <mergeCell ref="L425:N425"/>
    <mergeCell ref="O425:Q425"/>
    <mergeCell ref="R425:S425"/>
    <mergeCell ref="L426:N426"/>
    <mergeCell ref="O426:Q426"/>
    <mergeCell ref="R426:S426"/>
    <mergeCell ref="L427:N427"/>
    <mergeCell ref="O427:Q427"/>
    <mergeCell ref="R427:S427"/>
    <mergeCell ref="L428:N428"/>
    <mergeCell ref="O428:Q428"/>
    <mergeCell ref="R428:S428"/>
    <mergeCell ref="L429:N429"/>
    <mergeCell ref="O429:Q429"/>
    <mergeCell ref="R429:S429"/>
    <mergeCell ref="L430:N430"/>
    <mergeCell ref="O430:Q430"/>
    <mergeCell ref="R430:S430"/>
    <mergeCell ref="L431:N431"/>
    <mergeCell ref="O431:Q431"/>
    <mergeCell ref="R431:S431"/>
    <mergeCell ref="L432:N432"/>
    <mergeCell ref="O432:Q432"/>
    <mergeCell ref="R432:S432"/>
    <mergeCell ref="L433:N433"/>
    <mergeCell ref="O433:Q433"/>
    <mergeCell ref="R433:S433"/>
    <mergeCell ref="B418:C418"/>
    <mergeCell ref="E418:F418"/>
    <mergeCell ref="G418:H418"/>
    <mergeCell ref="J418:K418"/>
    <mergeCell ref="L418:M418"/>
    <mergeCell ref="S418:T418"/>
    <mergeCell ref="A420:D420"/>
    <mergeCell ref="E420:H420"/>
    <mergeCell ref="J420:K420"/>
    <mergeCell ref="L420:M420"/>
    <mergeCell ref="S420:T420"/>
    <mergeCell ref="A422:A423"/>
    <mergeCell ref="B422:B423"/>
    <mergeCell ref="C422:C423"/>
    <mergeCell ref="L422:N422"/>
    <mergeCell ref="O422:Q422"/>
    <mergeCell ref="R422:S422"/>
    <mergeCell ref="T422:T423"/>
    <mergeCell ref="L423:N423"/>
    <mergeCell ref="O423:Q423"/>
    <mergeCell ref="R423:S423"/>
    <mergeCell ref="L413:N413"/>
    <mergeCell ref="O413:Q413"/>
    <mergeCell ref="R413:S413"/>
    <mergeCell ref="L414:N414"/>
    <mergeCell ref="O414:Q414"/>
    <mergeCell ref="R414:S414"/>
    <mergeCell ref="L415:N415"/>
    <mergeCell ref="O415:Q415"/>
    <mergeCell ref="A405:A414"/>
    <mergeCell ref="L405:N405"/>
    <mergeCell ref="O405:Q405"/>
    <mergeCell ref="R405:S405"/>
    <mergeCell ref="L406:N406"/>
    <mergeCell ref="O406:Q406"/>
    <mergeCell ref="R406:S406"/>
    <mergeCell ref="L407:N407"/>
    <mergeCell ref="O407:Q407"/>
    <mergeCell ref="R407:S407"/>
    <mergeCell ref="L408:N408"/>
    <mergeCell ref="O408:Q408"/>
    <mergeCell ref="R408:S408"/>
    <mergeCell ref="L409:N409"/>
    <mergeCell ref="O409:Q409"/>
    <mergeCell ref="R409:S409"/>
    <mergeCell ref="L410:N410"/>
    <mergeCell ref="O410:Q410"/>
    <mergeCell ref="R410:S410"/>
    <mergeCell ref="L411:N411"/>
    <mergeCell ref="O411:Q411"/>
    <mergeCell ref="R411:S411"/>
    <mergeCell ref="L412:N412"/>
    <mergeCell ref="O412:Q412"/>
    <mergeCell ref="A403:A404"/>
    <mergeCell ref="B403:B404"/>
    <mergeCell ref="C403:C404"/>
    <mergeCell ref="L403:N403"/>
    <mergeCell ref="O403:Q403"/>
    <mergeCell ref="R403:S403"/>
    <mergeCell ref="T403:T404"/>
    <mergeCell ref="L404:N404"/>
    <mergeCell ref="O404:Q404"/>
    <mergeCell ref="R404:S404"/>
    <mergeCell ref="B399:C399"/>
    <mergeCell ref="E399:F399"/>
    <mergeCell ref="G399:H399"/>
    <mergeCell ref="J399:K399"/>
    <mergeCell ref="L399:M399"/>
    <mergeCell ref="S399:T399"/>
    <mergeCell ref="A401:D401"/>
    <mergeCell ref="E401:H401"/>
    <mergeCell ref="J401:K401"/>
    <mergeCell ref="L401:M401"/>
    <mergeCell ref="S401:T401"/>
    <mergeCell ref="R412:S412"/>
    <mergeCell ref="L394:N394"/>
    <mergeCell ref="O394:Q394"/>
    <mergeCell ref="R394:S394"/>
    <mergeCell ref="L395:N395"/>
    <mergeCell ref="O395:Q395"/>
    <mergeCell ref="R395:S395"/>
    <mergeCell ref="L396:N396"/>
    <mergeCell ref="O396:Q396"/>
    <mergeCell ref="A386:A395"/>
    <mergeCell ref="L386:N386"/>
    <mergeCell ref="O386:Q386"/>
    <mergeCell ref="R386:S386"/>
    <mergeCell ref="L387:N387"/>
    <mergeCell ref="O387:Q387"/>
    <mergeCell ref="R387:S387"/>
    <mergeCell ref="L388:N388"/>
    <mergeCell ref="O388:Q388"/>
    <mergeCell ref="R388:S388"/>
    <mergeCell ref="L389:N389"/>
    <mergeCell ref="O389:Q389"/>
    <mergeCell ref="R389:S389"/>
    <mergeCell ref="L390:N390"/>
    <mergeCell ref="O390:Q390"/>
    <mergeCell ref="R390:S390"/>
    <mergeCell ref="L391:N391"/>
    <mergeCell ref="O391:Q391"/>
    <mergeCell ref="R391:S391"/>
    <mergeCell ref="L392:N392"/>
    <mergeCell ref="O392:Q392"/>
    <mergeCell ref="R392:S392"/>
    <mergeCell ref="L393:N393"/>
    <mergeCell ref="O393:Q393"/>
    <mergeCell ref="A384:A385"/>
    <mergeCell ref="B384:B385"/>
    <mergeCell ref="C384:C385"/>
    <mergeCell ref="L384:N384"/>
    <mergeCell ref="O384:Q384"/>
    <mergeCell ref="R384:S384"/>
    <mergeCell ref="T384:T385"/>
    <mergeCell ref="L385:N385"/>
    <mergeCell ref="O385:Q385"/>
    <mergeCell ref="R385:S385"/>
    <mergeCell ref="B380:C380"/>
    <mergeCell ref="E380:F380"/>
    <mergeCell ref="G380:H380"/>
    <mergeCell ref="J380:K380"/>
    <mergeCell ref="L380:M380"/>
    <mergeCell ref="S380:T380"/>
    <mergeCell ref="A382:D382"/>
    <mergeCell ref="E382:H382"/>
    <mergeCell ref="J382:K382"/>
    <mergeCell ref="L382:M382"/>
    <mergeCell ref="S382:T382"/>
    <mergeCell ref="R393:S393"/>
    <mergeCell ref="L375:N375"/>
    <mergeCell ref="O375:Q375"/>
    <mergeCell ref="R375:S375"/>
    <mergeCell ref="L376:N376"/>
    <mergeCell ref="O376:Q376"/>
    <mergeCell ref="R376:S376"/>
    <mergeCell ref="L377:N377"/>
    <mergeCell ref="O377:Q377"/>
    <mergeCell ref="A367:A376"/>
    <mergeCell ref="L367:N367"/>
    <mergeCell ref="O367:Q367"/>
    <mergeCell ref="R367:S367"/>
    <mergeCell ref="L368:N368"/>
    <mergeCell ref="O368:Q368"/>
    <mergeCell ref="R368:S368"/>
    <mergeCell ref="L369:N369"/>
    <mergeCell ref="O369:Q369"/>
    <mergeCell ref="R369:S369"/>
    <mergeCell ref="L370:N370"/>
    <mergeCell ref="O370:Q370"/>
    <mergeCell ref="R370:S370"/>
    <mergeCell ref="L371:N371"/>
    <mergeCell ref="O371:Q371"/>
    <mergeCell ref="R371:S371"/>
    <mergeCell ref="L372:N372"/>
    <mergeCell ref="O372:Q372"/>
    <mergeCell ref="R372:S372"/>
    <mergeCell ref="L373:N373"/>
    <mergeCell ref="O373:Q373"/>
    <mergeCell ref="R373:S373"/>
    <mergeCell ref="L374:N374"/>
    <mergeCell ref="O374:Q374"/>
    <mergeCell ref="A365:A366"/>
    <mergeCell ref="B365:B366"/>
    <mergeCell ref="C365:C366"/>
    <mergeCell ref="L365:N365"/>
    <mergeCell ref="O365:Q365"/>
    <mergeCell ref="R365:S365"/>
    <mergeCell ref="T365:T366"/>
    <mergeCell ref="L366:N366"/>
    <mergeCell ref="O366:Q366"/>
    <mergeCell ref="R366:S366"/>
    <mergeCell ref="B361:C361"/>
    <mergeCell ref="E361:F361"/>
    <mergeCell ref="G361:H361"/>
    <mergeCell ref="J361:K361"/>
    <mergeCell ref="L361:M361"/>
    <mergeCell ref="S361:T361"/>
    <mergeCell ref="A363:D363"/>
    <mergeCell ref="E363:H363"/>
    <mergeCell ref="J363:K363"/>
    <mergeCell ref="L363:M363"/>
    <mergeCell ref="S363:T363"/>
    <mergeCell ref="R374:S374"/>
    <mergeCell ref="L356:N356"/>
    <mergeCell ref="O356:Q356"/>
    <mergeCell ref="R356:S356"/>
    <mergeCell ref="L357:N357"/>
    <mergeCell ref="O357:Q357"/>
    <mergeCell ref="R357:S357"/>
    <mergeCell ref="L358:N358"/>
    <mergeCell ref="O358:Q358"/>
    <mergeCell ref="A348:A357"/>
    <mergeCell ref="L348:N348"/>
    <mergeCell ref="O348:Q348"/>
    <mergeCell ref="R348:S348"/>
    <mergeCell ref="L349:N349"/>
    <mergeCell ref="O349:Q349"/>
    <mergeCell ref="R349:S349"/>
    <mergeCell ref="L350:N350"/>
    <mergeCell ref="O350:Q350"/>
    <mergeCell ref="R350:S350"/>
    <mergeCell ref="L351:N351"/>
    <mergeCell ref="O351:Q351"/>
    <mergeCell ref="R351:S351"/>
    <mergeCell ref="L352:N352"/>
    <mergeCell ref="O352:Q352"/>
    <mergeCell ref="R352:S352"/>
    <mergeCell ref="L353:N353"/>
    <mergeCell ref="O353:Q353"/>
    <mergeCell ref="R353:S353"/>
    <mergeCell ref="L354:N354"/>
    <mergeCell ref="O354:Q354"/>
    <mergeCell ref="R354:S354"/>
    <mergeCell ref="L355:N355"/>
    <mergeCell ref="O355:Q355"/>
    <mergeCell ref="A346:A347"/>
    <mergeCell ref="B346:B347"/>
    <mergeCell ref="C346:C347"/>
    <mergeCell ref="L346:N346"/>
    <mergeCell ref="O346:Q346"/>
    <mergeCell ref="R346:S346"/>
    <mergeCell ref="T346:T347"/>
    <mergeCell ref="L347:N347"/>
    <mergeCell ref="O347:Q347"/>
    <mergeCell ref="R347:S347"/>
    <mergeCell ref="B342:C342"/>
    <mergeCell ref="E342:F342"/>
    <mergeCell ref="G342:H342"/>
    <mergeCell ref="J342:K342"/>
    <mergeCell ref="L342:M342"/>
    <mergeCell ref="S342:T342"/>
    <mergeCell ref="A344:D344"/>
    <mergeCell ref="E344:H344"/>
    <mergeCell ref="J344:K344"/>
    <mergeCell ref="L344:M344"/>
    <mergeCell ref="S344:T344"/>
    <mergeCell ref="R355:S355"/>
    <mergeCell ref="L337:N337"/>
    <mergeCell ref="O337:Q337"/>
    <mergeCell ref="R337:S337"/>
    <mergeCell ref="L338:N338"/>
    <mergeCell ref="O338:Q338"/>
    <mergeCell ref="R338:S338"/>
    <mergeCell ref="L339:N339"/>
    <mergeCell ref="O339:Q339"/>
    <mergeCell ref="A329:A338"/>
    <mergeCell ref="L329:N329"/>
    <mergeCell ref="O329:Q329"/>
    <mergeCell ref="R329:S329"/>
    <mergeCell ref="L330:N330"/>
    <mergeCell ref="O330:Q330"/>
    <mergeCell ref="R330:S330"/>
    <mergeCell ref="L331:N331"/>
    <mergeCell ref="O331:Q331"/>
    <mergeCell ref="R331:S331"/>
    <mergeCell ref="L332:N332"/>
    <mergeCell ref="O332:Q332"/>
    <mergeCell ref="R332:S332"/>
    <mergeCell ref="L333:N333"/>
    <mergeCell ref="O333:Q333"/>
    <mergeCell ref="R333:S333"/>
    <mergeCell ref="L334:N334"/>
    <mergeCell ref="O334:Q334"/>
    <mergeCell ref="R334:S334"/>
    <mergeCell ref="L335:N335"/>
    <mergeCell ref="O335:Q335"/>
    <mergeCell ref="R335:S335"/>
    <mergeCell ref="L336:N336"/>
    <mergeCell ref="O336:Q336"/>
    <mergeCell ref="A327:A328"/>
    <mergeCell ref="B327:B328"/>
    <mergeCell ref="C327:C328"/>
    <mergeCell ref="L327:N327"/>
    <mergeCell ref="O327:Q327"/>
    <mergeCell ref="R327:S327"/>
    <mergeCell ref="T327:T328"/>
    <mergeCell ref="L328:N328"/>
    <mergeCell ref="O328:Q328"/>
    <mergeCell ref="R328:S328"/>
    <mergeCell ref="B323:C323"/>
    <mergeCell ref="E323:F323"/>
    <mergeCell ref="G323:H323"/>
    <mergeCell ref="J323:K323"/>
    <mergeCell ref="L323:M323"/>
    <mergeCell ref="S323:T323"/>
    <mergeCell ref="A325:D325"/>
    <mergeCell ref="E325:H325"/>
    <mergeCell ref="J325:K325"/>
    <mergeCell ref="L325:M325"/>
    <mergeCell ref="S325:T325"/>
    <mergeCell ref="R336:S336"/>
    <mergeCell ref="L318:N318"/>
    <mergeCell ref="O318:Q318"/>
    <mergeCell ref="R318:S318"/>
    <mergeCell ref="L319:N319"/>
    <mergeCell ref="O319:Q319"/>
    <mergeCell ref="R319:S319"/>
    <mergeCell ref="L320:N320"/>
    <mergeCell ref="O320:Q320"/>
    <mergeCell ref="A310:A319"/>
    <mergeCell ref="L310:N310"/>
    <mergeCell ref="O310:Q310"/>
    <mergeCell ref="R310:S310"/>
    <mergeCell ref="L311:N311"/>
    <mergeCell ref="O311:Q311"/>
    <mergeCell ref="R311:S311"/>
    <mergeCell ref="L312:N312"/>
    <mergeCell ref="O312:Q312"/>
    <mergeCell ref="R312:S312"/>
    <mergeCell ref="L313:N313"/>
    <mergeCell ref="O313:Q313"/>
    <mergeCell ref="R313:S313"/>
    <mergeCell ref="L314:N314"/>
    <mergeCell ref="O314:Q314"/>
    <mergeCell ref="R314:S314"/>
    <mergeCell ref="L315:N315"/>
    <mergeCell ref="O315:Q315"/>
    <mergeCell ref="R315:S315"/>
    <mergeCell ref="L316:N316"/>
    <mergeCell ref="O316:Q316"/>
    <mergeCell ref="R316:S316"/>
    <mergeCell ref="L317:N317"/>
    <mergeCell ref="O317:Q317"/>
    <mergeCell ref="A308:A309"/>
    <mergeCell ref="B308:B309"/>
    <mergeCell ref="C308:C309"/>
    <mergeCell ref="L308:N308"/>
    <mergeCell ref="O308:Q308"/>
    <mergeCell ref="R308:S308"/>
    <mergeCell ref="T308:T309"/>
    <mergeCell ref="L309:N309"/>
    <mergeCell ref="O309:Q309"/>
    <mergeCell ref="R309:S309"/>
    <mergeCell ref="B304:C304"/>
    <mergeCell ref="E304:F304"/>
    <mergeCell ref="G304:H304"/>
    <mergeCell ref="J304:K304"/>
    <mergeCell ref="L304:M304"/>
    <mergeCell ref="S304:T304"/>
    <mergeCell ref="A306:D306"/>
    <mergeCell ref="E306:H306"/>
    <mergeCell ref="J306:K306"/>
    <mergeCell ref="L306:M306"/>
    <mergeCell ref="S306:T306"/>
    <mergeCell ref="R317:S317"/>
    <mergeCell ref="L299:N299"/>
    <mergeCell ref="O299:Q299"/>
    <mergeCell ref="R299:S299"/>
    <mergeCell ref="L300:N300"/>
    <mergeCell ref="O300:Q300"/>
    <mergeCell ref="R300:S300"/>
    <mergeCell ref="L301:N301"/>
    <mergeCell ref="O301:Q301"/>
    <mergeCell ref="A291:A300"/>
    <mergeCell ref="L291:N291"/>
    <mergeCell ref="O291:Q291"/>
    <mergeCell ref="R291:S291"/>
    <mergeCell ref="L292:N292"/>
    <mergeCell ref="O292:Q292"/>
    <mergeCell ref="R292:S292"/>
    <mergeCell ref="L293:N293"/>
    <mergeCell ref="O293:Q293"/>
    <mergeCell ref="R293:S293"/>
    <mergeCell ref="L294:N294"/>
    <mergeCell ref="O294:Q294"/>
    <mergeCell ref="R294:S294"/>
    <mergeCell ref="L295:N295"/>
    <mergeCell ref="O295:Q295"/>
    <mergeCell ref="R295:S295"/>
    <mergeCell ref="L296:N296"/>
    <mergeCell ref="O296:Q296"/>
    <mergeCell ref="R296:S296"/>
    <mergeCell ref="L297:N297"/>
    <mergeCell ref="O297:Q297"/>
    <mergeCell ref="R297:S297"/>
    <mergeCell ref="L298:N298"/>
    <mergeCell ref="O298:Q298"/>
    <mergeCell ref="A289:A290"/>
    <mergeCell ref="B289:B290"/>
    <mergeCell ref="C289:C290"/>
    <mergeCell ref="L289:N289"/>
    <mergeCell ref="O289:Q289"/>
    <mergeCell ref="R289:S289"/>
    <mergeCell ref="T289:T290"/>
    <mergeCell ref="L290:N290"/>
    <mergeCell ref="O290:Q290"/>
    <mergeCell ref="R290:S290"/>
    <mergeCell ref="B285:C285"/>
    <mergeCell ref="E285:F285"/>
    <mergeCell ref="G285:H285"/>
    <mergeCell ref="J285:K285"/>
    <mergeCell ref="L285:M285"/>
    <mergeCell ref="S285:T285"/>
    <mergeCell ref="A287:D287"/>
    <mergeCell ref="E287:H287"/>
    <mergeCell ref="J287:K287"/>
    <mergeCell ref="L287:M287"/>
    <mergeCell ref="S287:T287"/>
    <mergeCell ref="R298:S298"/>
    <mergeCell ref="L280:N280"/>
    <mergeCell ref="O280:Q280"/>
    <mergeCell ref="R280:S280"/>
    <mergeCell ref="L281:N281"/>
    <mergeCell ref="O281:Q281"/>
    <mergeCell ref="R281:S281"/>
    <mergeCell ref="L282:N282"/>
    <mergeCell ref="O282:Q282"/>
    <mergeCell ref="A272:A281"/>
    <mergeCell ref="L272:N272"/>
    <mergeCell ref="O272:Q272"/>
    <mergeCell ref="R272:S272"/>
    <mergeCell ref="L273:N273"/>
    <mergeCell ref="O273:Q273"/>
    <mergeCell ref="R273:S273"/>
    <mergeCell ref="L274:N274"/>
    <mergeCell ref="O274:Q274"/>
    <mergeCell ref="R274:S274"/>
    <mergeCell ref="L275:N275"/>
    <mergeCell ref="O275:Q275"/>
    <mergeCell ref="R275:S275"/>
    <mergeCell ref="L276:N276"/>
    <mergeCell ref="O276:Q276"/>
    <mergeCell ref="R276:S276"/>
    <mergeCell ref="L277:N277"/>
    <mergeCell ref="O277:Q277"/>
    <mergeCell ref="R277:S277"/>
    <mergeCell ref="L278:N278"/>
    <mergeCell ref="O278:Q278"/>
    <mergeCell ref="R278:S278"/>
    <mergeCell ref="L279:N279"/>
    <mergeCell ref="O279:Q279"/>
    <mergeCell ref="A270:A271"/>
    <mergeCell ref="B270:B271"/>
    <mergeCell ref="C270:C271"/>
    <mergeCell ref="L270:N270"/>
    <mergeCell ref="O270:Q270"/>
    <mergeCell ref="R270:S270"/>
    <mergeCell ref="T270:T271"/>
    <mergeCell ref="L271:N271"/>
    <mergeCell ref="O271:Q271"/>
    <mergeCell ref="R271:S271"/>
    <mergeCell ref="B266:C266"/>
    <mergeCell ref="E266:F266"/>
    <mergeCell ref="G266:H266"/>
    <mergeCell ref="J266:K266"/>
    <mergeCell ref="L266:M266"/>
    <mergeCell ref="S266:T266"/>
    <mergeCell ref="A268:D268"/>
    <mergeCell ref="E268:H268"/>
    <mergeCell ref="J268:K268"/>
    <mergeCell ref="L268:M268"/>
    <mergeCell ref="S268:T268"/>
    <mergeCell ref="R279:S279"/>
    <mergeCell ref="L261:N261"/>
    <mergeCell ref="O261:Q261"/>
    <mergeCell ref="R261:S261"/>
    <mergeCell ref="L262:N262"/>
    <mergeCell ref="O262:Q262"/>
    <mergeCell ref="R262:S262"/>
    <mergeCell ref="L263:N263"/>
    <mergeCell ref="O263:Q263"/>
    <mergeCell ref="A253:A262"/>
    <mergeCell ref="L253:N253"/>
    <mergeCell ref="O253:Q253"/>
    <mergeCell ref="R253:S253"/>
    <mergeCell ref="L254:N254"/>
    <mergeCell ref="O254:Q254"/>
    <mergeCell ref="R254:S254"/>
    <mergeCell ref="L255:N255"/>
    <mergeCell ref="O255:Q255"/>
    <mergeCell ref="R255:S255"/>
    <mergeCell ref="L256:N256"/>
    <mergeCell ref="O256:Q256"/>
    <mergeCell ref="R256:S256"/>
    <mergeCell ref="L257:N257"/>
    <mergeCell ref="O257:Q257"/>
    <mergeCell ref="R257:S257"/>
    <mergeCell ref="L258:N258"/>
    <mergeCell ref="O258:Q258"/>
    <mergeCell ref="R258:S258"/>
    <mergeCell ref="L259:N259"/>
    <mergeCell ref="O259:Q259"/>
    <mergeCell ref="R259:S259"/>
    <mergeCell ref="L260:N260"/>
    <mergeCell ref="O260:Q260"/>
    <mergeCell ref="A251:A252"/>
    <mergeCell ref="B251:B252"/>
    <mergeCell ref="C251:C252"/>
    <mergeCell ref="L251:N251"/>
    <mergeCell ref="O251:Q251"/>
    <mergeCell ref="R251:S251"/>
    <mergeCell ref="T251:T252"/>
    <mergeCell ref="L252:N252"/>
    <mergeCell ref="O252:Q252"/>
    <mergeCell ref="R252:S252"/>
    <mergeCell ref="B247:C247"/>
    <mergeCell ref="E247:F247"/>
    <mergeCell ref="G247:H247"/>
    <mergeCell ref="J247:K247"/>
    <mergeCell ref="L247:M247"/>
    <mergeCell ref="S247:T247"/>
    <mergeCell ref="A249:D249"/>
    <mergeCell ref="E249:H249"/>
    <mergeCell ref="J249:K249"/>
    <mergeCell ref="L249:M249"/>
    <mergeCell ref="S249:T249"/>
    <mergeCell ref="R260:S260"/>
    <mergeCell ref="L242:N242"/>
    <mergeCell ref="O242:Q242"/>
    <mergeCell ref="R242:S242"/>
    <mergeCell ref="L243:N243"/>
    <mergeCell ref="O243:Q243"/>
    <mergeCell ref="R243:S243"/>
    <mergeCell ref="L244:N244"/>
    <mergeCell ref="O244:Q244"/>
    <mergeCell ref="A234:A243"/>
    <mergeCell ref="L234:N234"/>
    <mergeCell ref="O234:Q234"/>
    <mergeCell ref="R234:S234"/>
    <mergeCell ref="L235:N235"/>
    <mergeCell ref="O235:Q235"/>
    <mergeCell ref="R235:S235"/>
    <mergeCell ref="L236:N236"/>
    <mergeCell ref="O236:Q236"/>
    <mergeCell ref="R236:S236"/>
    <mergeCell ref="L237:N237"/>
    <mergeCell ref="O237:Q237"/>
    <mergeCell ref="R237:S237"/>
    <mergeCell ref="L238:N238"/>
    <mergeCell ref="O238:Q238"/>
    <mergeCell ref="R238:S238"/>
    <mergeCell ref="L239:N239"/>
    <mergeCell ref="O239:Q239"/>
    <mergeCell ref="R239:S239"/>
    <mergeCell ref="L240:N240"/>
    <mergeCell ref="O240:Q240"/>
    <mergeCell ref="R240:S240"/>
    <mergeCell ref="L241:N241"/>
    <mergeCell ref="O241:Q241"/>
    <mergeCell ref="A232:A233"/>
    <mergeCell ref="B232:B233"/>
    <mergeCell ref="C232:C233"/>
    <mergeCell ref="L232:N232"/>
    <mergeCell ref="O232:Q232"/>
    <mergeCell ref="R232:S232"/>
    <mergeCell ref="T232:T233"/>
    <mergeCell ref="L233:N233"/>
    <mergeCell ref="O233:Q233"/>
    <mergeCell ref="R233:S233"/>
    <mergeCell ref="B228:C228"/>
    <mergeCell ref="E228:F228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R241:S241"/>
    <mergeCell ref="A6:D6"/>
    <mergeCell ref="E6:J6"/>
    <mergeCell ref="A21:D21"/>
    <mergeCell ref="J21:K21"/>
    <mergeCell ref="L21:M21"/>
    <mergeCell ref="S21:T21"/>
    <mergeCell ref="A12:D13"/>
    <mergeCell ref="E12:H13"/>
    <mergeCell ref="O12:P13"/>
    <mergeCell ref="A10:T10"/>
    <mergeCell ref="B18:C18"/>
    <mergeCell ref="E18:F18"/>
    <mergeCell ref="J18:K18"/>
    <mergeCell ref="S18:T18"/>
    <mergeCell ref="A8:D8"/>
    <mergeCell ref="E8:J8"/>
    <mergeCell ref="L18:M18"/>
    <mergeCell ref="G18:H18"/>
    <mergeCell ref="E21:H21"/>
    <mergeCell ref="A15:D15"/>
    <mergeCell ref="E15:H15"/>
    <mergeCell ref="L8:N8"/>
    <mergeCell ref="O8:T8"/>
    <mergeCell ref="S38:T38"/>
    <mergeCell ref="A40:D40"/>
    <mergeCell ref="E40:H40"/>
    <mergeCell ref="J40:K40"/>
    <mergeCell ref="L40:M40"/>
    <mergeCell ref="S40:T40"/>
    <mergeCell ref="A23:A24"/>
    <mergeCell ref="B23:B24"/>
    <mergeCell ref="C23:C24"/>
    <mergeCell ref="A25:A34"/>
    <mergeCell ref="B38:C38"/>
    <mergeCell ref="E38:F38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O23:Q23"/>
    <mergeCell ref="O24:Q24"/>
    <mergeCell ref="O25:Q25"/>
    <mergeCell ref="O26:Q26"/>
    <mergeCell ref="O27:Q27"/>
    <mergeCell ref="A42:A43"/>
    <mergeCell ref="B42:B43"/>
    <mergeCell ref="C42:C43"/>
    <mergeCell ref="A44:A53"/>
    <mergeCell ref="B57:C57"/>
    <mergeCell ref="E57:F57"/>
    <mergeCell ref="G38:H38"/>
    <mergeCell ref="J38:K38"/>
    <mergeCell ref="L38:M38"/>
    <mergeCell ref="G57:H57"/>
    <mergeCell ref="J57:K57"/>
    <mergeCell ref="L57:M57"/>
    <mergeCell ref="L45:N45"/>
    <mergeCell ref="L50:N50"/>
    <mergeCell ref="A59:D59"/>
    <mergeCell ref="E59:H59"/>
    <mergeCell ref="J59:K59"/>
    <mergeCell ref="L59:M59"/>
    <mergeCell ref="S59:T59"/>
    <mergeCell ref="S76:T76"/>
    <mergeCell ref="A78:D78"/>
    <mergeCell ref="E78:H78"/>
    <mergeCell ref="J78:K78"/>
    <mergeCell ref="L78:M78"/>
    <mergeCell ref="S78:T78"/>
    <mergeCell ref="A61:A62"/>
    <mergeCell ref="B61:B62"/>
    <mergeCell ref="C61:C62"/>
    <mergeCell ref="A63:A72"/>
    <mergeCell ref="B76:C76"/>
    <mergeCell ref="E76:F76"/>
    <mergeCell ref="R67:S67"/>
    <mergeCell ref="R68:S68"/>
    <mergeCell ref="R69:S69"/>
    <mergeCell ref="R70:S70"/>
    <mergeCell ref="R71:S71"/>
    <mergeCell ref="R72:S72"/>
    <mergeCell ref="L61:N61"/>
    <mergeCell ref="O62:Q62"/>
    <mergeCell ref="O63:Q63"/>
    <mergeCell ref="O64:Q64"/>
    <mergeCell ref="O65:Q65"/>
    <mergeCell ref="O66:Q66"/>
    <mergeCell ref="L67:N67"/>
    <mergeCell ref="O67:Q67"/>
    <mergeCell ref="L68:N68"/>
    <mergeCell ref="O68:Q68"/>
    <mergeCell ref="L69:N69"/>
    <mergeCell ref="O69:Q69"/>
    <mergeCell ref="L70:N70"/>
    <mergeCell ref="A80:A81"/>
    <mergeCell ref="B80:B81"/>
    <mergeCell ref="C80:C81"/>
    <mergeCell ref="A82:A91"/>
    <mergeCell ref="B95:C95"/>
    <mergeCell ref="E95:F95"/>
    <mergeCell ref="G76:H76"/>
    <mergeCell ref="J76:K76"/>
    <mergeCell ref="L76:M76"/>
    <mergeCell ref="G95:H95"/>
    <mergeCell ref="J95:K95"/>
    <mergeCell ref="L95:M95"/>
    <mergeCell ref="L82:N82"/>
    <mergeCell ref="L87:N87"/>
    <mergeCell ref="L92:N92"/>
    <mergeCell ref="A118:A119"/>
    <mergeCell ref="B118:B119"/>
    <mergeCell ref="C118:C119"/>
    <mergeCell ref="L86:N86"/>
    <mergeCell ref="L103:N103"/>
    <mergeCell ref="L118:N118"/>
    <mergeCell ref="A120:A129"/>
    <mergeCell ref="B133:C133"/>
    <mergeCell ref="E133:F133"/>
    <mergeCell ref="S95:T95"/>
    <mergeCell ref="A97:D97"/>
    <mergeCell ref="E97:H97"/>
    <mergeCell ref="J97:K97"/>
    <mergeCell ref="L97:M97"/>
    <mergeCell ref="S97:T97"/>
    <mergeCell ref="S114:T114"/>
    <mergeCell ref="A116:D116"/>
    <mergeCell ref="E116:H116"/>
    <mergeCell ref="J116:K116"/>
    <mergeCell ref="L116:M116"/>
    <mergeCell ref="S116:T116"/>
    <mergeCell ref="A99:A100"/>
    <mergeCell ref="B99:B100"/>
    <mergeCell ref="C99:C100"/>
    <mergeCell ref="A101:A110"/>
    <mergeCell ref="B114:C114"/>
    <mergeCell ref="E114:F114"/>
    <mergeCell ref="R125:S125"/>
    <mergeCell ref="R126:S126"/>
    <mergeCell ref="R127:S127"/>
    <mergeCell ref="R128:S128"/>
    <mergeCell ref="R129:S129"/>
    <mergeCell ref="R101:S101"/>
    <mergeCell ref="R102:S102"/>
    <mergeCell ref="R103:S103"/>
    <mergeCell ref="R104:S104"/>
    <mergeCell ref="L102:N102"/>
    <mergeCell ref="O102:Q102"/>
    <mergeCell ref="A137:A138"/>
    <mergeCell ref="B137:B138"/>
    <mergeCell ref="C137:C138"/>
    <mergeCell ref="A139:A148"/>
    <mergeCell ref="B152:C152"/>
    <mergeCell ref="E152:F152"/>
    <mergeCell ref="S133:T133"/>
    <mergeCell ref="A135:D135"/>
    <mergeCell ref="E135:H135"/>
    <mergeCell ref="J135:K135"/>
    <mergeCell ref="L135:M135"/>
    <mergeCell ref="S135:T135"/>
    <mergeCell ref="R137:S137"/>
    <mergeCell ref="R138:S138"/>
    <mergeCell ref="R139:S139"/>
    <mergeCell ref="R140:S140"/>
    <mergeCell ref="R141:S141"/>
    <mergeCell ref="R142:S142"/>
    <mergeCell ref="R143:S143"/>
    <mergeCell ref="R144:S144"/>
    <mergeCell ref="R145:S145"/>
    <mergeCell ref="R146:S146"/>
    <mergeCell ref="R147:S147"/>
    <mergeCell ref="R148:S148"/>
    <mergeCell ref="L142:N142"/>
    <mergeCell ref="O142:Q142"/>
    <mergeCell ref="L143:N143"/>
    <mergeCell ref="O143:Q143"/>
    <mergeCell ref="L144:N144"/>
    <mergeCell ref="O144:Q144"/>
    <mergeCell ref="L145:N145"/>
    <mergeCell ref="O145:Q145"/>
    <mergeCell ref="A156:A157"/>
    <mergeCell ref="B156:B157"/>
    <mergeCell ref="C156:C157"/>
    <mergeCell ref="A158:A167"/>
    <mergeCell ref="B171:C171"/>
    <mergeCell ref="E171:F171"/>
    <mergeCell ref="S152:T152"/>
    <mergeCell ref="A154:D154"/>
    <mergeCell ref="E154:H154"/>
    <mergeCell ref="J154:K154"/>
    <mergeCell ref="L154:M154"/>
    <mergeCell ref="S154:T154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  <mergeCell ref="L161:N161"/>
    <mergeCell ref="O161:Q161"/>
    <mergeCell ref="L162:N162"/>
    <mergeCell ref="O162:Q162"/>
    <mergeCell ref="L163:N163"/>
    <mergeCell ref="O163:Q163"/>
    <mergeCell ref="L164:N164"/>
    <mergeCell ref="O164:Q164"/>
    <mergeCell ref="A175:A176"/>
    <mergeCell ref="B175:B176"/>
    <mergeCell ref="C175:C176"/>
    <mergeCell ref="A177:A186"/>
    <mergeCell ref="B190:C190"/>
    <mergeCell ref="E190:F190"/>
    <mergeCell ref="S171:T171"/>
    <mergeCell ref="A173:D173"/>
    <mergeCell ref="E173:H173"/>
    <mergeCell ref="J173:K173"/>
    <mergeCell ref="L173:M173"/>
    <mergeCell ref="S173:T173"/>
    <mergeCell ref="L176:N176"/>
    <mergeCell ref="O176:Q176"/>
    <mergeCell ref="R176:S176"/>
    <mergeCell ref="L177:N177"/>
    <mergeCell ref="O177:Q177"/>
    <mergeCell ref="R177:S177"/>
    <mergeCell ref="L178:N178"/>
    <mergeCell ref="O178:Q178"/>
    <mergeCell ref="R178:S178"/>
    <mergeCell ref="L179:N179"/>
    <mergeCell ref="O179:Q179"/>
    <mergeCell ref="R179:S179"/>
    <mergeCell ref="L182:N182"/>
    <mergeCell ref="O182:Q182"/>
    <mergeCell ref="R182:S182"/>
    <mergeCell ref="L183:N183"/>
    <mergeCell ref="O183:Q183"/>
    <mergeCell ref="R183:S183"/>
    <mergeCell ref="L184:N184"/>
    <mergeCell ref="O184:Q184"/>
    <mergeCell ref="A196:A205"/>
    <mergeCell ref="B209:C209"/>
    <mergeCell ref="E209:F209"/>
    <mergeCell ref="S190:T190"/>
    <mergeCell ref="A192:D192"/>
    <mergeCell ref="E192:H192"/>
    <mergeCell ref="J192:K192"/>
    <mergeCell ref="L192:M192"/>
    <mergeCell ref="S192:T192"/>
    <mergeCell ref="L196:N196"/>
    <mergeCell ref="O196:Q196"/>
    <mergeCell ref="R196:S196"/>
    <mergeCell ref="L197:N197"/>
    <mergeCell ref="O197:Q197"/>
    <mergeCell ref="R197:S197"/>
    <mergeCell ref="L198:N198"/>
    <mergeCell ref="O198:Q198"/>
    <mergeCell ref="R198:S198"/>
    <mergeCell ref="L199:N199"/>
    <mergeCell ref="O199:Q199"/>
    <mergeCell ref="R199:S199"/>
    <mergeCell ref="L200:N200"/>
    <mergeCell ref="O200:Q200"/>
    <mergeCell ref="R200:S200"/>
    <mergeCell ref="L202:N202"/>
    <mergeCell ref="O202:Q202"/>
    <mergeCell ref="R202:S202"/>
    <mergeCell ref="L203:N203"/>
    <mergeCell ref="O203:Q203"/>
    <mergeCell ref="R203:S203"/>
    <mergeCell ref="L204:N204"/>
    <mergeCell ref="O204:Q204"/>
    <mergeCell ref="A215:A224"/>
    <mergeCell ref="J12:N12"/>
    <mergeCell ref="J13:N13"/>
    <mergeCell ref="G209:H209"/>
    <mergeCell ref="J209:K209"/>
    <mergeCell ref="L209:M209"/>
    <mergeCell ref="G190:H190"/>
    <mergeCell ref="J190:K190"/>
    <mergeCell ref="L190:M190"/>
    <mergeCell ref="G171:H171"/>
    <mergeCell ref="J171:K171"/>
    <mergeCell ref="L171:M171"/>
    <mergeCell ref="G152:H152"/>
    <mergeCell ref="J152:K152"/>
    <mergeCell ref="L152:M152"/>
    <mergeCell ref="G133:H133"/>
    <mergeCell ref="J133:K133"/>
    <mergeCell ref="L133:M133"/>
    <mergeCell ref="G114:H114"/>
    <mergeCell ref="J114:K114"/>
    <mergeCell ref="L114:M114"/>
    <mergeCell ref="A211:D211"/>
    <mergeCell ref="E211:H211"/>
    <mergeCell ref="J211:K211"/>
    <mergeCell ref="L23:N23"/>
    <mergeCell ref="L24:N24"/>
    <mergeCell ref="L25:N25"/>
    <mergeCell ref="L62:N62"/>
    <mergeCell ref="L63:N63"/>
    <mergeCell ref="L64:N64"/>
    <mergeCell ref="L65:N65"/>
    <mergeCell ref="L66:N66"/>
    <mergeCell ref="T213:T214"/>
    <mergeCell ref="T23:T24"/>
    <mergeCell ref="L6:N6"/>
    <mergeCell ref="O6:T6"/>
    <mergeCell ref="A3:T3"/>
    <mergeCell ref="A1:T1"/>
    <mergeCell ref="T42:T43"/>
    <mergeCell ref="T61:T62"/>
    <mergeCell ref="T80:T81"/>
    <mergeCell ref="T99:T100"/>
    <mergeCell ref="T118:T119"/>
    <mergeCell ref="T137:T138"/>
    <mergeCell ref="T156:T157"/>
    <mergeCell ref="T175:T176"/>
    <mergeCell ref="T194:T195"/>
    <mergeCell ref="A213:A214"/>
    <mergeCell ref="B213:B214"/>
    <mergeCell ref="C213:C214"/>
    <mergeCell ref="S209:T209"/>
    <mergeCell ref="L211:M211"/>
    <mergeCell ref="S211:T211"/>
    <mergeCell ref="A194:A195"/>
    <mergeCell ref="B194:B195"/>
    <mergeCell ref="C194:C195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86:S86"/>
    <mergeCell ref="R87:S87"/>
    <mergeCell ref="R88:S88"/>
    <mergeCell ref="R51:S51"/>
    <mergeCell ref="R52:S52"/>
    <mergeCell ref="R53:S53"/>
    <mergeCell ref="R61:S61"/>
    <mergeCell ref="R62:S62"/>
    <mergeCell ref="R63:S63"/>
    <mergeCell ref="R64:S64"/>
    <mergeCell ref="R65:S65"/>
    <mergeCell ref="R66:S66"/>
    <mergeCell ref="S57:T57"/>
    <mergeCell ref="R122:S122"/>
    <mergeCell ref="R123:S123"/>
    <mergeCell ref="R124:S124"/>
    <mergeCell ref="R105:S105"/>
    <mergeCell ref="R106:S106"/>
    <mergeCell ref="R107:S107"/>
    <mergeCell ref="R108:S108"/>
    <mergeCell ref="R109:S109"/>
    <mergeCell ref="R110:S110"/>
    <mergeCell ref="R118:S118"/>
    <mergeCell ref="R119:S119"/>
    <mergeCell ref="R120:S120"/>
    <mergeCell ref="R121:S121"/>
    <mergeCell ref="R89:S89"/>
    <mergeCell ref="R90:S90"/>
    <mergeCell ref="R91:S91"/>
    <mergeCell ref="R99:S99"/>
    <mergeCell ref="R100:S100"/>
    <mergeCell ref="R80:S80"/>
    <mergeCell ref="R81:S81"/>
    <mergeCell ref="R82:S82"/>
    <mergeCell ref="R83:S83"/>
    <mergeCell ref="R84:S84"/>
    <mergeCell ref="R85:S8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O35:Q35"/>
    <mergeCell ref="L35:N35"/>
    <mergeCell ref="L42:N42"/>
    <mergeCell ref="O42:Q42"/>
    <mergeCell ref="L43:N43"/>
    <mergeCell ref="O43:Q43"/>
    <mergeCell ref="L44:N44"/>
    <mergeCell ref="O44:Q44"/>
    <mergeCell ref="O28:Q28"/>
    <mergeCell ref="O29:Q29"/>
    <mergeCell ref="O30:Q30"/>
    <mergeCell ref="O31:Q31"/>
    <mergeCell ref="O32:Q32"/>
    <mergeCell ref="O33:Q33"/>
    <mergeCell ref="O34:Q34"/>
    <mergeCell ref="O45:Q45"/>
    <mergeCell ref="L46:N46"/>
    <mergeCell ref="O46:Q46"/>
    <mergeCell ref="L47:N47"/>
    <mergeCell ref="O47:Q47"/>
    <mergeCell ref="L48:N48"/>
    <mergeCell ref="O48:Q48"/>
    <mergeCell ref="L49:N49"/>
    <mergeCell ref="O49:Q49"/>
    <mergeCell ref="O50:Q50"/>
    <mergeCell ref="L51:N51"/>
    <mergeCell ref="O51:Q51"/>
    <mergeCell ref="L52:N52"/>
    <mergeCell ref="O52:Q52"/>
    <mergeCell ref="L53:N53"/>
    <mergeCell ref="O53:Q53"/>
    <mergeCell ref="L54:N54"/>
    <mergeCell ref="O54:Q54"/>
    <mergeCell ref="O61:Q61"/>
    <mergeCell ref="O70:Q70"/>
    <mergeCell ref="L71:N71"/>
    <mergeCell ref="O71:Q71"/>
    <mergeCell ref="L72:N72"/>
    <mergeCell ref="O72:Q72"/>
    <mergeCell ref="L73:N73"/>
    <mergeCell ref="O73:Q73"/>
    <mergeCell ref="L80:N80"/>
    <mergeCell ref="O80:Q80"/>
    <mergeCell ref="L81:N81"/>
    <mergeCell ref="O81:Q81"/>
    <mergeCell ref="O82:Q82"/>
    <mergeCell ref="L83:N83"/>
    <mergeCell ref="O83:Q83"/>
    <mergeCell ref="L84:N84"/>
    <mergeCell ref="O84:Q84"/>
    <mergeCell ref="L85:N85"/>
    <mergeCell ref="O85:Q85"/>
    <mergeCell ref="O86:Q86"/>
    <mergeCell ref="O87:Q87"/>
    <mergeCell ref="L88:N88"/>
    <mergeCell ref="O88:Q88"/>
    <mergeCell ref="L89:N89"/>
    <mergeCell ref="O89:Q89"/>
    <mergeCell ref="L90:N90"/>
    <mergeCell ref="O90:Q90"/>
    <mergeCell ref="L91:N91"/>
    <mergeCell ref="O91:Q91"/>
    <mergeCell ref="O92:Q92"/>
    <mergeCell ref="L99:N99"/>
    <mergeCell ref="O99:Q99"/>
    <mergeCell ref="L100:N100"/>
    <mergeCell ref="O100:Q100"/>
    <mergeCell ref="L101:N101"/>
    <mergeCell ref="O101:Q101"/>
    <mergeCell ref="O103:Q103"/>
    <mergeCell ref="L104:N104"/>
    <mergeCell ref="O104:Q104"/>
    <mergeCell ref="L105:N105"/>
    <mergeCell ref="O105:Q105"/>
    <mergeCell ref="L106:N106"/>
    <mergeCell ref="O106:Q106"/>
    <mergeCell ref="L107:N107"/>
    <mergeCell ref="O107:Q107"/>
    <mergeCell ref="L108:N108"/>
    <mergeCell ref="O108:Q108"/>
    <mergeCell ref="L109:N109"/>
    <mergeCell ref="O109:Q109"/>
    <mergeCell ref="L110:N110"/>
    <mergeCell ref="O110:Q110"/>
    <mergeCell ref="L111:N111"/>
    <mergeCell ref="O111:Q111"/>
    <mergeCell ref="O118:Q118"/>
    <mergeCell ref="L119:N119"/>
    <mergeCell ref="O119:Q119"/>
    <mergeCell ref="L120:N120"/>
    <mergeCell ref="O120:Q120"/>
    <mergeCell ref="L121:N121"/>
    <mergeCell ref="O121:Q121"/>
    <mergeCell ref="L122:N122"/>
    <mergeCell ref="O122:Q122"/>
    <mergeCell ref="L123:N123"/>
    <mergeCell ref="O123:Q123"/>
    <mergeCell ref="L124:N124"/>
    <mergeCell ref="O124:Q124"/>
    <mergeCell ref="L125:N125"/>
    <mergeCell ref="O125:Q125"/>
    <mergeCell ref="L126:N126"/>
    <mergeCell ref="O126:Q126"/>
    <mergeCell ref="L127:N127"/>
    <mergeCell ref="O127:Q127"/>
    <mergeCell ref="L128:N128"/>
    <mergeCell ref="O128:Q128"/>
    <mergeCell ref="L129:N129"/>
    <mergeCell ref="O129:Q129"/>
    <mergeCell ref="L130:N130"/>
    <mergeCell ref="O130:Q130"/>
    <mergeCell ref="L137:N137"/>
    <mergeCell ref="O137:Q137"/>
    <mergeCell ref="L138:N138"/>
    <mergeCell ref="O138:Q138"/>
    <mergeCell ref="L139:N139"/>
    <mergeCell ref="O139:Q139"/>
    <mergeCell ref="L140:N140"/>
    <mergeCell ref="O140:Q140"/>
    <mergeCell ref="L141:N141"/>
    <mergeCell ref="O141:Q141"/>
    <mergeCell ref="L146:N146"/>
    <mergeCell ref="O146:Q146"/>
    <mergeCell ref="L147:N147"/>
    <mergeCell ref="O147:Q147"/>
    <mergeCell ref="L148:N148"/>
    <mergeCell ref="O148:Q148"/>
    <mergeCell ref="L149:N149"/>
    <mergeCell ref="O149:Q149"/>
    <mergeCell ref="L156:N156"/>
    <mergeCell ref="O156:Q156"/>
    <mergeCell ref="L157:N157"/>
    <mergeCell ref="O157:Q157"/>
    <mergeCell ref="L158:N158"/>
    <mergeCell ref="O158:Q158"/>
    <mergeCell ref="L159:N159"/>
    <mergeCell ref="O159:Q159"/>
    <mergeCell ref="L160:N160"/>
    <mergeCell ref="O160:Q160"/>
    <mergeCell ref="L165:N165"/>
    <mergeCell ref="O165:Q165"/>
    <mergeCell ref="L166:N166"/>
    <mergeCell ref="O166:Q166"/>
    <mergeCell ref="L167:N167"/>
    <mergeCell ref="O167:Q167"/>
    <mergeCell ref="L168:N168"/>
    <mergeCell ref="O168:Q168"/>
    <mergeCell ref="L175:N175"/>
    <mergeCell ref="O175:Q175"/>
    <mergeCell ref="R175:S175"/>
    <mergeCell ref="L180:N180"/>
    <mergeCell ref="O180:Q180"/>
    <mergeCell ref="R180:S180"/>
    <mergeCell ref="L181:N181"/>
    <mergeCell ref="O181:Q181"/>
    <mergeCell ref="R181:S181"/>
    <mergeCell ref="R184:S184"/>
    <mergeCell ref="L185:N185"/>
    <mergeCell ref="O185:Q185"/>
    <mergeCell ref="R185:S185"/>
    <mergeCell ref="L186:N186"/>
    <mergeCell ref="O186:Q186"/>
    <mergeCell ref="R186:S186"/>
    <mergeCell ref="L187:N187"/>
    <mergeCell ref="O187:Q187"/>
    <mergeCell ref="L194:N194"/>
    <mergeCell ref="O194:Q194"/>
    <mergeCell ref="R194:S194"/>
    <mergeCell ref="L195:N195"/>
    <mergeCell ref="O195:Q195"/>
    <mergeCell ref="R195:S195"/>
    <mergeCell ref="L201:N201"/>
    <mergeCell ref="O201:Q201"/>
    <mergeCell ref="R201:S201"/>
    <mergeCell ref="R204:S204"/>
    <mergeCell ref="L205:N205"/>
    <mergeCell ref="O205:Q205"/>
    <mergeCell ref="R205:S205"/>
    <mergeCell ref="L206:N206"/>
    <mergeCell ref="O206:Q206"/>
    <mergeCell ref="L213:N213"/>
    <mergeCell ref="O213:Q213"/>
    <mergeCell ref="R213:S213"/>
    <mergeCell ref="L214:N214"/>
    <mergeCell ref="O214:Q214"/>
    <mergeCell ref="R214:S214"/>
    <mergeCell ref="L215:N215"/>
    <mergeCell ref="O215:Q215"/>
    <mergeCell ref="R215:S215"/>
    <mergeCell ref="L216:N216"/>
    <mergeCell ref="O216:Q216"/>
    <mergeCell ref="R216:S216"/>
    <mergeCell ref="L217:N217"/>
    <mergeCell ref="O217:Q217"/>
    <mergeCell ref="R217:S217"/>
    <mergeCell ref="L218:N218"/>
    <mergeCell ref="O218:Q218"/>
    <mergeCell ref="R218:S218"/>
    <mergeCell ref="L219:N219"/>
    <mergeCell ref="O219:Q219"/>
    <mergeCell ref="R219:S219"/>
    <mergeCell ref="L223:N223"/>
    <mergeCell ref="O223:Q223"/>
    <mergeCell ref="R223:S223"/>
    <mergeCell ref="L224:N224"/>
    <mergeCell ref="O224:Q224"/>
    <mergeCell ref="R224:S224"/>
    <mergeCell ref="L225:N225"/>
    <mergeCell ref="O225:Q225"/>
    <mergeCell ref="L220:N220"/>
    <mergeCell ref="O220:Q220"/>
    <mergeCell ref="R220:S220"/>
    <mergeCell ref="L221:N221"/>
    <mergeCell ref="O221:Q221"/>
    <mergeCell ref="R221:S221"/>
    <mergeCell ref="L222:N222"/>
    <mergeCell ref="O222:Q222"/>
    <mergeCell ref="R222:S222"/>
  </mergeCells>
  <dataValidations count="6">
    <dataValidation type="list" allowBlank="1" showInputMessage="1" showErrorMessage="1" sqref="R101:R110 R120:R129 R158:R167 R177:R186 R196:R205 R82:R91 R63:R72 R44:R53 R139:R148 R25:R34 R215:R224 R234:R243 R253:R262 R272:R281 R291:R300 R310:R319 R329:R338 R348:R357 R367:R376 R386:R395 R405:R414 R424:R433 R443:R452 R462:R471 R481:R490 R500:R509 R519:R528 R538:R547 R557:R566 R576:R585 R595:R604" xr:uid="{00000000-0002-0000-0300-000000000000}">
      <formula1>"si,"</formula1>
    </dataValidation>
    <dataValidation type="list" allowBlank="1" showInputMessage="1" showErrorMessage="1" sqref="E25:E34 E177:E186 E196:E205 E44:E53 E63:E72 E82:E91 E101:E110 E120:E129 E139:E148 E158:E167 E215:E224 E234:E243 E253:E262 E272:E281 E291:E300 E310:E319 E329:E338 E348:E357 E367:E376 E386:E395 E405:E414 E424:E433 E443:E452 E462:E471 E481:E490 E500:E509 E519:E528 E538:E547 E557:E566 E576:E585 E595:E604" xr:uid="{00000000-0002-0000-0300-000001000000}">
      <formula1>"urbano,suburbano"</formula1>
    </dataValidation>
    <dataValidation allowBlank="1" showInputMessage="1" showErrorMessage="1" prompt="Inserire il riferimento corretto da piano di investimento (es.m1,e.1. ecc.)_x000a_" sqref="A42:A43 A213:A214 A61:A62 A80:A81 A99:A100 A118:A119 A137:A138 A156:A157 A175:A176 A194:A195 A23:A24 A232:A233 A251:A252 A270:A271 A289:A290 A308:A309 A327:A328 A346:A347 A365:A366 A384:A385 A403:A404 A422:A423 A441:A442 A460:A461 A479:A480 A498:A499 A517:A518 A536:A537 A555:A556 A574:A575 A593:A594" xr:uid="{00000000-0002-0000-0300-000002000000}"/>
    <dataValidation type="list" allowBlank="1" showInputMessage="1" showErrorMessage="1" sqref="B19:C20 B39:C39 B191:C191 B172:C172 B153:C153 B134:C134 B115:C115 B96:C96 B77:C77 B58:C58 B210:C210 B229:C229 B248:C248 B267:C267 B286:C286 B305:C305 B324:C324 B343:C343 B362:C362 B381:C381 B400:C400 B419:C419 B438:C438 B457:C457 B476:C476 B495:C495 B514:C514 B533:C533 B552:C552 B571:C571 B590:C590" xr:uid="{00000000-0002-0000-0300-000003000000}">
      <formula1>$D$23:$D$42</formula1>
    </dataValidation>
    <dataValidation type="list" allowBlank="1" showInputMessage="1" showErrorMessage="1" sqref="H101:H110 H82:H91 H63:H72 H44:H53 H196:H205 H25:H34 H120:H129 H139:H148 H158:H167 H177:H186 H215:H224 H234:H243 H253:H262 H272:H281 H291:H300 H310:H319 H329:H338 H348:H357 H367:H376 H386:H395 H405:H414 H424:H433 H443:H452 H462:H471 H481:H490 H500:H509 H519:H528 H538:H547 H557:H566 H576:H585 H595:H604" xr:uid="{00000000-0002-0000-0300-000004000000}">
      <formula1>"elettrico,"</formula1>
    </dataValidation>
    <dataValidation type="list" allowBlank="1" showInputMessage="1" showErrorMessage="1" sqref="I25:I34 I196:I205 I44:I53 I63:I72 I82:I91 I101:I110 I120:I129 I139:I148 I158:I167 I177:I186 I215:I224 I234:I243 I253:I262 I272:I281 I291:I300 I310:I319 I329:I338 I348:I357 I367:I376 I386:I395 I405:I414 I424:I433 I443:I452 I462:I471 I481:I490 I500:I509 I519:I528 I538:I547 I557:I566 I576:I585 I595:I604" xr:uid="{00000000-0002-0000-0300-000005000000}">
      <formula1>"classe I, classe 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300-000006000000}">
          <x14:formula1>
            <xm:f>'Urbano.Piano inv. forn'!$C$29:$C$48</xm:f>
          </x14:formula1>
          <xm:sqref>B18:C18 B38:C38 B190:C190 B57:C57 B76:C76 B95:C95 B114:C114 B133:C133 B152:C152 B171:C171 B209:C209 B228:C228 B247:C247 B266:C266 B285:C285 B304:C304 B323:C323 B342:C342 B361:C361 B380:C380 B399:C399 B418:C418 B437:C437 B456:C456 B475:C475 B494:C494 B513:C513 B532:C532 B551:C551 B570:C570 B589:C589</xm:sqref>
        </x14:dataValidation>
        <x14:dataValidation type="list" allowBlank="1" showInputMessage="1" showErrorMessage="1" prompt="Scegliere il Comune beneficiario dal menù a tendina" xr:uid="{B060BFF3-72CA-4A52-A650-23BAD9603C2C}">
          <x14:formula1>
            <xm:f>'dati cup e milestone'!$B$3:$B$57</xm:f>
          </x14:formula1>
          <xm:sqref>E6:J6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2" tint="-0.249977111117893"/>
  </sheetPr>
  <dimension ref="A1:X225"/>
  <sheetViews>
    <sheetView topLeftCell="G227" zoomScale="80" zoomScaleNormal="80" workbookViewId="0">
      <selection activeCell="T202" sqref="T202"/>
    </sheetView>
  </sheetViews>
  <sheetFormatPr defaultColWidth="8.5703125" defaultRowHeight="15"/>
  <cols>
    <col min="1" max="1" width="10" style="34" customWidth="1"/>
    <col min="2" max="2" width="7.140625" style="360" customWidth="1"/>
    <col min="3" max="3" width="10.42578125" style="28" customWidth="1"/>
    <col min="4" max="4" width="11.42578125" style="28" customWidth="1"/>
    <col min="5" max="5" width="17.5703125" style="28" customWidth="1"/>
    <col min="6" max="6" width="9" style="360" bestFit="1" customWidth="1"/>
    <col min="7" max="7" width="24.140625" style="28" customWidth="1"/>
    <col min="8" max="8" width="11.85546875" style="28" customWidth="1"/>
    <col min="9" max="9" width="11.5703125" style="360" bestFit="1" customWidth="1"/>
    <col min="10" max="10" width="22" style="360" customWidth="1"/>
    <col min="11" max="11" width="12.42578125" style="28" customWidth="1"/>
    <col min="12" max="12" width="15.85546875" style="28" customWidth="1"/>
    <col min="13" max="13" width="16.42578125" style="28" customWidth="1"/>
    <col min="14" max="14" width="4.5703125" style="28" customWidth="1"/>
    <col min="15" max="15" width="24.5703125" style="28" customWidth="1"/>
    <col min="16" max="16" width="21.42578125" style="28" customWidth="1"/>
    <col min="17" max="17" width="8.5703125" style="28" customWidth="1"/>
    <col min="18" max="18" width="14.140625" style="28" customWidth="1"/>
    <col min="19" max="19" width="3.85546875" style="28" customWidth="1"/>
    <col min="20" max="20" width="28.5703125" style="545" customWidth="1"/>
    <col min="21" max="21" width="9.5703125" style="28" customWidth="1"/>
    <col min="22" max="22" width="18.5703125" style="28" customWidth="1"/>
    <col min="23" max="23" width="12.85546875" style="28" bestFit="1" customWidth="1"/>
    <col min="24" max="24" width="15.140625" style="28" bestFit="1" customWidth="1"/>
    <col min="25" max="25" width="15.140625" style="28" customWidth="1"/>
    <col min="26" max="26" width="15.5703125" style="28" customWidth="1"/>
    <col min="27" max="16384" width="8.5703125" style="28"/>
  </cols>
  <sheetData>
    <row r="1" spans="1:24" ht="35.25" customHeight="1" thickBot="1">
      <c r="A1" s="614" t="s">
        <v>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6"/>
      <c r="U1" s="29"/>
      <c r="V1" s="29"/>
      <c r="W1" s="29"/>
      <c r="X1" s="29"/>
    </row>
    <row r="2" spans="1:24" ht="23.25" thickBot="1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556"/>
      <c r="U2" s="430"/>
      <c r="V2" s="430"/>
      <c r="W2" s="430"/>
      <c r="X2" s="430"/>
    </row>
    <row r="3" spans="1:24" ht="21.75" customHeight="1" thickBot="1">
      <c r="A3" s="814" t="s">
        <v>488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6"/>
      <c r="U3" s="30"/>
      <c r="V3" s="30"/>
      <c r="W3" s="30"/>
      <c r="X3" s="30"/>
    </row>
    <row r="4" spans="1:24" ht="18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2"/>
      <c r="U4" s="17"/>
      <c r="V4" s="17"/>
      <c r="W4" s="17"/>
      <c r="X4" s="17"/>
    </row>
    <row r="5" spans="1:24" ht="27.75" thickBot="1">
      <c r="A5" s="2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561"/>
      <c r="U5" s="13"/>
      <c r="V5" s="13"/>
      <c r="W5" s="13"/>
      <c r="X5" s="13"/>
    </row>
    <row r="6" spans="1:24" ht="45" customHeight="1" thickBot="1">
      <c r="A6" s="934" t="s">
        <v>1</v>
      </c>
      <c r="B6" s="907"/>
      <c r="C6" s="907"/>
      <c r="D6" s="935"/>
      <c r="E6" s="980" t="s">
        <v>2</v>
      </c>
      <c r="F6" s="981"/>
      <c r="G6" s="981"/>
      <c r="H6" s="981"/>
      <c r="I6" s="981"/>
      <c r="J6" s="982"/>
      <c r="L6" s="906" t="s">
        <v>166</v>
      </c>
      <c r="M6" s="907"/>
      <c r="N6" s="907"/>
      <c r="O6" s="908"/>
      <c r="P6" s="909"/>
      <c r="Q6" s="909"/>
      <c r="R6" s="909"/>
      <c r="S6" s="909"/>
      <c r="T6" s="910"/>
      <c r="U6" s="169"/>
      <c r="V6" s="169"/>
      <c r="W6" s="169"/>
      <c r="X6" s="169"/>
    </row>
    <row r="7" spans="1:24" ht="20.25" customHeight="1" thickBot="1">
      <c r="A7" s="317"/>
      <c r="B7" s="317"/>
      <c r="C7" s="317"/>
      <c r="D7" s="317"/>
      <c r="E7" s="318"/>
      <c r="F7" s="318"/>
      <c r="G7" s="318"/>
      <c r="H7" s="318"/>
      <c r="I7" s="318"/>
      <c r="J7" s="318"/>
      <c r="L7" s="319"/>
      <c r="M7" s="317"/>
      <c r="N7" s="317"/>
      <c r="O7" s="320"/>
      <c r="P7" s="320"/>
      <c r="Q7" s="320"/>
      <c r="R7" s="320"/>
      <c r="S7" s="320"/>
      <c r="T7" s="320"/>
      <c r="U7" s="169"/>
      <c r="V7" s="169"/>
      <c r="W7" s="169"/>
      <c r="X7" s="169"/>
    </row>
    <row r="8" spans="1:24" ht="51.75" customHeight="1" thickBot="1">
      <c r="A8" s="906" t="s">
        <v>167</v>
      </c>
      <c r="B8" s="998"/>
      <c r="C8" s="998"/>
      <c r="D8" s="999"/>
      <c r="E8" s="936"/>
      <c r="F8" s="593"/>
      <c r="G8" s="593"/>
      <c r="H8" s="593"/>
      <c r="I8" s="593"/>
      <c r="J8" s="594"/>
      <c r="L8" s="906" t="s">
        <v>168</v>
      </c>
      <c r="M8" s="907"/>
      <c r="N8" s="907"/>
      <c r="O8" s="908"/>
      <c r="P8" s="909"/>
      <c r="Q8" s="909"/>
      <c r="R8" s="909"/>
      <c r="S8" s="909"/>
      <c r="T8" s="910"/>
      <c r="U8" s="169"/>
      <c r="V8" s="169"/>
      <c r="W8" s="169"/>
      <c r="X8" s="169"/>
    </row>
    <row r="9" spans="1:24" ht="15.75" thickBot="1"/>
    <row r="10" spans="1:24" ht="28.5" customHeight="1" thickBot="1">
      <c r="A10" s="985" t="s">
        <v>123</v>
      </c>
      <c r="B10" s="986"/>
      <c r="C10" s="986"/>
      <c r="D10" s="986"/>
      <c r="E10" s="986"/>
      <c r="F10" s="986"/>
      <c r="G10" s="986"/>
      <c r="H10" s="986"/>
      <c r="I10" s="986"/>
      <c r="J10" s="986"/>
      <c r="K10" s="986"/>
      <c r="L10" s="986"/>
      <c r="M10" s="986"/>
      <c r="N10" s="986"/>
      <c r="O10" s="986"/>
      <c r="P10" s="986"/>
      <c r="Q10" s="986"/>
      <c r="R10" s="986"/>
      <c r="S10" s="986"/>
      <c r="T10" s="987"/>
    </row>
    <row r="11" spans="1:24" ht="12.75" customHeight="1" thickBo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546"/>
    </row>
    <row r="12" spans="1:24" ht="18">
      <c r="A12" s="988" t="s">
        <v>204</v>
      </c>
      <c r="B12" s="989"/>
      <c r="C12" s="989"/>
      <c r="D12" s="990"/>
      <c r="E12" s="943"/>
      <c r="F12" s="944"/>
      <c r="G12" s="944"/>
      <c r="H12" s="945"/>
      <c r="I12" s="28"/>
      <c r="J12" s="994" t="s">
        <v>170</v>
      </c>
      <c r="K12" s="995"/>
      <c r="L12" s="995"/>
      <c r="M12" s="995"/>
      <c r="N12" s="995"/>
      <c r="O12" s="949">
        <f>O34+O53+O72+O91+O110+O129+O148+O167+O186+O205+O224</f>
        <v>0</v>
      </c>
      <c r="P12" s="950"/>
      <c r="Q12" s="63"/>
      <c r="R12" s="63"/>
      <c r="S12" s="63"/>
      <c r="T12" s="546"/>
    </row>
    <row r="13" spans="1:24" ht="15.75" thickBot="1">
      <c r="A13" s="991"/>
      <c r="B13" s="992"/>
      <c r="C13" s="992"/>
      <c r="D13" s="993"/>
      <c r="E13" s="946"/>
      <c r="F13" s="947"/>
      <c r="G13" s="947"/>
      <c r="H13" s="948"/>
      <c r="I13" s="28"/>
      <c r="J13" s="996" t="s">
        <v>205</v>
      </c>
      <c r="K13" s="997"/>
      <c r="L13" s="997"/>
      <c r="M13" s="997"/>
      <c r="N13" s="997"/>
      <c r="O13" s="951"/>
      <c r="P13" s="952"/>
    </row>
    <row r="14" spans="1:24" ht="15.75" thickBot="1">
      <c r="A14" s="64"/>
      <c r="B14" s="65"/>
      <c r="C14" s="65"/>
      <c r="D14" s="65"/>
      <c r="E14" s="66"/>
      <c r="F14" s="66"/>
      <c r="G14" s="66"/>
      <c r="H14" s="66"/>
      <c r="I14" s="28"/>
      <c r="J14" s="67"/>
      <c r="K14" s="67"/>
      <c r="L14" s="67"/>
      <c r="M14" s="67"/>
      <c r="N14" s="67"/>
      <c r="O14" s="53"/>
      <c r="P14" s="53"/>
    </row>
    <row r="15" spans="1:24" ht="15.75" thickBot="1">
      <c r="A15" s="960" t="s">
        <v>172</v>
      </c>
      <c r="B15" s="961"/>
      <c r="C15" s="961"/>
      <c r="D15" s="962"/>
      <c r="E15" s="963">
        <f>F34+F53++F72+F91+F110+F129+F148+F167+F186+F205+F224</f>
        <v>0</v>
      </c>
      <c r="F15" s="964"/>
      <c r="G15" s="964"/>
      <c r="H15" s="965"/>
      <c r="I15" s="28"/>
      <c r="J15" s="67"/>
      <c r="K15" s="67"/>
      <c r="L15" s="67"/>
      <c r="M15" s="67"/>
      <c r="N15" s="67"/>
      <c r="O15" s="53"/>
      <c r="P15" s="53"/>
    </row>
    <row r="16" spans="1:24" ht="15.75" thickBot="1">
      <c r="A16" s="64"/>
      <c r="B16" s="65"/>
      <c r="C16" s="65"/>
      <c r="D16" s="65"/>
      <c r="E16" s="66"/>
      <c r="F16" s="66"/>
      <c r="G16" s="66"/>
      <c r="H16" s="66"/>
      <c r="I16" s="28"/>
      <c r="J16" s="67"/>
      <c r="K16" s="67"/>
      <c r="L16" s="67"/>
      <c r="M16" s="67"/>
      <c r="N16" s="67"/>
      <c r="O16" s="53"/>
      <c r="P16" s="53"/>
    </row>
    <row r="17" spans="1:22" ht="31.5" customHeight="1" thickBot="1">
      <c r="A17" s="362"/>
      <c r="B17" s="363"/>
      <c r="C17" s="364"/>
      <c r="D17" s="364"/>
      <c r="E17" s="364"/>
      <c r="F17" s="363"/>
      <c r="G17" s="364"/>
      <c r="H17" s="364"/>
      <c r="I17" s="363"/>
      <c r="J17" s="363"/>
      <c r="K17" s="364"/>
      <c r="L17" s="364"/>
      <c r="M17" s="364"/>
      <c r="N17" s="364"/>
      <c r="O17" s="364"/>
      <c r="P17" s="364"/>
      <c r="Q17" s="364"/>
      <c r="R17" s="364"/>
      <c r="S17" s="364"/>
      <c r="T17" s="547"/>
      <c r="U17" s="365"/>
    </row>
    <row r="18" spans="1:22" ht="33.75" customHeight="1" thickBot="1">
      <c r="A18" s="193" t="s">
        <v>19</v>
      </c>
      <c r="B18" s="953" t="s">
        <v>69</v>
      </c>
      <c r="C18" s="930"/>
      <c r="E18" s="983" t="s">
        <v>173</v>
      </c>
      <c r="F18" s="984"/>
      <c r="G18" s="957" t="str">
        <f>VLOOKUP(B18,'Urbano.Piano inv. forn'!$C$67:$G$86,3,FALSE)</f>
        <v/>
      </c>
      <c r="H18" s="958"/>
      <c r="I18" s="28"/>
      <c r="J18" s="983" t="s">
        <v>174</v>
      </c>
      <c r="K18" s="984"/>
      <c r="L18" s="957">
        <f>VLOOKUP(B18,'Urbano.Piano inv. forn'!$C$67:$G$86,4,FALSE)</f>
        <v>0</v>
      </c>
      <c r="M18" s="958"/>
      <c r="O18" s="198" t="s">
        <v>175</v>
      </c>
      <c r="P18" s="366"/>
      <c r="R18" s="199" t="s">
        <v>176</v>
      </c>
      <c r="S18" s="978"/>
      <c r="T18" s="979"/>
      <c r="U18" s="367"/>
    </row>
    <row r="19" spans="1:22" ht="13.5" customHeight="1" thickBot="1">
      <c r="A19" s="48"/>
      <c r="B19" s="35"/>
      <c r="C19" s="35"/>
      <c r="E19" s="36"/>
      <c r="F19" s="36"/>
      <c r="G19" s="37"/>
      <c r="H19" s="37"/>
      <c r="I19" s="28"/>
      <c r="J19" s="36"/>
      <c r="K19" s="36"/>
      <c r="L19" s="37"/>
      <c r="M19" s="37"/>
      <c r="O19" s="38"/>
      <c r="R19" s="34"/>
      <c r="S19" s="368"/>
      <c r="U19" s="49"/>
      <c r="V19" s="368"/>
    </row>
    <row r="20" spans="1:22" ht="33.75" customHeight="1" thickBot="1">
      <c r="A20" s="1000" t="s">
        <v>177</v>
      </c>
      <c r="B20" s="1001"/>
      <c r="C20" s="1001"/>
      <c r="D20" s="1002"/>
      <c r="E20" s="914">
        <f>VLOOKUP(B18,'Urbano.Piano inv. forn'!$C$67:$V$86,18,FALSE)</f>
        <v>0</v>
      </c>
      <c r="F20" s="926"/>
      <c r="G20" s="926"/>
      <c r="H20" s="915"/>
      <c r="I20" s="28"/>
      <c r="J20" s="1003" t="s">
        <v>178</v>
      </c>
      <c r="K20" s="1004"/>
      <c r="L20" s="914">
        <f>VLOOKUP(B18,'Urbano.Piano inv. forn'!$C$67:$V$86,20,FALSE)</f>
        <v>0</v>
      </c>
      <c r="M20" s="915"/>
      <c r="N20" s="45"/>
      <c r="O20" s="199" t="s">
        <v>179</v>
      </c>
      <c r="P20" s="50">
        <f>L20+E20</f>
        <v>0</v>
      </c>
      <c r="R20" s="199" t="s">
        <v>180</v>
      </c>
      <c r="S20" s="978"/>
      <c r="T20" s="979"/>
      <c r="U20" s="49"/>
      <c r="V20" s="368"/>
    </row>
    <row r="21" spans="1:22" ht="21.75" customHeight="1" thickBot="1">
      <c r="A21" s="51"/>
      <c r="B21" s="52"/>
      <c r="C21" s="52"/>
      <c r="D21" s="52"/>
      <c r="E21" s="53"/>
      <c r="F21" s="53"/>
      <c r="G21" s="53"/>
      <c r="H21" s="53"/>
      <c r="I21" s="28"/>
      <c r="J21" s="36"/>
      <c r="K21" s="36"/>
      <c r="L21" s="53"/>
      <c r="M21" s="53"/>
      <c r="N21" s="45"/>
      <c r="O21" s="34"/>
      <c r="P21" s="45"/>
      <c r="R21" s="34"/>
      <c r="S21" s="35"/>
      <c r="T21" s="549"/>
      <c r="U21" s="49"/>
      <c r="V21" s="368"/>
    </row>
    <row r="22" spans="1:22" s="65" customFormat="1" ht="72" customHeight="1">
      <c r="A22" s="994" t="s">
        <v>181</v>
      </c>
      <c r="B22" s="995" t="s">
        <v>182</v>
      </c>
      <c r="C22" s="995" t="s">
        <v>183</v>
      </c>
      <c r="D22" s="194" t="s">
        <v>184</v>
      </c>
      <c r="E22" s="195" t="s">
        <v>185</v>
      </c>
      <c r="F22" s="194" t="s">
        <v>186</v>
      </c>
      <c r="G22" s="194" t="s">
        <v>187</v>
      </c>
      <c r="H22" s="196" t="s">
        <v>146</v>
      </c>
      <c r="I22" s="196" t="s">
        <v>188</v>
      </c>
      <c r="J22" s="196" t="s">
        <v>189</v>
      </c>
      <c r="K22" s="196" t="s">
        <v>190</v>
      </c>
      <c r="L22" s="970" t="s">
        <v>473</v>
      </c>
      <c r="M22" s="971"/>
      <c r="N22" s="972"/>
      <c r="O22" s="970" t="s">
        <v>191</v>
      </c>
      <c r="P22" s="972"/>
      <c r="Q22" s="970" t="s">
        <v>192</v>
      </c>
      <c r="R22" s="971"/>
      <c r="S22" s="972"/>
      <c r="T22" s="973" t="s">
        <v>193</v>
      </c>
      <c r="U22" s="369"/>
    </row>
    <row r="23" spans="1:22" s="65" customFormat="1" ht="28.5" customHeight="1" thickBot="1">
      <c r="A23" s="1005"/>
      <c r="B23" s="1006"/>
      <c r="C23" s="1006"/>
      <c r="D23" s="197" t="s">
        <v>194</v>
      </c>
      <c r="E23" s="197" t="s">
        <v>195</v>
      </c>
      <c r="F23" s="197" t="s">
        <v>196</v>
      </c>
      <c r="G23" s="197" t="s">
        <v>196</v>
      </c>
      <c r="H23" s="197" t="s">
        <v>68</v>
      </c>
      <c r="I23" s="197" t="s">
        <v>44</v>
      </c>
      <c r="J23" s="197" t="s">
        <v>197</v>
      </c>
      <c r="K23" s="197" t="s">
        <v>198</v>
      </c>
      <c r="L23" s="975" t="s">
        <v>474</v>
      </c>
      <c r="M23" s="976"/>
      <c r="N23" s="977"/>
      <c r="O23" s="975" t="s">
        <v>171</v>
      </c>
      <c r="P23" s="977"/>
      <c r="Q23" s="975" t="s">
        <v>201</v>
      </c>
      <c r="R23" s="976"/>
      <c r="S23" s="977"/>
      <c r="T23" s="974"/>
      <c r="U23" s="369"/>
    </row>
    <row r="24" spans="1:22" ht="15" customHeight="1">
      <c r="A24" s="1007" t="str">
        <f>B18</f>
        <v>urb.i.1</v>
      </c>
      <c r="B24" s="200">
        <v>1</v>
      </c>
      <c r="C24" s="80"/>
      <c r="D24" s="40"/>
      <c r="E24" s="40"/>
      <c r="F24" s="80"/>
      <c r="G24" s="557"/>
      <c r="H24" s="41"/>
      <c r="I24" s="384"/>
      <c r="J24" s="385"/>
      <c r="K24" s="386"/>
      <c r="L24" s="885"/>
      <c r="M24" s="885"/>
      <c r="N24" s="885"/>
      <c r="O24" s="886"/>
      <c r="P24" s="886"/>
      <c r="Q24" s="885"/>
      <c r="R24" s="885"/>
      <c r="S24" s="885"/>
      <c r="T24" s="555"/>
      <c r="U24" s="367"/>
    </row>
    <row r="25" spans="1:22">
      <c r="A25" s="1007"/>
      <c r="B25" s="201">
        <v>2</v>
      </c>
      <c r="C25" s="39"/>
      <c r="D25" s="33"/>
      <c r="E25" s="33"/>
      <c r="F25" s="39"/>
      <c r="G25" s="558"/>
      <c r="H25" s="41"/>
      <c r="I25" s="370"/>
      <c r="J25" s="371"/>
      <c r="K25" s="372"/>
      <c r="L25" s="885"/>
      <c r="M25" s="885"/>
      <c r="N25" s="885"/>
      <c r="O25" s="886"/>
      <c r="P25" s="886"/>
      <c r="Q25" s="885"/>
      <c r="R25" s="885"/>
      <c r="S25" s="885"/>
      <c r="T25" s="550"/>
      <c r="U25" s="367"/>
    </row>
    <row r="26" spans="1:22">
      <c r="A26" s="1007"/>
      <c r="B26" s="201">
        <v>3</v>
      </c>
      <c r="C26" s="39"/>
      <c r="D26" s="33"/>
      <c r="E26" s="33"/>
      <c r="F26" s="39"/>
      <c r="G26" s="558"/>
      <c r="H26" s="41"/>
      <c r="I26" s="370"/>
      <c r="J26" s="371"/>
      <c r="K26" s="372"/>
      <c r="L26" s="885"/>
      <c r="M26" s="885"/>
      <c r="N26" s="885"/>
      <c r="O26" s="886"/>
      <c r="P26" s="886"/>
      <c r="Q26" s="885"/>
      <c r="R26" s="885"/>
      <c r="S26" s="885"/>
      <c r="T26" s="550"/>
      <c r="U26" s="367"/>
    </row>
    <row r="27" spans="1:22">
      <c r="A27" s="1007"/>
      <c r="B27" s="201">
        <v>4</v>
      </c>
      <c r="C27" s="39"/>
      <c r="D27" s="33"/>
      <c r="E27" s="33"/>
      <c r="F27" s="39"/>
      <c r="G27" s="558"/>
      <c r="H27" s="41"/>
      <c r="I27" s="370"/>
      <c r="J27" s="371"/>
      <c r="K27" s="372"/>
      <c r="L27" s="885"/>
      <c r="M27" s="885"/>
      <c r="N27" s="885"/>
      <c r="O27" s="886"/>
      <c r="P27" s="886"/>
      <c r="Q27" s="885"/>
      <c r="R27" s="885"/>
      <c r="S27" s="885"/>
      <c r="T27" s="550"/>
      <c r="U27" s="367"/>
    </row>
    <row r="28" spans="1:22">
      <c r="A28" s="1007"/>
      <c r="B28" s="201">
        <v>5</v>
      </c>
      <c r="C28" s="39"/>
      <c r="D28" s="33"/>
      <c r="E28" s="33"/>
      <c r="F28" s="39"/>
      <c r="G28" s="558"/>
      <c r="H28" s="41"/>
      <c r="I28" s="370"/>
      <c r="J28" s="371"/>
      <c r="K28" s="372"/>
      <c r="L28" s="885"/>
      <c r="M28" s="885"/>
      <c r="N28" s="885"/>
      <c r="O28" s="886"/>
      <c r="P28" s="886"/>
      <c r="Q28" s="885"/>
      <c r="R28" s="885"/>
      <c r="S28" s="885"/>
      <c r="T28" s="550"/>
      <c r="U28" s="367"/>
    </row>
    <row r="29" spans="1:22">
      <c r="A29" s="1007"/>
      <c r="B29" s="201">
        <v>6</v>
      </c>
      <c r="C29" s="39"/>
      <c r="D29" s="33"/>
      <c r="E29" s="33"/>
      <c r="F29" s="39"/>
      <c r="G29" s="558"/>
      <c r="H29" s="41"/>
      <c r="I29" s="370"/>
      <c r="J29" s="371"/>
      <c r="K29" s="372"/>
      <c r="L29" s="885"/>
      <c r="M29" s="885"/>
      <c r="N29" s="885"/>
      <c r="O29" s="886"/>
      <c r="P29" s="886"/>
      <c r="Q29" s="885"/>
      <c r="R29" s="885"/>
      <c r="S29" s="885"/>
      <c r="T29" s="550"/>
      <c r="U29" s="367"/>
    </row>
    <row r="30" spans="1:22">
      <c r="A30" s="1007"/>
      <c r="B30" s="201">
        <v>7</v>
      </c>
      <c r="C30" s="39"/>
      <c r="D30" s="33"/>
      <c r="E30" s="33"/>
      <c r="F30" s="39"/>
      <c r="G30" s="558"/>
      <c r="H30" s="41"/>
      <c r="I30" s="370"/>
      <c r="J30" s="371"/>
      <c r="K30" s="372"/>
      <c r="L30" s="885"/>
      <c r="M30" s="885"/>
      <c r="N30" s="885"/>
      <c r="O30" s="886"/>
      <c r="P30" s="886"/>
      <c r="Q30" s="885"/>
      <c r="R30" s="885"/>
      <c r="S30" s="885"/>
      <c r="T30" s="550"/>
      <c r="U30" s="367"/>
    </row>
    <row r="31" spans="1:22">
      <c r="A31" s="1007"/>
      <c r="B31" s="201">
        <v>8</v>
      </c>
      <c r="C31" s="39"/>
      <c r="D31" s="33"/>
      <c r="E31" s="33"/>
      <c r="F31" s="39"/>
      <c r="G31" s="558"/>
      <c r="H31" s="41"/>
      <c r="I31" s="370"/>
      <c r="J31" s="371"/>
      <c r="K31" s="372"/>
      <c r="L31" s="885"/>
      <c r="M31" s="885"/>
      <c r="N31" s="885"/>
      <c r="O31" s="886"/>
      <c r="P31" s="886"/>
      <c r="Q31" s="885"/>
      <c r="R31" s="885"/>
      <c r="S31" s="885"/>
      <c r="T31" s="550"/>
      <c r="U31" s="367"/>
    </row>
    <row r="32" spans="1:22">
      <c r="A32" s="1007"/>
      <c r="B32" s="201">
        <v>9</v>
      </c>
      <c r="C32" s="39"/>
      <c r="D32" s="33"/>
      <c r="E32" s="33"/>
      <c r="F32" s="39"/>
      <c r="G32" s="558"/>
      <c r="H32" s="41"/>
      <c r="I32" s="370"/>
      <c r="J32" s="371"/>
      <c r="K32" s="372"/>
      <c r="L32" s="885"/>
      <c r="M32" s="885"/>
      <c r="N32" s="885"/>
      <c r="O32" s="886"/>
      <c r="P32" s="886"/>
      <c r="Q32" s="885"/>
      <c r="R32" s="885"/>
      <c r="S32" s="885"/>
      <c r="T32" s="550"/>
      <c r="U32" s="367"/>
    </row>
    <row r="33" spans="1:22" ht="15.75" thickBot="1">
      <c r="A33" s="1008"/>
      <c r="B33" s="202">
        <v>10</v>
      </c>
      <c r="C33" s="47"/>
      <c r="D33" s="46"/>
      <c r="E33" s="46"/>
      <c r="F33" s="47"/>
      <c r="G33" s="559"/>
      <c r="H33" s="205"/>
      <c r="I33" s="373"/>
      <c r="J33" s="374"/>
      <c r="K33" s="375"/>
      <c r="L33" s="854"/>
      <c r="M33" s="854"/>
      <c r="N33" s="854"/>
      <c r="O33" s="887"/>
      <c r="P33" s="887"/>
      <c r="Q33" s="854"/>
      <c r="R33" s="854"/>
      <c r="S33" s="854"/>
      <c r="T33" s="551"/>
      <c r="U33" s="367"/>
    </row>
    <row r="34" spans="1:22" ht="30.75" thickBot="1">
      <c r="A34" s="48"/>
      <c r="B34" s="34"/>
      <c r="C34" s="34"/>
      <c r="D34" s="34"/>
      <c r="E34" s="335" t="s">
        <v>202</v>
      </c>
      <c r="F34" s="329">
        <f>COUNTA(F24:F33)</f>
        <v>0</v>
      </c>
      <c r="G34" s="330">
        <f>COUNTA(G24:G33)</f>
        <v>0</v>
      </c>
      <c r="H34" s="376"/>
      <c r="I34" s="376"/>
      <c r="J34" s="377"/>
      <c r="K34" s="376"/>
      <c r="L34" s="376"/>
      <c r="M34" s="966" t="s">
        <v>203</v>
      </c>
      <c r="N34" s="967"/>
      <c r="O34" s="968">
        <f>SUM(O24:O33)</f>
        <v>0</v>
      </c>
      <c r="P34" s="969"/>
      <c r="R34" s="34"/>
      <c r="S34" s="34"/>
      <c r="T34" s="552"/>
      <c r="U34" s="379"/>
      <c r="V34" s="378"/>
    </row>
    <row r="35" spans="1:22" ht="15.75" thickBot="1">
      <c r="A35" s="380"/>
      <c r="B35" s="381"/>
      <c r="C35" s="382"/>
      <c r="D35" s="382"/>
      <c r="E35" s="382"/>
      <c r="F35" s="381"/>
      <c r="G35" s="382"/>
      <c r="H35" s="382"/>
      <c r="I35" s="381"/>
      <c r="J35" s="381"/>
      <c r="K35" s="382"/>
      <c r="L35" s="382"/>
      <c r="M35" s="382"/>
      <c r="N35" s="382"/>
      <c r="O35" s="382"/>
      <c r="P35" s="382"/>
      <c r="Q35" s="382"/>
      <c r="R35" s="382"/>
      <c r="S35" s="560"/>
      <c r="T35" s="554"/>
      <c r="U35" s="383"/>
    </row>
    <row r="36" spans="1:22" ht="15.75" thickBot="1">
      <c r="A36" s="362"/>
      <c r="B36" s="363"/>
      <c r="C36" s="364"/>
      <c r="D36" s="364"/>
      <c r="E36" s="364"/>
      <c r="F36" s="363"/>
      <c r="G36" s="364"/>
      <c r="H36" s="364"/>
      <c r="I36" s="363"/>
      <c r="J36" s="363"/>
      <c r="K36" s="364"/>
      <c r="L36" s="364"/>
      <c r="M36" s="364"/>
      <c r="N36" s="364"/>
      <c r="O36" s="364"/>
      <c r="P36" s="364"/>
      <c r="Q36" s="364"/>
      <c r="R36" s="364"/>
      <c r="S36" s="364"/>
      <c r="T36" s="547"/>
      <c r="U36" s="365"/>
    </row>
    <row r="37" spans="1:22" ht="28.5" thickBot="1">
      <c r="A37" s="193" t="s">
        <v>19</v>
      </c>
      <c r="B37" s="953" t="s">
        <v>69</v>
      </c>
      <c r="C37" s="930"/>
      <c r="E37" s="983" t="s">
        <v>173</v>
      </c>
      <c r="F37" s="984"/>
      <c r="G37" s="957" t="str">
        <f>VLOOKUP(B37,'Urbano.Piano inv. forn'!$C$67:$G$86,3,FALSE)</f>
        <v/>
      </c>
      <c r="H37" s="958"/>
      <c r="I37" s="28"/>
      <c r="J37" s="983" t="s">
        <v>174</v>
      </c>
      <c r="K37" s="984"/>
      <c r="L37" s="957">
        <f>VLOOKUP(B37,'Urbano.Piano inv. forn'!$C$67:$G$86,4,FALSE)</f>
        <v>0</v>
      </c>
      <c r="M37" s="958"/>
      <c r="O37" s="198" t="s">
        <v>175</v>
      </c>
      <c r="P37" s="366"/>
      <c r="R37" s="199" t="s">
        <v>176</v>
      </c>
      <c r="S37" s="978"/>
      <c r="T37" s="979"/>
      <c r="U37" s="367"/>
    </row>
    <row r="38" spans="1:22" ht="15.75" thickBot="1">
      <c r="A38" s="48"/>
      <c r="B38" s="35"/>
      <c r="C38" s="35"/>
      <c r="E38" s="36"/>
      <c r="F38" s="36"/>
      <c r="G38" s="37"/>
      <c r="H38" s="37"/>
      <c r="I38" s="28"/>
      <c r="J38" s="36"/>
      <c r="K38" s="36"/>
      <c r="L38" s="37"/>
      <c r="M38" s="37"/>
      <c r="O38" s="38"/>
      <c r="R38" s="34"/>
      <c r="S38" s="368"/>
      <c r="U38" s="49"/>
    </row>
    <row r="39" spans="1:22" ht="31.5" customHeight="1" thickBot="1">
      <c r="A39" s="1000" t="s">
        <v>177</v>
      </c>
      <c r="B39" s="1001"/>
      <c r="C39" s="1001"/>
      <c r="D39" s="1002"/>
      <c r="E39" s="914">
        <f>VLOOKUP(B37,'Urbano.Piano inv. forn'!$C$67:$V$86,18,FALSE)</f>
        <v>0</v>
      </c>
      <c r="F39" s="926"/>
      <c r="G39" s="926"/>
      <c r="H39" s="915"/>
      <c r="I39" s="28"/>
      <c r="J39" s="1003" t="s">
        <v>178</v>
      </c>
      <c r="K39" s="1004"/>
      <c r="L39" s="914">
        <f>VLOOKUP(B37,'Urbano.Piano inv. forn'!$C$67:$V$86,20,FALSE)</f>
        <v>0</v>
      </c>
      <c r="M39" s="915"/>
      <c r="N39" s="45"/>
      <c r="O39" s="199" t="s">
        <v>179</v>
      </c>
      <c r="P39" s="50">
        <f>L39+E39</f>
        <v>0</v>
      </c>
      <c r="R39" s="199" t="s">
        <v>180</v>
      </c>
      <c r="S39" s="978"/>
      <c r="T39" s="979"/>
      <c r="U39" s="49"/>
    </row>
    <row r="40" spans="1:22" ht="15.75" thickBot="1">
      <c r="A40" s="51"/>
      <c r="B40" s="52"/>
      <c r="C40" s="52"/>
      <c r="D40" s="52"/>
      <c r="E40" s="53"/>
      <c r="F40" s="53"/>
      <c r="G40" s="53"/>
      <c r="H40" s="53"/>
      <c r="I40" s="28"/>
      <c r="J40" s="36"/>
      <c r="K40" s="36"/>
      <c r="L40" s="53"/>
      <c r="M40" s="53"/>
      <c r="N40" s="45"/>
      <c r="O40" s="34"/>
      <c r="P40" s="45"/>
      <c r="R40" s="34"/>
      <c r="S40" s="35"/>
      <c r="T40" s="549"/>
      <c r="U40" s="367"/>
    </row>
    <row r="41" spans="1:22" ht="57" customHeight="1">
      <c r="A41" s="994" t="s">
        <v>181</v>
      </c>
      <c r="B41" s="995" t="s">
        <v>182</v>
      </c>
      <c r="C41" s="995" t="s">
        <v>183</v>
      </c>
      <c r="D41" s="194" t="s">
        <v>184</v>
      </c>
      <c r="E41" s="195" t="s">
        <v>185</v>
      </c>
      <c r="F41" s="194" t="s">
        <v>186</v>
      </c>
      <c r="G41" s="194" t="s">
        <v>187</v>
      </c>
      <c r="H41" s="196" t="s">
        <v>146</v>
      </c>
      <c r="I41" s="196" t="s">
        <v>188</v>
      </c>
      <c r="J41" s="196" t="s">
        <v>189</v>
      </c>
      <c r="K41" s="196" t="s">
        <v>190</v>
      </c>
      <c r="L41" s="970" t="s">
        <v>473</v>
      </c>
      <c r="M41" s="971"/>
      <c r="N41" s="972"/>
      <c r="O41" s="970" t="s">
        <v>191</v>
      </c>
      <c r="P41" s="972"/>
      <c r="Q41" s="970" t="s">
        <v>192</v>
      </c>
      <c r="R41" s="971"/>
      <c r="S41" s="972"/>
      <c r="T41" s="973" t="s">
        <v>193</v>
      </c>
      <c r="U41" s="369"/>
    </row>
    <row r="42" spans="1:22" ht="30.75" customHeight="1" thickBot="1">
      <c r="A42" s="1005"/>
      <c r="B42" s="1006"/>
      <c r="C42" s="1006"/>
      <c r="D42" s="197" t="s">
        <v>194</v>
      </c>
      <c r="E42" s="197" t="s">
        <v>195</v>
      </c>
      <c r="F42" s="197" t="s">
        <v>196</v>
      </c>
      <c r="G42" s="197" t="s">
        <v>196</v>
      </c>
      <c r="H42" s="197" t="s">
        <v>68</v>
      </c>
      <c r="I42" s="197" t="s">
        <v>44</v>
      </c>
      <c r="J42" s="197" t="s">
        <v>197</v>
      </c>
      <c r="K42" s="197" t="s">
        <v>198</v>
      </c>
      <c r="L42" s="975" t="s">
        <v>475</v>
      </c>
      <c r="M42" s="976"/>
      <c r="N42" s="977"/>
      <c r="O42" s="975" t="s">
        <v>171</v>
      </c>
      <c r="P42" s="977"/>
      <c r="Q42" s="975" t="s">
        <v>201</v>
      </c>
      <c r="R42" s="976"/>
      <c r="S42" s="977"/>
      <c r="T42" s="974"/>
      <c r="U42" s="369"/>
    </row>
    <row r="43" spans="1:22">
      <c r="A43" s="1007" t="str">
        <f>B37</f>
        <v>urb.i.1</v>
      </c>
      <c r="B43" s="200">
        <v>1</v>
      </c>
      <c r="C43" s="80"/>
      <c r="D43" s="40"/>
      <c r="E43" s="40"/>
      <c r="F43" s="80"/>
      <c r="G43" s="557"/>
      <c r="H43" s="41"/>
      <c r="I43" s="384"/>
      <c r="J43" s="385"/>
      <c r="K43" s="386"/>
      <c r="L43" s="885"/>
      <c r="M43" s="885"/>
      <c r="N43" s="885"/>
      <c r="O43" s="886"/>
      <c r="P43" s="886"/>
      <c r="Q43" s="885"/>
      <c r="R43" s="885"/>
      <c r="S43" s="885"/>
      <c r="T43" s="555"/>
      <c r="U43" s="367"/>
    </row>
    <row r="44" spans="1:22">
      <c r="A44" s="1007"/>
      <c r="B44" s="201">
        <v>2</v>
      </c>
      <c r="C44" s="39"/>
      <c r="D44" s="33"/>
      <c r="E44" s="33"/>
      <c r="F44" s="39"/>
      <c r="G44" s="558"/>
      <c r="H44" s="41"/>
      <c r="I44" s="370"/>
      <c r="J44" s="371"/>
      <c r="K44" s="372"/>
      <c r="L44" s="885"/>
      <c r="M44" s="885"/>
      <c r="N44" s="885"/>
      <c r="O44" s="886"/>
      <c r="P44" s="886"/>
      <c r="Q44" s="885"/>
      <c r="R44" s="885"/>
      <c r="S44" s="885"/>
      <c r="T44" s="550"/>
      <c r="U44" s="367"/>
    </row>
    <row r="45" spans="1:22">
      <c r="A45" s="1007"/>
      <c r="B45" s="201">
        <v>3</v>
      </c>
      <c r="C45" s="39"/>
      <c r="D45" s="33"/>
      <c r="E45" s="33"/>
      <c r="F45" s="39"/>
      <c r="G45" s="558"/>
      <c r="H45" s="41"/>
      <c r="I45" s="370"/>
      <c r="J45" s="371"/>
      <c r="K45" s="372"/>
      <c r="L45" s="885"/>
      <c r="M45" s="885"/>
      <c r="N45" s="885"/>
      <c r="O45" s="886"/>
      <c r="P45" s="886"/>
      <c r="Q45" s="885"/>
      <c r="R45" s="885"/>
      <c r="S45" s="885"/>
      <c r="T45" s="550"/>
      <c r="U45" s="367"/>
    </row>
    <row r="46" spans="1:22">
      <c r="A46" s="1007"/>
      <c r="B46" s="201">
        <v>4</v>
      </c>
      <c r="C46" s="39"/>
      <c r="D46" s="33"/>
      <c r="E46" s="33"/>
      <c r="F46" s="39"/>
      <c r="G46" s="558"/>
      <c r="H46" s="41"/>
      <c r="I46" s="370"/>
      <c r="J46" s="371"/>
      <c r="K46" s="372"/>
      <c r="L46" s="885"/>
      <c r="M46" s="885"/>
      <c r="N46" s="885"/>
      <c r="O46" s="886"/>
      <c r="P46" s="886"/>
      <c r="Q46" s="885"/>
      <c r="R46" s="885"/>
      <c r="S46" s="885"/>
      <c r="T46" s="550"/>
      <c r="U46" s="367"/>
    </row>
    <row r="47" spans="1:22">
      <c r="A47" s="1007"/>
      <c r="B47" s="201">
        <v>5</v>
      </c>
      <c r="C47" s="39"/>
      <c r="D47" s="33"/>
      <c r="E47" s="33"/>
      <c r="F47" s="39"/>
      <c r="G47" s="558"/>
      <c r="H47" s="41"/>
      <c r="I47" s="370"/>
      <c r="J47" s="371"/>
      <c r="K47" s="372"/>
      <c r="L47" s="885"/>
      <c r="M47" s="885"/>
      <c r="N47" s="885"/>
      <c r="O47" s="886"/>
      <c r="P47" s="886"/>
      <c r="Q47" s="885"/>
      <c r="R47" s="885"/>
      <c r="S47" s="885"/>
      <c r="T47" s="550"/>
      <c r="U47" s="367"/>
    </row>
    <row r="48" spans="1:22">
      <c r="A48" s="1007"/>
      <c r="B48" s="201">
        <v>6</v>
      </c>
      <c r="C48" s="39"/>
      <c r="D48" s="33"/>
      <c r="E48" s="33"/>
      <c r="F48" s="39"/>
      <c r="G48" s="558"/>
      <c r="H48" s="41"/>
      <c r="I48" s="370"/>
      <c r="J48" s="371"/>
      <c r="K48" s="372"/>
      <c r="L48" s="885"/>
      <c r="M48" s="885"/>
      <c r="N48" s="885"/>
      <c r="O48" s="886"/>
      <c r="P48" s="886"/>
      <c r="Q48" s="885"/>
      <c r="R48" s="885"/>
      <c r="S48" s="885"/>
      <c r="T48" s="550"/>
      <c r="U48" s="367"/>
    </row>
    <row r="49" spans="1:21">
      <c r="A49" s="1007"/>
      <c r="B49" s="201">
        <v>7</v>
      </c>
      <c r="C49" s="39"/>
      <c r="D49" s="33"/>
      <c r="E49" s="33"/>
      <c r="F49" s="39"/>
      <c r="G49" s="558"/>
      <c r="H49" s="41"/>
      <c r="I49" s="370"/>
      <c r="J49" s="371"/>
      <c r="K49" s="372"/>
      <c r="L49" s="885"/>
      <c r="M49" s="885"/>
      <c r="N49" s="885"/>
      <c r="O49" s="886"/>
      <c r="P49" s="886"/>
      <c r="Q49" s="885"/>
      <c r="R49" s="885"/>
      <c r="S49" s="885"/>
      <c r="T49" s="550"/>
      <c r="U49" s="367"/>
    </row>
    <row r="50" spans="1:21">
      <c r="A50" s="1007"/>
      <c r="B50" s="201">
        <v>8</v>
      </c>
      <c r="C50" s="39"/>
      <c r="D50" s="33"/>
      <c r="E50" s="33"/>
      <c r="F50" s="39"/>
      <c r="G50" s="558"/>
      <c r="H50" s="41"/>
      <c r="I50" s="370"/>
      <c r="J50" s="371"/>
      <c r="K50" s="372"/>
      <c r="L50" s="885"/>
      <c r="M50" s="885"/>
      <c r="N50" s="885"/>
      <c r="O50" s="886"/>
      <c r="P50" s="886"/>
      <c r="Q50" s="885"/>
      <c r="R50" s="885"/>
      <c r="S50" s="885"/>
      <c r="T50" s="550"/>
      <c r="U50" s="367"/>
    </row>
    <row r="51" spans="1:21">
      <c r="A51" s="1007"/>
      <c r="B51" s="201">
        <v>9</v>
      </c>
      <c r="C51" s="39"/>
      <c r="D51" s="33"/>
      <c r="E51" s="33"/>
      <c r="F51" s="39"/>
      <c r="G51" s="558"/>
      <c r="H51" s="41"/>
      <c r="I51" s="370"/>
      <c r="J51" s="371"/>
      <c r="K51" s="372"/>
      <c r="L51" s="885"/>
      <c r="M51" s="885"/>
      <c r="N51" s="885"/>
      <c r="O51" s="886"/>
      <c r="P51" s="886"/>
      <c r="Q51" s="885"/>
      <c r="R51" s="885"/>
      <c r="S51" s="885"/>
      <c r="T51" s="550"/>
      <c r="U51" s="367"/>
    </row>
    <row r="52" spans="1:21" ht="15.75" thickBot="1">
      <c r="A52" s="1008"/>
      <c r="B52" s="202">
        <v>10</v>
      </c>
      <c r="C52" s="47"/>
      <c r="D52" s="46"/>
      <c r="E52" s="46"/>
      <c r="F52" s="47"/>
      <c r="G52" s="559"/>
      <c r="H52" s="205"/>
      <c r="I52" s="373"/>
      <c r="J52" s="374"/>
      <c r="K52" s="375"/>
      <c r="L52" s="854"/>
      <c r="M52" s="854"/>
      <c r="N52" s="854"/>
      <c r="O52" s="887"/>
      <c r="P52" s="887"/>
      <c r="Q52" s="854"/>
      <c r="R52" s="854"/>
      <c r="S52" s="854"/>
      <c r="T52" s="551"/>
      <c r="U52" s="367"/>
    </row>
    <row r="53" spans="1:21" ht="30.75" thickBot="1">
      <c r="A53" s="48"/>
      <c r="B53" s="34"/>
      <c r="C53" s="34"/>
      <c r="D53" s="34"/>
      <c r="E53" s="335" t="s">
        <v>202</v>
      </c>
      <c r="F53" s="329">
        <f>COUNTA(F43:F52)</f>
        <v>0</v>
      </c>
      <c r="G53" s="330">
        <f>COUNTA(G43:G52)</f>
        <v>0</v>
      </c>
      <c r="H53" s="376"/>
      <c r="I53" s="376"/>
      <c r="J53" s="377"/>
      <c r="K53" s="376"/>
      <c r="L53" s="376"/>
      <c r="M53" s="966" t="s">
        <v>203</v>
      </c>
      <c r="N53" s="967"/>
      <c r="O53" s="968">
        <f>SUM(O43:O52)</f>
        <v>0</v>
      </c>
      <c r="P53" s="969"/>
      <c r="R53" s="34"/>
      <c r="S53" s="34"/>
      <c r="T53" s="552"/>
      <c r="U53" s="379"/>
    </row>
    <row r="54" spans="1:21" ht="15.75" thickBot="1">
      <c r="A54" s="380"/>
      <c r="B54" s="381"/>
      <c r="C54" s="382"/>
      <c r="D54" s="382"/>
      <c r="E54" s="382"/>
      <c r="F54" s="381"/>
      <c r="G54" s="382"/>
      <c r="H54" s="382"/>
      <c r="I54" s="381"/>
      <c r="J54" s="381"/>
      <c r="K54" s="382"/>
      <c r="L54" s="382"/>
      <c r="M54" s="382"/>
      <c r="N54" s="382"/>
      <c r="O54" s="382"/>
      <c r="P54" s="382"/>
      <c r="Q54" s="382"/>
      <c r="R54" s="382"/>
      <c r="S54" s="560"/>
      <c r="T54" s="554"/>
      <c r="U54" s="383"/>
    </row>
    <row r="55" spans="1:21" ht="15.75" thickBot="1">
      <c r="A55" s="362"/>
      <c r="B55" s="363"/>
      <c r="C55" s="364"/>
      <c r="D55" s="364"/>
      <c r="E55" s="364"/>
      <c r="F55" s="363"/>
      <c r="G55" s="364"/>
      <c r="H55" s="364"/>
      <c r="I55" s="363"/>
      <c r="J55" s="363"/>
      <c r="K55" s="364"/>
      <c r="L55" s="364"/>
      <c r="M55" s="364"/>
      <c r="N55" s="364"/>
      <c r="O55" s="364"/>
      <c r="P55" s="364"/>
      <c r="Q55" s="364"/>
      <c r="R55" s="364"/>
      <c r="S55" s="364"/>
      <c r="T55" s="547"/>
      <c r="U55" s="365"/>
    </row>
    <row r="56" spans="1:21" ht="28.5" thickBot="1">
      <c r="A56" s="193" t="s">
        <v>19</v>
      </c>
      <c r="B56" s="953" t="s">
        <v>69</v>
      </c>
      <c r="C56" s="930"/>
      <c r="E56" s="983" t="s">
        <v>173</v>
      </c>
      <c r="F56" s="984"/>
      <c r="G56" s="957" t="str">
        <f>VLOOKUP(B56,'Urbano.Piano inv. forn'!$C$67:$G$86,3,FALSE)</f>
        <v/>
      </c>
      <c r="H56" s="958"/>
      <c r="I56" s="28"/>
      <c r="J56" s="983" t="s">
        <v>174</v>
      </c>
      <c r="K56" s="984"/>
      <c r="L56" s="957">
        <f>VLOOKUP(B56,'Urbano.Piano inv. forn'!$C$67:$G$86,4,FALSE)</f>
        <v>0</v>
      </c>
      <c r="M56" s="958"/>
      <c r="O56" s="198" t="s">
        <v>175</v>
      </c>
      <c r="P56" s="366"/>
      <c r="R56" s="199" t="s">
        <v>176</v>
      </c>
      <c r="S56" s="978"/>
      <c r="T56" s="979"/>
      <c r="U56" s="367"/>
    </row>
    <row r="57" spans="1:21" ht="15.75" thickBot="1">
      <c r="A57" s="48"/>
      <c r="B57" s="35"/>
      <c r="C57" s="35"/>
      <c r="E57" s="36"/>
      <c r="F57" s="36"/>
      <c r="G57" s="37"/>
      <c r="H57" s="37"/>
      <c r="I57" s="28"/>
      <c r="J57" s="36"/>
      <c r="K57" s="36"/>
      <c r="L57" s="37"/>
      <c r="M57" s="37"/>
      <c r="O57" s="38"/>
      <c r="R57" s="34"/>
      <c r="S57" s="368"/>
      <c r="U57" s="49"/>
    </row>
    <row r="58" spans="1:21" ht="30.75" customHeight="1" thickBot="1">
      <c r="A58" s="1000" t="s">
        <v>177</v>
      </c>
      <c r="B58" s="1001"/>
      <c r="C58" s="1001"/>
      <c r="D58" s="1002"/>
      <c r="E58" s="914">
        <f>VLOOKUP(B56,'Urbano.Piano inv. forn'!$C$67:$V$86,18,FALSE)</f>
        <v>0</v>
      </c>
      <c r="F58" s="926"/>
      <c r="G58" s="926"/>
      <c r="H58" s="915"/>
      <c r="I58" s="28"/>
      <c r="J58" s="1003" t="s">
        <v>178</v>
      </c>
      <c r="K58" s="1004"/>
      <c r="L58" s="914">
        <f>VLOOKUP(B56,'Urbano.Piano inv. forn'!$C$67:$V$86,20,FALSE)</f>
        <v>0</v>
      </c>
      <c r="M58" s="915"/>
      <c r="N58" s="45"/>
      <c r="O58" s="199" t="s">
        <v>179</v>
      </c>
      <c r="P58" s="50">
        <f>L58+E58</f>
        <v>0</v>
      </c>
      <c r="R58" s="199" t="s">
        <v>180</v>
      </c>
      <c r="S58" s="978"/>
      <c r="T58" s="979"/>
      <c r="U58" s="49"/>
    </row>
    <row r="59" spans="1:21" ht="15.75" thickBot="1">
      <c r="A59" s="51"/>
      <c r="B59" s="52"/>
      <c r="C59" s="52"/>
      <c r="D59" s="52"/>
      <c r="E59" s="53"/>
      <c r="F59" s="53"/>
      <c r="G59" s="53"/>
      <c r="H59" s="53"/>
      <c r="I59" s="28"/>
      <c r="J59" s="36"/>
      <c r="K59" s="36"/>
      <c r="L59" s="53"/>
      <c r="M59" s="53"/>
      <c r="N59" s="45"/>
      <c r="O59" s="34"/>
      <c r="P59" s="45"/>
      <c r="R59" s="34"/>
      <c r="S59" s="35"/>
      <c r="T59" s="549"/>
      <c r="U59" s="367"/>
    </row>
    <row r="60" spans="1:21" ht="60" customHeight="1">
      <c r="A60" s="994" t="s">
        <v>181</v>
      </c>
      <c r="B60" s="995" t="s">
        <v>182</v>
      </c>
      <c r="C60" s="995" t="s">
        <v>183</v>
      </c>
      <c r="D60" s="194" t="s">
        <v>184</v>
      </c>
      <c r="E60" s="195" t="s">
        <v>185</v>
      </c>
      <c r="F60" s="194" t="s">
        <v>186</v>
      </c>
      <c r="G60" s="194" t="s">
        <v>187</v>
      </c>
      <c r="H60" s="196" t="s">
        <v>146</v>
      </c>
      <c r="I60" s="196" t="s">
        <v>188</v>
      </c>
      <c r="J60" s="196" t="s">
        <v>189</v>
      </c>
      <c r="K60" s="196" t="s">
        <v>190</v>
      </c>
      <c r="L60" s="970" t="s">
        <v>473</v>
      </c>
      <c r="M60" s="971"/>
      <c r="N60" s="972"/>
      <c r="O60" s="970" t="s">
        <v>191</v>
      </c>
      <c r="P60" s="972"/>
      <c r="Q60" s="970" t="s">
        <v>192</v>
      </c>
      <c r="R60" s="971"/>
      <c r="S60" s="972"/>
      <c r="T60" s="973" t="s">
        <v>193</v>
      </c>
      <c r="U60" s="369"/>
    </row>
    <row r="61" spans="1:21" ht="24.75" customHeight="1" thickBot="1">
      <c r="A61" s="1005"/>
      <c r="B61" s="1006"/>
      <c r="C61" s="1006"/>
      <c r="D61" s="197" t="s">
        <v>194</v>
      </c>
      <c r="E61" s="197" t="s">
        <v>195</v>
      </c>
      <c r="F61" s="197" t="s">
        <v>196</v>
      </c>
      <c r="G61" s="197" t="s">
        <v>196</v>
      </c>
      <c r="H61" s="197" t="s">
        <v>68</v>
      </c>
      <c r="I61" s="197" t="s">
        <v>44</v>
      </c>
      <c r="J61" s="197" t="s">
        <v>197</v>
      </c>
      <c r="K61" s="197" t="s">
        <v>198</v>
      </c>
      <c r="L61" s="975" t="s">
        <v>475</v>
      </c>
      <c r="M61" s="976"/>
      <c r="N61" s="977"/>
      <c r="O61" s="975" t="s">
        <v>171</v>
      </c>
      <c r="P61" s="977"/>
      <c r="Q61" s="975" t="s">
        <v>201</v>
      </c>
      <c r="R61" s="976"/>
      <c r="S61" s="977"/>
      <c r="T61" s="974"/>
      <c r="U61" s="369"/>
    </row>
    <row r="62" spans="1:21">
      <c r="A62" s="1007" t="str">
        <f>B56</f>
        <v>urb.i.1</v>
      </c>
      <c r="B62" s="200">
        <v>1</v>
      </c>
      <c r="C62" s="80"/>
      <c r="D62" s="40"/>
      <c r="E62" s="40"/>
      <c r="F62" s="80"/>
      <c r="G62" s="557"/>
      <c r="H62" s="41"/>
      <c r="I62" s="384"/>
      <c r="J62" s="385"/>
      <c r="K62" s="386"/>
      <c r="L62" s="885"/>
      <c r="M62" s="885"/>
      <c r="N62" s="885"/>
      <c r="O62" s="886"/>
      <c r="P62" s="886"/>
      <c r="Q62" s="885"/>
      <c r="R62" s="885"/>
      <c r="S62" s="885"/>
      <c r="T62" s="555"/>
      <c r="U62" s="367"/>
    </row>
    <row r="63" spans="1:21">
      <c r="A63" s="1007"/>
      <c r="B63" s="201">
        <v>2</v>
      </c>
      <c r="C63" s="39"/>
      <c r="D63" s="33"/>
      <c r="E63" s="33"/>
      <c r="F63" s="39"/>
      <c r="G63" s="558"/>
      <c r="H63" s="41"/>
      <c r="I63" s="370"/>
      <c r="J63" s="371"/>
      <c r="K63" s="372"/>
      <c r="L63" s="885"/>
      <c r="M63" s="885"/>
      <c r="N63" s="885"/>
      <c r="O63" s="886"/>
      <c r="P63" s="886"/>
      <c r="Q63" s="885"/>
      <c r="R63" s="885"/>
      <c r="S63" s="885"/>
      <c r="T63" s="550"/>
      <c r="U63" s="367"/>
    </row>
    <row r="64" spans="1:21">
      <c r="A64" s="1007"/>
      <c r="B64" s="201">
        <v>3</v>
      </c>
      <c r="C64" s="39"/>
      <c r="D64" s="33"/>
      <c r="E64" s="33"/>
      <c r="F64" s="39"/>
      <c r="G64" s="558"/>
      <c r="H64" s="41"/>
      <c r="I64" s="370"/>
      <c r="J64" s="371"/>
      <c r="K64" s="372"/>
      <c r="L64" s="885"/>
      <c r="M64" s="885"/>
      <c r="N64" s="885"/>
      <c r="O64" s="886"/>
      <c r="P64" s="886"/>
      <c r="Q64" s="885"/>
      <c r="R64" s="885"/>
      <c r="S64" s="885"/>
      <c r="T64" s="550"/>
      <c r="U64" s="367"/>
    </row>
    <row r="65" spans="1:21">
      <c r="A65" s="1007"/>
      <c r="B65" s="201">
        <v>4</v>
      </c>
      <c r="C65" s="39"/>
      <c r="D65" s="33"/>
      <c r="E65" s="33"/>
      <c r="F65" s="39"/>
      <c r="G65" s="558"/>
      <c r="H65" s="41"/>
      <c r="I65" s="370"/>
      <c r="J65" s="371"/>
      <c r="K65" s="372"/>
      <c r="L65" s="885"/>
      <c r="M65" s="885"/>
      <c r="N65" s="885"/>
      <c r="O65" s="886"/>
      <c r="P65" s="886"/>
      <c r="Q65" s="885"/>
      <c r="R65" s="885"/>
      <c r="S65" s="885"/>
      <c r="T65" s="550"/>
      <c r="U65" s="367"/>
    </row>
    <row r="66" spans="1:21">
      <c r="A66" s="1007"/>
      <c r="B66" s="201">
        <v>5</v>
      </c>
      <c r="C66" s="39"/>
      <c r="D66" s="33"/>
      <c r="E66" s="33"/>
      <c r="F66" s="39"/>
      <c r="G66" s="558"/>
      <c r="H66" s="41"/>
      <c r="I66" s="370"/>
      <c r="J66" s="371"/>
      <c r="K66" s="372"/>
      <c r="L66" s="885"/>
      <c r="M66" s="885"/>
      <c r="N66" s="885"/>
      <c r="O66" s="886"/>
      <c r="P66" s="886"/>
      <c r="Q66" s="885"/>
      <c r="R66" s="885"/>
      <c r="S66" s="885"/>
      <c r="T66" s="550"/>
      <c r="U66" s="367"/>
    </row>
    <row r="67" spans="1:21">
      <c r="A67" s="1007"/>
      <c r="B67" s="201">
        <v>6</v>
      </c>
      <c r="C67" s="39"/>
      <c r="D67" s="33"/>
      <c r="E67" s="33"/>
      <c r="F67" s="39"/>
      <c r="G67" s="558"/>
      <c r="H67" s="41"/>
      <c r="I67" s="370"/>
      <c r="J67" s="371"/>
      <c r="K67" s="372"/>
      <c r="L67" s="885"/>
      <c r="M67" s="885"/>
      <c r="N67" s="885"/>
      <c r="O67" s="886"/>
      <c r="P67" s="886"/>
      <c r="Q67" s="885"/>
      <c r="R67" s="885"/>
      <c r="S67" s="885"/>
      <c r="T67" s="550"/>
      <c r="U67" s="367"/>
    </row>
    <row r="68" spans="1:21">
      <c r="A68" s="1007"/>
      <c r="B68" s="201">
        <v>7</v>
      </c>
      <c r="C68" s="39"/>
      <c r="D68" s="33"/>
      <c r="E68" s="33"/>
      <c r="F68" s="39"/>
      <c r="G68" s="558"/>
      <c r="H68" s="41"/>
      <c r="I68" s="370"/>
      <c r="J68" s="371"/>
      <c r="K68" s="372"/>
      <c r="L68" s="885"/>
      <c r="M68" s="885"/>
      <c r="N68" s="885"/>
      <c r="O68" s="886"/>
      <c r="P68" s="886"/>
      <c r="Q68" s="885"/>
      <c r="R68" s="885"/>
      <c r="S68" s="885"/>
      <c r="T68" s="550"/>
      <c r="U68" s="367"/>
    </row>
    <row r="69" spans="1:21">
      <c r="A69" s="1007"/>
      <c r="B69" s="201">
        <v>8</v>
      </c>
      <c r="C69" s="39"/>
      <c r="D69" s="33"/>
      <c r="E69" s="33"/>
      <c r="F69" s="39"/>
      <c r="G69" s="558"/>
      <c r="H69" s="41"/>
      <c r="I69" s="370"/>
      <c r="J69" s="371"/>
      <c r="K69" s="372"/>
      <c r="L69" s="885"/>
      <c r="M69" s="885"/>
      <c r="N69" s="885"/>
      <c r="O69" s="886"/>
      <c r="P69" s="886"/>
      <c r="Q69" s="885"/>
      <c r="R69" s="885"/>
      <c r="S69" s="885"/>
      <c r="T69" s="550"/>
      <c r="U69" s="367"/>
    </row>
    <row r="70" spans="1:21">
      <c r="A70" s="1007"/>
      <c r="B70" s="201">
        <v>9</v>
      </c>
      <c r="C70" s="39"/>
      <c r="D70" s="33"/>
      <c r="E70" s="33"/>
      <c r="F70" s="39"/>
      <c r="G70" s="558"/>
      <c r="H70" s="41"/>
      <c r="I70" s="370"/>
      <c r="J70" s="371"/>
      <c r="K70" s="372"/>
      <c r="L70" s="885"/>
      <c r="M70" s="885"/>
      <c r="N70" s="885"/>
      <c r="O70" s="886"/>
      <c r="P70" s="886"/>
      <c r="Q70" s="885"/>
      <c r="R70" s="885"/>
      <c r="S70" s="885"/>
      <c r="T70" s="550"/>
      <c r="U70" s="367"/>
    </row>
    <row r="71" spans="1:21" ht="15.75" thickBot="1">
      <c r="A71" s="1008"/>
      <c r="B71" s="202">
        <v>10</v>
      </c>
      <c r="C71" s="47"/>
      <c r="D71" s="46"/>
      <c r="E71" s="46"/>
      <c r="F71" s="47"/>
      <c r="G71" s="559"/>
      <c r="H71" s="205"/>
      <c r="I71" s="373"/>
      <c r="J71" s="374"/>
      <c r="K71" s="375"/>
      <c r="L71" s="854"/>
      <c r="M71" s="854"/>
      <c r="N71" s="854"/>
      <c r="O71" s="887"/>
      <c r="P71" s="887"/>
      <c r="Q71" s="854"/>
      <c r="R71" s="854"/>
      <c r="S71" s="854"/>
      <c r="T71" s="551"/>
      <c r="U71" s="367"/>
    </row>
    <row r="72" spans="1:21" ht="30.75" thickBot="1">
      <c r="A72" s="48"/>
      <c r="B72" s="34"/>
      <c r="C72" s="34"/>
      <c r="D72" s="34"/>
      <c r="E72" s="335" t="s">
        <v>202</v>
      </c>
      <c r="F72" s="329">
        <f>COUNTA(F62:F71)</f>
        <v>0</v>
      </c>
      <c r="G72" s="330">
        <f>COUNTA(G62:G71)</f>
        <v>0</v>
      </c>
      <c r="H72" s="376"/>
      <c r="I72" s="376"/>
      <c r="J72" s="377"/>
      <c r="K72" s="376"/>
      <c r="L72" s="376"/>
      <c r="M72" s="966" t="s">
        <v>203</v>
      </c>
      <c r="N72" s="967"/>
      <c r="O72" s="968">
        <f>SUM(O62:O71)</f>
        <v>0</v>
      </c>
      <c r="P72" s="969"/>
      <c r="R72" s="34"/>
      <c r="S72" s="34"/>
      <c r="T72" s="552"/>
      <c r="U72" s="379"/>
    </row>
    <row r="73" spans="1:21" ht="15.75" thickBot="1">
      <c r="A73" s="380"/>
      <c r="B73" s="381"/>
      <c r="C73" s="382"/>
      <c r="D73" s="382"/>
      <c r="E73" s="382"/>
      <c r="F73" s="381"/>
      <c r="G73" s="382"/>
      <c r="H73" s="382"/>
      <c r="I73" s="381"/>
      <c r="J73" s="381"/>
      <c r="K73" s="382"/>
      <c r="L73" s="382"/>
      <c r="M73" s="382"/>
      <c r="N73" s="382"/>
      <c r="O73" s="382"/>
      <c r="P73" s="382"/>
      <c r="Q73" s="382"/>
      <c r="R73" s="382"/>
      <c r="S73" s="560"/>
      <c r="T73" s="554"/>
      <c r="U73" s="383"/>
    </row>
    <row r="74" spans="1:21" ht="15.75" thickBot="1">
      <c r="A74" s="362"/>
      <c r="B74" s="363"/>
      <c r="C74" s="364"/>
      <c r="D74" s="364"/>
      <c r="E74" s="364"/>
      <c r="F74" s="363"/>
      <c r="G74" s="364"/>
      <c r="H74" s="364"/>
      <c r="I74" s="363"/>
      <c r="J74" s="363"/>
      <c r="K74" s="364"/>
      <c r="L74" s="364"/>
      <c r="M74" s="364"/>
      <c r="N74" s="364"/>
      <c r="O74" s="364"/>
      <c r="P74" s="364"/>
      <c r="Q74" s="364"/>
      <c r="R74" s="364"/>
      <c r="S74" s="364"/>
      <c r="T74" s="547"/>
      <c r="U74" s="365"/>
    </row>
    <row r="75" spans="1:21" ht="28.5" thickBot="1">
      <c r="A75" s="193" t="s">
        <v>19</v>
      </c>
      <c r="B75" s="953" t="s">
        <v>69</v>
      </c>
      <c r="C75" s="930"/>
      <c r="E75" s="983" t="s">
        <v>173</v>
      </c>
      <c r="F75" s="984"/>
      <c r="G75" s="957" t="str">
        <f>VLOOKUP(B75,'Urbano.Piano inv. forn'!$C$67:$G$86,3,FALSE)</f>
        <v/>
      </c>
      <c r="H75" s="958"/>
      <c r="I75" s="28"/>
      <c r="J75" s="983" t="s">
        <v>174</v>
      </c>
      <c r="K75" s="984"/>
      <c r="L75" s="957">
        <f>VLOOKUP(B75,'Urbano.Piano inv. forn'!$C$67:$G$86,4,FALSE)</f>
        <v>0</v>
      </c>
      <c r="M75" s="958"/>
      <c r="O75" s="198" t="s">
        <v>175</v>
      </c>
      <c r="P75" s="366"/>
      <c r="R75" s="199" t="s">
        <v>176</v>
      </c>
      <c r="S75" s="978"/>
      <c r="T75" s="979"/>
      <c r="U75" s="367"/>
    </row>
    <row r="76" spans="1:21" ht="15.75" thickBot="1">
      <c r="A76" s="48"/>
      <c r="B76" s="35"/>
      <c r="C76" s="35"/>
      <c r="E76" s="36"/>
      <c r="F76" s="36"/>
      <c r="G76" s="37"/>
      <c r="H76" s="37"/>
      <c r="I76" s="28"/>
      <c r="J76" s="36"/>
      <c r="K76" s="36"/>
      <c r="L76" s="37"/>
      <c r="M76" s="37"/>
      <c r="O76" s="38"/>
      <c r="R76" s="34"/>
      <c r="S76" s="368"/>
      <c r="U76" s="49"/>
    </row>
    <row r="77" spans="1:21" ht="29.25" customHeight="1" thickBot="1">
      <c r="A77" s="1000" t="s">
        <v>177</v>
      </c>
      <c r="B77" s="1001"/>
      <c r="C77" s="1001"/>
      <c r="D77" s="1002"/>
      <c r="E77" s="914">
        <f>VLOOKUP(B75,'Urbano.Piano inv. forn'!$C$67:$V$86,18,FALSE)</f>
        <v>0</v>
      </c>
      <c r="F77" s="926"/>
      <c r="G77" s="926"/>
      <c r="H77" s="915"/>
      <c r="I77" s="28"/>
      <c r="J77" s="1003" t="s">
        <v>178</v>
      </c>
      <c r="K77" s="1004"/>
      <c r="L77" s="914">
        <f>VLOOKUP(B75,'Urbano.Piano inv. forn'!$C$67:$V$86,20,FALSE)</f>
        <v>0</v>
      </c>
      <c r="M77" s="915"/>
      <c r="N77" s="45"/>
      <c r="O77" s="199" t="s">
        <v>179</v>
      </c>
      <c r="P77" s="50">
        <f>L77+E77</f>
        <v>0</v>
      </c>
      <c r="R77" s="199" t="s">
        <v>180</v>
      </c>
      <c r="S77" s="978"/>
      <c r="T77" s="979"/>
      <c r="U77" s="49"/>
    </row>
    <row r="78" spans="1:21" ht="15.75" thickBot="1">
      <c r="A78" s="51"/>
      <c r="B78" s="52"/>
      <c r="C78" s="52"/>
      <c r="D78" s="52"/>
      <c r="E78" s="53"/>
      <c r="F78" s="53"/>
      <c r="G78" s="53"/>
      <c r="H78" s="53"/>
      <c r="I78" s="28"/>
      <c r="J78" s="36"/>
      <c r="K78" s="36"/>
      <c r="L78" s="53"/>
      <c r="M78" s="53"/>
      <c r="N78" s="45"/>
      <c r="O78" s="34"/>
      <c r="P78" s="45"/>
      <c r="R78" s="34"/>
      <c r="S78" s="35"/>
      <c r="T78" s="549"/>
      <c r="U78" s="367"/>
    </row>
    <row r="79" spans="1:21" ht="60" customHeight="1">
      <c r="A79" s="994" t="s">
        <v>181</v>
      </c>
      <c r="B79" s="995" t="s">
        <v>182</v>
      </c>
      <c r="C79" s="995" t="s">
        <v>183</v>
      </c>
      <c r="D79" s="194" t="s">
        <v>184</v>
      </c>
      <c r="E79" s="195" t="s">
        <v>185</v>
      </c>
      <c r="F79" s="194" t="s">
        <v>186</v>
      </c>
      <c r="G79" s="194" t="s">
        <v>187</v>
      </c>
      <c r="H79" s="196" t="s">
        <v>146</v>
      </c>
      <c r="I79" s="196" t="s">
        <v>188</v>
      </c>
      <c r="J79" s="196" t="s">
        <v>189</v>
      </c>
      <c r="K79" s="196" t="s">
        <v>190</v>
      </c>
      <c r="L79" s="970" t="s">
        <v>473</v>
      </c>
      <c r="M79" s="971"/>
      <c r="N79" s="972"/>
      <c r="O79" s="970" t="s">
        <v>191</v>
      </c>
      <c r="P79" s="972"/>
      <c r="Q79" s="970" t="s">
        <v>192</v>
      </c>
      <c r="R79" s="971"/>
      <c r="S79" s="972"/>
      <c r="T79" s="973" t="s">
        <v>193</v>
      </c>
      <c r="U79" s="369"/>
    </row>
    <row r="80" spans="1:21" ht="24.75" customHeight="1" thickBot="1">
      <c r="A80" s="1005"/>
      <c r="B80" s="1006"/>
      <c r="C80" s="1006"/>
      <c r="D80" s="197" t="s">
        <v>194</v>
      </c>
      <c r="E80" s="197" t="s">
        <v>195</v>
      </c>
      <c r="F80" s="197" t="s">
        <v>196</v>
      </c>
      <c r="G80" s="197" t="s">
        <v>196</v>
      </c>
      <c r="H80" s="197" t="s">
        <v>68</v>
      </c>
      <c r="I80" s="197" t="s">
        <v>44</v>
      </c>
      <c r="J80" s="197" t="s">
        <v>197</v>
      </c>
      <c r="K80" s="197" t="s">
        <v>198</v>
      </c>
      <c r="L80" s="975" t="s">
        <v>475</v>
      </c>
      <c r="M80" s="976"/>
      <c r="N80" s="977"/>
      <c r="O80" s="975" t="s">
        <v>171</v>
      </c>
      <c r="P80" s="977"/>
      <c r="Q80" s="975" t="s">
        <v>201</v>
      </c>
      <c r="R80" s="976"/>
      <c r="S80" s="977"/>
      <c r="T80" s="974"/>
      <c r="U80" s="369"/>
    </row>
    <row r="81" spans="1:21">
      <c r="A81" s="1007" t="str">
        <f>B75</f>
        <v>urb.i.1</v>
      </c>
      <c r="B81" s="200">
        <v>1</v>
      </c>
      <c r="C81" s="80"/>
      <c r="D81" s="40"/>
      <c r="E81" s="40"/>
      <c r="F81" s="80"/>
      <c r="G81" s="557"/>
      <c r="H81" s="41"/>
      <c r="I81" s="384"/>
      <c r="J81" s="385"/>
      <c r="K81" s="386"/>
      <c r="L81" s="896"/>
      <c r="M81" s="896"/>
      <c r="N81" s="896"/>
      <c r="O81" s="897"/>
      <c r="P81" s="897"/>
      <c r="Q81" s="896"/>
      <c r="R81" s="896"/>
      <c r="S81" s="896"/>
      <c r="T81" s="555"/>
      <c r="U81" s="367"/>
    </row>
    <row r="82" spans="1:21">
      <c r="A82" s="1007"/>
      <c r="B82" s="201">
        <v>2</v>
      </c>
      <c r="C82" s="39"/>
      <c r="D82" s="33"/>
      <c r="E82" s="33"/>
      <c r="F82" s="39"/>
      <c r="G82" s="558"/>
      <c r="H82" s="41"/>
      <c r="I82" s="370"/>
      <c r="J82" s="371"/>
      <c r="K82" s="372"/>
      <c r="L82" s="885"/>
      <c r="M82" s="885"/>
      <c r="N82" s="885"/>
      <c r="O82" s="886"/>
      <c r="P82" s="886"/>
      <c r="Q82" s="885"/>
      <c r="R82" s="885"/>
      <c r="S82" s="885"/>
      <c r="T82" s="550"/>
      <c r="U82" s="367"/>
    </row>
    <row r="83" spans="1:21">
      <c r="A83" s="1007"/>
      <c r="B83" s="201">
        <v>3</v>
      </c>
      <c r="C83" s="39"/>
      <c r="D83" s="33"/>
      <c r="E83" s="33"/>
      <c r="F83" s="39"/>
      <c r="G83" s="558"/>
      <c r="H83" s="41"/>
      <c r="I83" s="370"/>
      <c r="J83" s="371"/>
      <c r="K83" s="372"/>
      <c r="L83" s="885"/>
      <c r="M83" s="885"/>
      <c r="N83" s="885"/>
      <c r="O83" s="886"/>
      <c r="P83" s="886"/>
      <c r="Q83" s="885"/>
      <c r="R83" s="885"/>
      <c r="S83" s="885"/>
      <c r="T83" s="550"/>
      <c r="U83" s="367"/>
    </row>
    <row r="84" spans="1:21">
      <c r="A84" s="1007"/>
      <c r="B84" s="201">
        <v>4</v>
      </c>
      <c r="C84" s="39"/>
      <c r="D84" s="33"/>
      <c r="E84" s="33"/>
      <c r="F84" s="39"/>
      <c r="G84" s="558"/>
      <c r="H84" s="41"/>
      <c r="I84" s="370"/>
      <c r="J84" s="371"/>
      <c r="K84" s="372"/>
      <c r="L84" s="885"/>
      <c r="M84" s="885"/>
      <c r="N84" s="885"/>
      <c r="O84" s="886"/>
      <c r="P84" s="886"/>
      <c r="Q84" s="885"/>
      <c r="R84" s="885"/>
      <c r="S84" s="885"/>
      <c r="T84" s="550"/>
      <c r="U84" s="367"/>
    </row>
    <row r="85" spans="1:21">
      <c r="A85" s="1007"/>
      <c r="B85" s="201">
        <v>5</v>
      </c>
      <c r="C85" s="39"/>
      <c r="D85" s="33"/>
      <c r="E85" s="33"/>
      <c r="F85" s="39"/>
      <c r="G85" s="558"/>
      <c r="H85" s="41"/>
      <c r="I85" s="370"/>
      <c r="J85" s="371"/>
      <c r="K85" s="372"/>
      <c r="L85" s="885"/>
      <c r="M85" s="885"/>
      <c r="N85" s="885"/>
      <c r="O85" s="886"/>
      <c r="P85" s="886"/>
      <c r="Q85" s="885"/>
      <c r="R85" s="885"/>
      <c r="S85" s="885"/>
      <c r="T85" s="550"/>
      <c r="U85" s="367"/>
    </row>
    <row r="86" spans="1:21">
      <c r="A86" s="1007"/>
      <c r="B86" s="201">
        <v>6</v>
      </c>
      <c r="C86" s="39"/>
      <c r="D86" s="33"/>
      <c r="E86" s="33"/>
      <c r="F86" s="39"/>
      <c r="G86" s="558"/>
      <c r="H86" s="41"/>
      <c r="I86" s="370"/>
      <c r="J86" s="371"/>
      <c r="K86" s="372"/>
      <c r="L86" s="885"/>
      <c r="M86" s="885"/>
      <c r="N86" s="885"/>
      <c r="O86" s="886"/>
      <c r="P86" s="886"/>
      <c r="Q86" s="885"/>
      <c r="R86" s="885"/>
      <c r="S86" s="885"/>
      <c r="T86" s="550"/>
      <c r="U86" s="367"/>
    </row>
    <row r="87" spans="1:21">
      <c r="A87" s="1007"/>
      <c r="B87" s="201">
        <v>7</v>
      </c>
      <c r="C87" s="39"/>
      <c r="D87" s="33"/>
      <c r="E87" s="33"/>
      <c r="F87" s="39"/>
      <c r="G87" s="558"/>
      <c r="H87" s="41"/>
      <c r="I87" s="370"/>
      <c r="J87" s="371"/>
      <c r="K87" s="372"/>
      <c r="L87" s="885"/>
      <c r="M87" s="885"/>
      <c r="N87" s="885"/>
      <c r="O87" s="886"/>
      <c r="P87" s="886"/>
      <c r="Q87" s="885"/>
      <c r="R87" s="885"/>
      <c r="S87" s="885"/>
      <c r="T87" s="550"/>
      <c r="U87" s="367"/>
    </row>
    <row r="88" spans="1:21">
      <c r="A88" s="1007"/>
      <c r="B88" s="201">
        <v>8</v>
      </c>
      <c r="C88" s="39"/>
      <c r="D88" s="33"/>
      <c r="E88" s="33"/>
      <c r="F88" s="39"/>
      <c r="G88" s="558"/>
      <c r="H88" s="41"/>
      <c r="I88" s="370"/>
      <c r="J88" s="371"/>
      <c r="K88" s="372"/>
      <c r="L88" s="885"/>
      <c r="M88" s="885"/>
      <c r="N88" s="885"/>
      <c r="O88" s="886"/>
      <c r="P88" s="886"/>
      <c r="Q88" s="885"/>
      <c r="R88" s="885"/>
      <c r="S88" s="885"/>
      <c r="T88" s="550"/>
      <c r="U88" s="367"/>
    </row>
    <row r="89" spans="1:21">
      <c r="A89" s="1007"/>
      <c r="B89" s="201">
        <v>9</v>
      </c>
      <c r="C89" s="39"/>
      <c r="D89" s="33"/>
      <c r="E89" s="33"/>
      <c r="F89" s="39"/>
      <c r="G89" s="558"/>
      <c r="H89" s="41"/>
      <c r="I89" s="370"/>
      <c r="J89" s="371"/>
      <c r="K89" s="372"/>
      <c r="L89" s="885"/>
      <c r="M89" s="885"/>
      <c r="N89" s="885"/>
      <c r="O89" s="886"/>
      <c r="P89" s="886"/>
      <c r="Q89" s="885"/>
      <c r="R89" s="885"/>
      <c r="S89" s="885"/>
      <c r="T89" s="550"/>
      <c r="U89" s="367"/>
    </row>
    <row r="90" spans="1:21" ht="15.75" thickBot="1">
      <c r="A90" s="1008"/>
      <c r="B90" s="202">
        <v>10</v>
      </c>
      <c r="C90" s="47"/>
      <c r="D90" s="46"/>
      <c r="E90" s="46"/>
      <c r="F90" s="47"/>
      <c r="G90" s="559"/>
      <c r="H90" s="205"/>
      <c r="I90" s="373"/>
      <c r="J90" s="374"/>
      <c r="K90" s="375"/>
      <c r="L90" s="854"/>
      <c r="M90" s="854"/>
      <c r="N90" s="854"/>
      <c r="O90" s="887"/>
      <c r="P90" s="887"/>
      <c r="Q90" s="854"/>
      <c r="R90" s="854"/>
      <c r="S90" s="854"/>
      <c r="T90" s="551"/>
      <c r="U90" s="367"/>
    </row>
    <row r="91" spans="1:21" ht="30.75" thickBot="1">
      <c r="A91" s="48"/>
      <c r="B91" s="34"/>
      <c r="C91" s="34"/>
      <c r="D91" s="34"/>
      <c r="E91" s="335" t="s">
        <v>202</v>
      </c>
      <c r="F91" s="329">
        <f>COUNTA(F81:F90)</f>
        <v>0</v>
      </c>
      <c r="G91" s="330">
        <f>COUNTA(G81:G90)</f>
        <v>0</v>
      </c>
      <c r="H91" s="376"/>
      <c r="I91" s="376"/>
      <c r="J91" s="377"/>
      <c r="K91" s="376"/>
      <c r="L91" s="376"/>
      <c r="M91" s="966" t="s">
        <v>203</v>
      </c>
      <c r="N91" s="967"/>
      <c r="O91" s="968">
        <f>SUM(O81:O90)</f>
        <v>0</v>
      </c>
      <c r="P91" s="969"/>
      <c r="R91" s="34"/>
      <c r="S91" s="34"/>
      <c r="T91" s="552"/>
      <c r="U91" s="379"/>
    </row>
    <row r="92" spans="1:21" ht="15.75" thickBot="1">
      <c r="A92" s="380"/>
      <c r="B92" s="381"/>
      <c r="C92" s="382"/>
      <c r="D92" s="382"/>
      <c r="E92" s="382"/>
      <c r="F92" s="381"/>
      <c r="G92" s="382"/>
      <c r="H92" s="382"/>
      <c r="I92" s="381"/>
      <c r="J92" s="381"/>
      <c r="K92" s="382"/>
      <c r="L92" s="382"/>
      <c r="M92" s="382"/>
      <c r="N92" s="382"/>
      <c r="O92" s="382"/>
      <c r="P92" s="382"/>
      <c r="Q92" s="382"/>
      <c r="R92" s="382"/>
      <c r="S92" s="560"/>
      <c r="T92" s="554"/>
      <c r="U92" s="383"/>
    </row>
    <row r="93" spans="1:21" ht="15.75" thickBot="1">
      <c r="A93" s="362"/>
      <c r="B93" s="363"/>
      <c r="C93" s="364"/>
      <c r="D93" s="364"/>
      <c r="E93" s="364"/>
      <c r="F93" s="363"/>
      <c r="G93" s="364"/>
      <c r="H93" s="364"/>
      <c r="I93" s="363"/>
      <c r="J93" s="363"/>
      <c r="K93" s="364"/>
      <c r="L93" s="364"/>
      <c r="M93" s="364"/>
      <c r="N93" s="364"/>
      <c r="O93" s="364"/>
      <c r="P93" s="364"/>
      <c r="Q93" s="364"/>
      <c r="R93" s="364"/>
      <c r="S93" s="364"/>
      <c r="T93" s="547"/>
      <c r="U93" s="365"/>
    </row>
    <row r="94" spans="1:21" ht="28.5" thickBot="1">
      <c r="A94" s="193" t="s">
        <v>19</v>
      </c>
      <c r="B94" s="953" t="s">
        <v>69</v>
      </c>
      <c r="C94" s="930"/>
      <c r="E94" s="983" t="s">
        <v>173</v>
      </c>
      <c r="F94" s="984"/>
      <c r="G94" s="957" t="str">
        <f>VLOOKUP(B94,'Urbano.Piano inv. forn'!$C$67:$G$86,3,FALSE)</f>
        <v/>
      </c>
      <c r="H94" s="958"/>
      <c r="I94" s="28"/>
      <c r="J94" s="983" t="s">
        <v>174</v>
      </c>
      <c r="K94" s="984"/>
      <c r="L94" s="957">
        <f>VLOOKUP(B94,'Urbano.Piano inv. forn'!$C$67:$G$86,4,FALSE)</f>
        <v>0</v>
      </c>
      <c r="M94" s="958"/>
      <c r="O94" s="198" t="s">
        <v>175</v>
      </c>
      <c r="P94" s="366"/>
      <c r="R94" s="199" t="s">
        <v>176</v>
      </c>
      <c r="S94" s="978"/>
      <c r="T94" s="979"/>
      <c r="U94" s="367"/>
    </row>
    <row r="95" spans="1:21" ht="15.75" thickBot="1">
      <c r="A95" s="48"/>
      <c r="B95" s="35"/>
      <c r="C95" s="35"/>
      <c r="E95" s="36"/>
      <c r="F95" s="36"/>
      <c r="G95" s="37"/>
      <c r="H95" s="37"/>
      <c r="I95" s="28"/>
      <c r="J95" s="36"/>
      <c r="K95" s="36"/>
      <c r="L95" s="37"/>
      <c r="M95" s="37"/>
      <c r="O95" s="38"/>
      <c r="R95" s="34"/>
      <c r="S95" s="368"/>
      <c r="U95" s="49"/>
    </row>
    <row r="96" spans="1:21" ht="38.25" customHeight="1" thickBot="1">
      <c r="A96" s="1000" t="s">
        <v>177</v>
      </c>
      <c r="B96" s="1001"/>
      <c r="C96" s="1001"/>
      <c r="D96" s="1002"/>
      <c r="E96" s="914">
        <f>VLOOKUP(B94,'Urbano.Piano inv. forn'!$C$67:$V$86,18,FALSE)</f>
        <v>0</v>
      </c>
      <c r="F96" s="926"/>
      <c r="G96" s="926"/>
      <c r="H96" s="915"/>
      <c r="I96" s="28"/>
      <c r="J96" s="1003" t="s">
        <v>178</v>
      </c>
      <c r="K96" s="1004"/>
      <c r="L96" s="914">
        <f>VLOOKUP(B94,'Urbano.Piano inv. forn'!$C$67:$V$86,20,FALSE)</f>
        <v>0</v>
      </c>
      <c r="M96" s="915"/>
      <c r="N96" s="45"/>
      <c r="O96" s="199" t="s">
        <v>179</v>
      </c>
      <c r="P96" s="50">
        <f>L96+E96</f>
        <v>0</v>
      </c>
      <c r="R96" s="199" t="s">
        <v>180</v>
      </c>
      <c r="S96" s="978"/>
      <c r="T96" s="979"/>
      <c r="U96" s="49"/>
    </row>
    <row r="97" spans="1:21" ht="15.75" thickBot="1">
      <c r="A97" s="51"/>
      <c r="B97" s="52"/>
      <c r="C97" s="52"/>
      <c r="D97" s="52"/>
      <c r="E97" s="53"/>
      <c r="F97" s="53"/>
      <c r="G97" s="53"/>
      <c r="H97" s="53"/>
      <c r="I97" s="28"/>
      <c r="J97" s="36"/>
      <c r="K97" s="36"/>
      <c r="L97" s="53"/>
      <c r="M97" s="53"/>
      <c r="N97" s="45"/>
      <c r="O97" s="34"/>
      <c r="P97" s="45"/>
      <c r="R97" s="34"/>
      <c r="S97" s="35"/>
      <c r="T97" s="549"/>
      <c r="U97" s="367"/>
    </row>
    <row r="98" spans="1:21" ht="60" customHeight="1">
      <c r="A98" s="994" t="s">
        <v>181</v>
      </c>
      <c r="B98" s="995" t="s">
        <v>182</v>
      </c>
      <c r="C98" s="995" t="s">
        <v>183</v>
      </c>
      <c r="D98" s="194" t="s">
        <v>184</v>
      </c>
      <c r="E98" s="195" t="s">
        <v>185</v>
      </c>
      <c r="F98" s="194" t="s">
        <v>186</v>
      </c>
      <c r="G98" s="194" t="s">
        <v>187</v>
      </c>
      <c r="H98" s="196" t="s">
        <v>146</v>
      </c>
      <c r="I98" s="196" t="s">
        <v>188</v>
      </c>
      <c r="J98" s="196" t="s">
        <v>189</v>
      </c>
      <c r="K98" s="196" t="s">
        <v>190</v>
      </c>
      <c r="L98" s="970" t="s">
        <v>473</v>
      </c>
      <c r="M98" s="971"/>
      <c r="N98" s="972"/>
      <c r="O98" s="970" t="s">
        <v>191</v>
      </c>
      <c r="P98" s="972"/>
      <c r="Q98" s="970" t="s">
        <v>192</v>
      </c>
      <c r="R98" s="971"/>
      <c r="S98" s="972"/>
      <c r="T98" s="973" t="s">
        <v>193</v>
      </c>
      <c r="U98" s="369"/>
    </row>
    <row r="99" spans="1:21" ht="24.75" customHeight="1" thickBot="1">
      <c r="A99" s="1005"/>
      <c r="B99" s="1006"/>
      <c r="C99" s="1006"/>
      <c r="D99" s="197" t="s">
        <v>194</v>
      </c>
      <c r="E99" s="197" t="s">
        <v>195</v>
      </c>
      <c r="F99" s="197" t="s">
        <v>196</v>
      </c>
      <c r="G99" s="197" t="s">
        <v>196</v>
      </c>
      <c r="H99" s="197" t="s">
        <v>68</v>
      </c>
      <c r="I99" s="197" t="s">
        <v>44</v>
      </c>
      <c r="J99" s="197" t="s">
        <v>197</v>
      </c>
      <c r="K99" s="197" t="s">
        <v>198</v>
      </c>
      <c r="L99" s="975" t="s">
        <v>475</v>
      </c>
      <c r="M99" s="976"/>
      <c r="N99" s="977"/>
      <c r="O99" s="975" t="s">
        <v>171</v>
      </c>
      <c r="P99" s="977"/>
      <c r="Q99" s="975" t="s">
        <v>201</v>
      </c>
      <c r="R99" s="976"/>
      <c r="S99" s="977"/>
      <c r="T99" s="974"/>
      <c r="U99" s="369"/>
    </row>
    <row r="100" spans="1:21">
      <c r="A100" s="1007" t="str">
        <f>B94</f>
        <v>urb.i.1</v>
      </c>
      <c r="B100" s="200">
        <v>1</v>
      </c>
      <c r="C100" s="80"/>
      <c r="D100" s="40"/>
      <c r="E100" s="40"/>
      <c r="F100" s="80"/>
      <c r="G100" s="557"/>
      <c r="H100" s="41"/>
      <c r="I100" s="384"/>
      <c r="J100" s="385"/>
      <c r="K100" s="386"/>
      <c r="L100" s="885"/>
      <c r="M100" s="885"/>
      <c r="N100" s="885"/>
      <c r="O100" s="886"/>
      <c r="P100" s="886"/>
      <c r="Q100" s="885"/>
      <c r="R100" s="885"/>
      <c r="S100" s="885"/>
      <c r="T100" s="555"/>
      <c r="U100" s="367"/>
    </row>
    <row r="101" spans="1:21">
      <c r="A101" s="1007"/>
      <c r="B101" s="201">
        <v>2</v>
      </c>
      <c r="C101" s="39"/>
      <c r="D101" s="33"/>
      <c r="E101" s="33"/>
      <c r="F101" s="39"/>
      <c r="G101" s="558"/>
      <c r="H101" s="41"/>
      <c r="I101" s="370"/>
      <c r="J101" s="371"/>
      <c r="K101" s="372"/>
      <c r="L101" s="885"/>
      <c r="M101" s="885"/>
      <c r="N101" s="885"/>
      <c r="O101" s="886"/>
      <c r="P101" s="886"/>
      <c r="Q101" s="885"/>
      <c r="R101" s="885"/>
      <c r="S101" s="885"/>
      <c r="T101" s="550"/>
      <c r="U101" s="367"/>
    </row>
    <row r="102" spans="1:21">
      <c r="A102" s="1007"/>
      <c r="B102" s="201">
        <v>3</v>
      </c>
      <c r="C102" s="39"/>
      <c r="D102" s="33"/>
      <c r="E102" s="33"/>
      <c r="F102" s="39"/>
      <c r="G102" s="558"/>
      <c r="H102" s="41"/>
      <c r="I102" s="370"/>
      <c r="J102" s="371"/>
      <c r="K102" s="372"/>
      <c r="L102" s="885"/>
      <c r="M102" s="885"/>
      <c r="N102" s="885"/>
      <c r="O102" s="886"/>
      <c r="P102" s="886"/>
      <c r="Q102" s="885"/>
      <c r="R102" s="885"/>
      <c r="S102" s="885"/>
      <c r="T102" s="550"/>
      <c r="U102" s="367"/>
    </row>
    <row r="103" spans="1:21">
      <c r="A103" s="1007"/>
      <c r="B103" s="201">
        <v>4</v>
      </c>
      <c r="C103" s="39"/>
      <c r="D103" s="33"/>
      <c r="E103" s="33"/>
      <c r="F103" s="39"/>
      <c r="G103" s="558"/>
      <c r="H103" s="41"/>
      <c r="I103" s="370"/>
      <c r="J103" s="371"/>
      <c r="K103" s="372"/>
      <c r="L103" s="885"/>
      <c r="M103" s="885"/>
      <c r="N103" s="885"/>
      <c r="O103" s="886"/>
      <c r="P103" s="886"/>
      <c r="Q103" s="885"/>
      <c r="R103" s="885"/>
      <c r="S103" s="885"/>
      <c r="T103" s="550"/>
      <c r="U103" s="367"/>
    </row>
    <row r="104" spans="1:21">
      <c r="A104" s="1007"/>
      <c r="B104" s="201">
        <v>5</v>
      </c>
      <c r="C104" s="39"/>
      <c r="D104" s="33"/>
      <c r="E104" s="33"/>
      <c r="F104" s="39"/>
      <c r="G104" s="558"/>
      <c r="H104" s="41"/>
      <c r="I104" s="370"/>
      <c r="J104" s="371"/>
      <c r="K104" s="372"/>
      <c r="L104" s="885"/>
      <c r="M104" s="885"/>
      <c r="N104" s="885"/>
      <c r="O104" s="886"/>
      <c r="P104" s="886"/>
      <c r="Q104" s="885"/>
      <c r="R104" s="885"/>
      <c r="S104" s="885"/>
      <c r="T104" s="550"/>
      <c r="U104" s="367"/>
    </row>
    <row r="105" spans="1:21">
      <c r="A105" s="1007"/>
      <c r="B105" s="201">
        <v>6</v>
      </c>
      <c r="C105" s="39"/>
      <c r="D105" s="33"/>
      <c r="E105" s="33"/>
      <c r="F105" s="39"/>
      <c r="G105" s="558"/>
      <c r="H105" s="41"/>
      <c r="I105" s="370"/>
      <c r="J105" s="371"/>
      <c r="K105" s="372"/>
      <c r="L105" s="885"/>
      <c r="M105" s="885"/>
      <c r="N105" s="885"/>
      <c r="O105" s="886"/>
      <c r="P105" s="886"/>
      <c r="Q105" s="885"/>
      <c r="R105" s="885"/>
      <c r="S105" s="885"/>
      <c r="T105" s="550"/>
      <c r="U105" s="367"/>
    </row>
    <row r="106" spans="1:21">
      <c r="A106" s="1007"/>
      <c r="B106" s="201">
        <v>7</v>
      </c>
      <c r="C106" s="39"/>
      <c r="D106" s="33"/>
      <c r="E106" s="33"/>
      <c r="F106" s="39"/>
      <c r="G106" s="558"/>
      <c r="H106" s="41"/>
      <c r="I106" s="370"/>
      <c r="J106" s="371"/>
      <c r="K106" s="372"/>
      <c r="L106" s="885"/>
      <c r="M106" s="885"/>
      <c r="N106" s="885"/>
      <c r="O106" s="886"/>
      <c r="P106" s="886"/>
      <c r="Q106" s="885"/>
      <c r="R106" s="885"/>
      <c r="S106" s="885"/>
      <c r="T106" s="550"/>
      <c r="U106" s="367"/>
    </row>
    <row r="107" spans="1:21">
      <c r="A107" s="1007"/>
      <c r="B107" s="201">
        <v>8</v>
      </c>
      <c r="C107" s="39"/>
      <c r="D107" s="33"/>
      <c r="E107" s="33"/>
      <c r="F107" s="39"/>
      <c r="G107" s="558"/>
      <c r="H107" s="41"/>
      <c r="I107" s="370"/>
      <c r="J107" s="371"/>
      <c r="K107" s="372"/>
      <c r="L107" s="885"/>
      <c r="M107" s="885"/>
      <c r="N107" s="885"/>
      <c r="O107" s="886"/>
      <c r="P107" s="886"/>
      <c r="Q107" s="885"/>
      <c r="R107" s="885"/>
      <c r="S107" s="885"/>
      <c r="T107" s="550"/>
      <c r="U107" s="367"/>
    </row>
    <row r="108" spans="1:21">
      <c r="A108" s="1007"/>
      <c r="B108" s="201">
        <v>9</v>
      </c>
      <c r="C108" s="39"/>
      <c r="D108" s="33"/>
      <c r="E108" s="33"/>
      <c r="F108" s="39"/>
      <c r="G108" s="558"/>
      <c r="H108" s="41"/>
      <c r="I108" s="370"/>
      <c r="J108" s="371"/>
      <c r="K108" s="372"/>
      <c r="L108" s="885"/>
      <c r="M108" s="885"/>
      <c r="N108" s="885"/>
      <c r="O108" s="886"/>
      <c r="P108" s="886"/>
      <c r="Q108" s="885"/>
      <c r="R108" s="885"/>
      <c r="S108" s="885"/>
      <c r="T108" s="550"/>
      <c r="U108" s="367"/>
    </row>
    <row r="109" spans="1:21" ht="15.75" thickBot="1">
      <c r="A109" s="1008"/>
      <c r="B109" s="202">
        <v>10</v>
      </c>
      <c r="C109" s="47"/>
      <c r="D109" s="46"/>
      <c r="E109" s="46"/>
      <c r="F109" s="47"/>
      <c r="G109" s="559"/>
      <c r="H109" s="205"/>
      <c r="I109" s="373"/>
      <c r="J109" s="374"/>
      <c r="K109" s="375"/>
      <c r="L109" s="854"/>
      <c r="M109" s="854"/>
      <c r="N109" s="854"/>
      <c r="O109" s="887"/>
      <c r="P109" s="887"/>
      <c r="Q109" s="854"/>
      <c r="R109" s="854"/>
      <c r="S109" s="854"/>
      <c r="T109" s="551"/>
      <c r="U109" s="367"/>
    </row>
    <row r="110" spans="1:21" ht="30.75" thickBot="1">
      <c r="A110" s="48"/>
      <c r="B110" s="34"/>
      <c r="C110" s="34"/>
      <c r="D110" s="34"/>
      <c r="E110" s="335" t="s">
        <v>202</v>
      </c>
      <c r="F110" s="329">
        <f>COUNTA(F100:F109)</f>
        <v>0</v>
      </c>
      <c r="G110" s="330">
        <f>COUNTA(G100:G109)</f>
        <v>0</v>
      </c>
      <c r="H110" s="376"/>
      <c r="I110" s="376"/>
      <c r="J110" s="377"/>
      <c r="K110" s="376"/>
      <c r="L110" s="376"/>
      <c r="M110" s="966" t="s">
        <v>203</v>
      </c>
      <c r="N110" s="967"/>
      <c r="O110" s="968">
        <f>SUM(O100:O109)</f>
        <v>0</v>
      </c>
      <c r="P110" s="969"/>
      <c r="R110" s="34"/>
      <c r="S110" s="34"/>
      <c r="T110" s="552"/>
      <c r="U110" s="379"/>
    </row>
    <row r="111" spans="1:21" ht="15.75" thickBot="1">
      <c r="A111" s="380"/>
      <c r="B111" s="381"/>
      <c r="C111" s="382"/>
      <c r="D111" s="382"/>
      <c r="E111" s="382"/>
      <c r="F111" s="381"/>
      <c r="G111" s="382"/>
      <c r="H111" s="382"/>
      <c r="I111" s="381"/>
      <c r="J111" s="381"/>
      <c r="K111" s="382"/>
      <c r="L111" s="382"/>
      <c r="M111" s="382"/>
      <c r="N111" s="382"/>
      <c r="O111" s="382"/>
      <c r="P111" s="382"/>
      <c r="Q111" s="382"/>
      <c r="R111" s="382"/>
      <c r="S111" s="560"/>
      <c r="T111" s="554"/>
      <c r="U111" s="383"/>
    </row>
    <row r="112" spans="1:21" ht="15.75" thickBot="1">
      <c r="A112" s="362"/>
      <c r="B112" s="363"/>
      <c r="C112" s="364"/>
      <c r="D112" s="364"/>
      <c r="E112" s="364"/>
      <c r="F112" s="363"/>
      <c r="G112" s="364"/>
      <c r="H112" s="364"/>
      <c r="I112" s="363"/>
      <c r="J112" s="363"/>
      <c r="K112" s="364"/>
      <c r="L112" s="364"/>
      <c r="M112" s="364"/>
      <c r="N112" s="364"/>
      <c r="O112" s="364"/>
      <c r="P112" s="364"/>
      <c r="Q112" s="364"/>
      <c r="R112" s="364"/>
      <c r="S112" s="364"/>
      <c r="T112" s="547"/>
      <c r="U112" s="365"/>
    </row>
    <row r="113" spans="1:21" ht="28.5" thickBot="1">
      <c r="A113" s="193" t="s">
        <v>19</v>
      </c>
      <c r="B113" s="953" t="s">
        <v>69</v>
      </c>
      <c r="C113" s="930"/>
      <c r="E113" s="983" t="s">
        <v>173</v>
      </c>
      <c r="F113" s="984"/>
      <c r="G113" s="957" t="str">
        <f>VLOOKUP(B113,'Urbano.Piano inv. forn'!$C$67:$G$86,3,FALSE)</f>
        <v/>
      </c>
      <c r="H113" s="958"/>
      <c r="I113" s="28"/>
      <c r="J113" s="983" t="s">
        <v>174</v>
      </c>
      <c r="K113" s="984"/>
      <c r="L113" s="957">
        <f>VLOOKUP(B113,'Urbano.Piano inv. forn'!$C$67:$G$86,4,FALSE)</f>
        <v>0</v>
      </c>
      <c r="M113" s="958"/>
      <c r="O113" s="198" t="s">
        <v>175</v>
      </c>
      <c r="P113" s="366"/>
      <c r="R113" s="199" t="s">
        <v>176</v>
      </c>
      <c r="S113" s="978"/>
      <c r="T113" s="979"/>
      <c r="U113" s="367"/>
    </row>
    <row r="114" spans="1:21" ht="15.75" thickBot="1">
      <c r="A114" s="48"/>
      <c r="B114" s="35"/>
      <c r="C114" s="35"/>
      <c r="E114" s="36"/>
      <c r="F114" s="36"/>
      <c r="G114" s="37"/>
      <c r="H114" s="37"/>
      <c r="I114" s="28"/>
      <c r="J114" s="36"/>
      <c r="K114" s="36"/>
      <c r="L114" s="37"/>
      <c r="M114" s="37"/>
      <c r="O114" s="38"/>
      <c r="R114" s="34"/>
      <c r="S114" s="368"/>
      <c r="U114" s="49"/>
    </row>
    <row r="115" spans="1:21" ht="30.75" customHeight="1" thickBot="1">
      <c r="A115" s="1000" t="s">
        <v>177</v>
      </c>
      <c r="B115" s="1001"/>
      <c r="C115" s="1001"/>
      <c r="D115" s="1002"/>
      <c r="E115" s="914">
        <f>VLOOKUP(B113,'Urbano.Piano inv. forn'!$C$67:$V$86,18,FALSE)</f>
        <v>0</v>
      </c>
      <c r="F115" s="926"/>
      <c r="G115" s="926"/>
      <c r="H115" s="915"/>
      <c r="I115" s="28"/>
      <c r="J115" s="1003" t="s">
        <v>178</v>
      </c>
      <c r="K115" s="1004"/>
      <c r="L115" s="914">
        <f>VLOOKUP(B113,'Urbano.Piano inv. forn'!$C$67:$V$86,20,FALSE)</f>
        <v>0</v>
      </c>
      <c r="M115" s="915"/>
      <c r="N115" s="45"/>
      <c r="O115" s="199" t="s">
        <v>179</v>
      </c>
      <c r="P115" s="50">
        <f>L115+E115</f>
        <v>0</v>
      </c>
      <c r="R115" s="199" t="s">
        <v>180</v>
      </c>
      <c r="S115" s="978"/>
      <c r="T115" s="979"/>
      <c r="U115" s="49"/>
    </row>
    <row r="116" spans="1:21" ht="15.75" thickBot="1">
      <c r="A116" s="51"/>
      <c r="B116" s="52"/>
      <c r="C116" s="52"/>
      <c r="D116" s="52"/>
      <c r="E116" s="53"/>
      <c r="F116" s="53"/>
      <c r="G116" s="53"/>
      <c r="H116" s="53"/>
      <c r="I116" s="28"/>
      <c r="J116" s="36"/>
      <c r="K116" s="36"/>
      <c r="L116" s="53"/>
      <c r="M116" s="53"/>
      <c r="N116" s="45"/>
      <c r="O116" s="34"/>
      <c r="P116" s="45"/>
      <c r="R116" s="34"/>
      <c r="S116" s="35"/>
      <c r="T116" s="549"/>
      <c r="U116" s="367"/>
    </row>
    <row r="117" spans="1:21" ht="60" customHeight="1">
      <c r="A117" s="994" t="s">
        <v>181</v>
      </c>
      <c r="B117" s="995" t="s">
        <v>182</v>
      </c>
      <c r="C117" s="995" t="s">
        <v>183</v>
      </c>
      <c r="D117" s="194" t="s">
        <v>184</v>
      </c>
      <c r="E117" s="195" t="s">
        <v>185</v>
      </c>
      <c r="F117" s="194" t="s">
        <v>186</v>
      </c>
      <c r="G117" s="194" t="s">
        <v>187</v>
      </c>
      <c r="H117" s="196" t="s">
        <v>146</v>
      </c>
      <c r="I117" s="196" t="s">
        <v>188</v>
      </c>
      <c r="J117" s="196" t="s">
        <v>189</v>
      </c>
      <c r="K117" s="196" t="s">
        <v>190</v>
      </c>
      <c r="L117" s="970" t="s">
        <v>473</v>
      </c>
      <c r="M117" s="971"/>
      <c r="N117" s="972"/>
      <c r="O117" s="970" t="s">
        <v>191</v>
      </c>
      <c r="P117" s="972"/>
      <c r="Q117" s="970" t="s">
        <v>192</v>
      </c>
      <c r="R117" s="971"/>
      <c r="S117" s="972"/>
      <c r="T117" s="973" t="s">
        <v>193</v>
      </c>
      <c r="U117" s="369"/>
    </row>
    <row r="118" spans="1:21" ht="24.75" customHeight="1" thickBot="1">
      <c r="A118" s="1005"/>
      <c r="B118" s="1006"/>
      <c r="C118" s="1006"/>
      <c r="D118" s="197" t="s">
        <v>194</v>
      </c>
      <c r="E118" s="197" t="s">
        <v>195</v>
      </c>
      <c r="F118" s="197" t="s">
        <v>196</v>
      </c>
      <c r="G118" s="197" t="s">
        <v>196</v>
      </c>
      <c r="H118" s="197" t="s">
        <v>68</v>
      </c>
      <c r="I118" s="197" t="s">
        <v>44</v>
      </c>
      <c r="J118" s="197" t="s">
        <v>197</v>
      </c>
      <c r="K118" s="197" t="s">
        <v>198</v>
      </c>
      <c r="L118" s="975" t="s">
        <v>475</v>
      </c>
      <c r="M118" s="976"/>
      <c r="N118" s="977"/>
      <c r="O118" s="975" t="s">
        <v>171</v>
      </c>
      <c r="P118" s="977"/>
      <c r="Q118" s="975" t="s">
        <v>201</v>
      </c>
      <c r="R118" s="976"/>
      <c r="S118" s="977"/>
      <c r="T118" s="974"/>
      <c r="U118" s="369"/>
    </row>
    <row r="119" spans="1:21">
      <c r="A119" s="1007" t="str">
        <f>B113</f>
        <v>urb.i.1</v>
      </c>
      <c r="B119" s="200">
        <v>1</v>
      </c>
      <c r="C119" s="80"/>
      <c r="D119" s="40"/>
      <c r="E119" s="40"/>
      <c r="F119" s="80"/>
      <c r="G119" s="557"/>
      <c r="H119" s="41"/>
      <c r="I119" s="384"/>
      <c r="J119" s="385"/>
      <c r="K119" s="386"/>
      <c r="L119" s="885"/>
      <c r="M119" s="885"/>
      <c r="N119" s="885"/>
      <c r="O119" s="886"/>
      <c r="P119" s="886"/>
      <c r="Q119" s="885"/>
      <c r="R119" s="885"/>
      <c r="S119" s="885"/>
      <c r="T119" s="555"/>
      <c r="U119" s="367"/>
    </row>
    <row r="120" spans="1:21">
      <c r="A120" s="1007"/>
      <c r="B120" s="201">
        <v>2</v>
      </c>
      <c r="C120" s="39"/>
      <c r="D120" s="33"/>
      <c r="E120" s="33"/>
      <c r="F120" s="39"/>
      <c r="G120" s="558"/>
      <c r="H120" s="41"/>
      <c r="I120" s="370"/>
      <c r="J120" s="371"/>
      <c r="K120" s="372"/>
      <c r="L120" s="885"/>
      <c r="M120" s="885"/>
      <c r="N120" s="885"/>
      <c r="O120" s="886"/>
      <c r="P120" s="886"/>
      <c r="Q120" s="885"/>
      <c r="R120" s="885"/>
      <c r="S120" s="885"/>
      <c r="T120" s="550"/>
      <c r="U120" s="367"/>
    </row>
    <row r="121" spans="1:21">
      <c r="A121" s="1007"/>
      <c r="B121" s="201">
        <v>3</v>
      </c>
      <c r="C121" s="39"/>
      <c r="D121" s="33"/>
      <c r="E121" s="33"/>
      <c r="F121" s="39"/>
      <c r="G121" s="558"/>
      <c r="H121" s="41"/>
      <c r="I121" s="370"/>
      <c r="J121" s="371"/>
      <c r="K121" s="372"/>
      <c r="L121" s="885"/>
      <c r="M121" s="885"/>
      <c r="N121" s="885"/>
      <c r="O121" s="886"/>
      <c r="P121" s="886"/>
      <c r="Q121" s="885"/>
      <c r="R121" s="885"/>
      <c r="S121" s="885"/>
      <c r="T121" s="550"/>
      <c r="U121" s="367"/>
    </row>
    <row r="122" spans="1:21">
      <c r="A122" s="1007"/>
      <c r="B122" s="201">
        <v>4</v>
      </c>
      <c r="C122" s="39"/>
      <c r="D122" s="33"/>
      <c r="E122" s="33"/>
      <c r="F122" s="39"/>
      <c r="G122" s="558"/>
      <c r="H122" s="41"/>
      <c r="I122" s="370"/>
      <c r="J122" s="371"/>
      <c r="K122" s="372"/>
      <c r="L122" s="885"/>
      <c r="M122" s="885"/>
      <c r="N122" s="885"/>
      <c r="O122" s="886"/>
      <c r="P122" s="886"/>
      <c r="Q122" s="885"/>
      <c r="R122" s="885"/>
      <c r="S122" s="885"/>
      <c r="T122" s="550"/>
      <c r="U122" s="367"/>
    </row>
    <row r="123" spans="1:21">
      <c r="A123" s="1007"/>
      <c r="B123" s="201">
        <v>5</v>
      </c>
      <c r="C123" s="39"/>
      <c r="D123" s="33"/>
      <c r="E123" s="33"/>
      <c r="F123" s="39"/>
      <c r="G123" s="558"/>
      <c r="H123" s="41"/>
      <c r="I123" s="370"/>
      <c r="J123" s="371"/>
      <c r="K123" s="372"/>
      <c r="L123" s="885"/>
      <c r="M123" s="885"/>
      <c r="N123" s="885"/>
      <c r="O123" s="886"/>
      <c r="P123" s="886"/>
      <c r="Q123" s="885"/>
      <c r="R123" s="885"/>
      <c r="S123" s="885"/>
      <c r="T123" s="550"/>
      <c r="U123" s="367"/>
    </row>
    <row r="124" spans="1:21">
      <c r="A124" s="1007"/>
      <c r="B124" s="201">
        <v>6</v>
      </c>
      <c r="C124" s="39"/>
      <c r="D124" s="33"/>
      <c r="E124" s="33"/>
      <c r="F124" s="39"/>
      <c r="G124" s="558"/>
      <c r="H124" s="41"/>
      <c r="I124" s="370"/>
      <c r="J124" s="371"/>
      <c r="K124" s="372"/>
      <c r="L124" s="885"/>
      <c r="M124" s="885"/>
      <c r="N124" s="885"/>
      <c r="O124" s="886"/>
      <c r="P124" s="886"/>
      <c r="Q124" s="885"/>
      <c r="R124" s="885"/>
      <c r="S124" s="885"/>
      <c r="T124" s="550"/>
      <c r="U124" s="367"/>
    </row>
    <row r="125" spans="1:21">
      <c r="A125" s="1007"/>
      <c r="B125" s="201">
        <v>7</v>
      </c>
      <c r="C125" s="39"/>
      <c r="D125" s="33"/>
      <c r="E125" s="33"/>
      <c r="F125" s="39"/>
      <c r="G125" s="558"/>
      <c r="H125" s="41"/>
      <c r="I125" s="370"/>
      <c r="J125" s="371"/>
      <c r="K125" s="372"/>
      <c r="L125" s="885"/>
      <c r="M125" s="885"/>
      <c r="N125" s="885"/>
      <c r="O125" s="886"/>
      <c r="P125" s="886"/>
      <c r="Q125" s="885"/>
      <c r="R125" s="885"/>
      <c r="S125" s="885"/>
      <c r="T125" s="550"/>
      <c r="U125" s="367"/>
    </row>
    <row r="126" spans="1:21">
      <c r="A126" s="1007"/>
      <c r="B126" s="201">
        <v>8</v>
      </c>
      <c r="C126" s="39"/>
      <c r="D126" s="33"/>
      <c r="E126" s="33"/>
      <c r="F126" s="39"/>
      <c r="G126" s="558"/>
      <c r="H126" s="41"/>
      <c r="I126" s="370"/>
      <c r="J126" s="371"/>
      <c r="K126" s="372"/>
      <c r="L126" s="885"/>
      <c r="M126" s="885"/>
      <c r="N126" s="885"/>
      <c r="O126" s="886"/>
      <c r="P126" s="886"/>
      <c r="Q126" s="885"/>
      <c r="R126" s="885"/>
      <c r="S126" s="885"/>
      <c r="T126" s="550"/>
      <c r="U126" s="367"/>
    </row>
    <row r="127" spans="1:21">
      <c r="A127" s="1007"/>
      <c r="B127" s="201">
        <v>9</v>
      </c>
      <c r="C127" s="39"/>
      <c r="D127" s="33"/>
      <c r="E127" s="33"/>
      <c r="F127" s="39"/>
      <c r="G127" s="558"/>
      <c r="H127" s="41"/>
      <c r="I127" s="370"/>
      <c r="J127" s="371"/>
      <c r="K127" s="372"/>
      <c r="L127" s="885"/>
      <c r="M127" s="885"/>
      <c r="N127" s="885"/>
      <c r="O127" s="886"/>
      <c r="P127" s="886"/>
      <c r="Q127" s="885"/>
      <c r="R127" s="885"/>
      <c r="S127" s="885"/>
      <c r="T127" s="550"/>
      <c r="U127" s="367"/>
    </row>
    <row r="128" spans="1:21" ht="15.75" thickBot="1">
      <c r="A128" s="1008"/>
      <c r="B128" s="202">
        <v>10</v>
      </c>
      <c r="C128" s="47"/>
      <c r="D128" s="46"/>
      <c r="E128" s="46"/>
      <c r="F128" s="47"/>
      <c r="G128" s="559"/>
      <c r="H128" s="205"/>
      <c r="I128" s="373"/>
      <c r="J128" s="374"/>
      <c r="K128" s="375"/>
      <c r="L128" s="854"/>
      <c r="M128" s="854"/>
      <c r="N128" s="854"/>
      <c r="O128" s="887"/>
      <c r="P128" s="887"/>
      <c r="Q128" s="854"/>
      <c r="R128" s="854"/>
      <c r="S128" s="854"/>
      <c r="T128" s="551"/>
      <c r="U128" s="367"/>
    </row>
    <row r="129" spans="1:21" ht="30.75" thickBot="1">
      <c r="A129" s="48"/>
      <c r="B129" s="34"/>
      <c r="C129" s="34"/>
      <c r="D129" s="34"/>
      <c r="E129" s="335" t="s">
        <v>202</v>
      </c>
      <c r="F129" s="329">
        <f>COUNTA(F119:F128)</f>
        <v>0</v>
      </c>
      <c r="G129" s="330">
        <f>COUNTA(G119:G128)</f>
        <v>0</v>
      </c>
      <c r="H129" s="376"/>
      <c r="I129" s="376"/>
      <c r="J129" s="377"/>
      <c r="K129" s="376"/>
      <c r="L129" s="376"/>
      <c r="M129" s="966" t="s">
        <v>203</v>
      </c>
      <c r="N129" s="967"/>
      <c r="O129" s="968">
        <f>SUM(O119:O128)</f>
        <v>0</v>
      </c>
      <c r="P129" s="969"/>
      <c r="R129" s="34"/>
      <c r="S129" s="34"/>
      <c r="T129" s="552"/>
      <c r="U129" s="379"/>
    </row>
    <row r="130" spans="1:21" ht="15.75" thickBot="1">
      <c r="A130" s="380"/>
      <c r="B130" s="381"/>
      <c r="C130" s="382"/>
      <c r="D130" s="382"/>
      <c r="E130" s="382"/>
      <c r="F130" s="381"/>
      <c r="G130" s="382"/>
      <c r="H130" s="382"/>
      <c r="I130" s="381"/>
      <c r="J130" s="381"/>
      <c r="K130" s="382"/>
      <c r="L130" s="382"/>
      <c r="M130" s="382"/>
      <c r="N130" s="382"/>
      <c r="O130" s="382"/>
      <c r="P130" s="382"/>
      <c r="Q130" s="382"/>
      <c r="R130" s="382"/>
      <c r="S130" s="560"/>
      <c r="T130" s="554"/>
      <c r="U130" s="383"/>
    </row>
    <row r="131" spans="1:21" ht="15.75" thickBot="1">
      <c r="A131" s="362"/>
      <c r="B131" s="363"/>
      <c r="C131" s="364"/>
      <c r="D131" s="364"/>
      <c r="E131" s="364"/>
      <c r="F131" s="363"/>
      <c r="G131" s="364"/>
      <c r="H131" s="364"/>
      <c r="I131" s="363"/>
      <c r="J131" s="363"/>
      <c r="K131" s="364"/>
      <c r="L131" s="364"/>
      <c r="M131" s="364"/>
      <c r="N131" s="364"/>
      <c r="O131" s="364"/>
      <c r="P131" s="364"/>
      <c r="Q131" s="364"/>
      <c r="R131" s="364"/>
      <c r="S131" s="364"/>
      <c r="T131" s="547"/>
      <c r="U131" s="365"/>
    </row>
    <row r="132" spans="1:21" ht="28.5" thickBot="1">
      <c r="A132" s="193" t="s">
        <v>19</v>
      </c>
      <c r="B132" s="953" t="s">
        <v>69</v>
      </c>
      <c r="C132" s="930"/>
      <c r="E132" s="983" t="s">
        <v>173</v>
      </c>
      <c r="F132" s="984"/>
      <c r="G132" s="957" t="str">
        <f>VLOOKUP(B132,'Urbano.Piano inv. forn'!$C$67:$G$86,3,FALSE)</f>
        <v/>
      </c>
      <c r="H132" s="958"/>
      <c r="I132" s="28"/>
      <c r="J132" s="983" t="s">
        <v>174</v>
      </c>
      <c r="K132" s="984"/>
      <c r="L132" s="957">
        <f>VLOOKUP(B132,'Urbano.Piano inv. forn'!$C$67:$G$86,4,FALSE)</f>
        <v>0</v>
      </c>
      <c r="M132" s="958"/>
      <c r="O132" s="198" t="s">
        <v>175</v>
      </c>
      <c r="P132" s="366"/>
      <c r="R132" s="199" t="s">
        <v>176</v>
      </c>
      <c r="S132" s="978"/>
      <c r="T132" s="979"/>
      <c r="U132" s="367"/>
    </row>
    <row r="133" spans="1:21" ht="15.75" thickBot="1">
      <c r="A133" s="48"/>
      <c r="B133" s="35"/>
      <c r="C133" s="35"/>
      <c r="E133" s="36"/>
      <c r="F133" s="36"/>
      <c r="G133" s="37"/>
      <c r="H133" s="37"/>
      <c r="I133" s="28"/>
      <c r="J133" s="36"/>
      <c r="K133" s="36"/>
      <c r="L133" s="37"/>
      <c r="M133" s="37"/>
      <c r="O133" s="38"/>
      <c r="R133" s="34"/>
      <c r="S133" s="368"/>
      <c r="U133" s="49"/>
    </row>
    <row r="134" spans="1:21" ht="30.75" customHeight="1" thickBot="1">
      <c r="A134" s="1000" t="s">
        <v>177</v>
      </c>
      <c r="B134" s="1001"/>
      <c r="C134" s="1001"/>
      <c r="D134" s="1002"/>
      <c r="E134" s="914">
        <f>VLOOKUP(B132,'Urbano.Piano inv. forn'!$C$67:$V$86,18,FALSE)</f>
        <v>0</v>
      </c>
      <c r="F134" s="926"/>
      <c r="G134" s="926"/>
      <c r="H134" s="915"/>
      <c r="I134" s="28"/>
      <c r="J134" s="1003" t="s">
        <v>178</v>
      </c>
      <c r="K134" s="1004"/>
      <c r="L134" s="914">
        <f>VLOOKUP(B132,'Urbano.Piano inv. forn'!$C$67:$V$86,20,FALSE)</f>
        <v>0</v>
      </c>
      <c r="M134" s="915"/>
      <c r="N134" s="45"/>
      <c r="O134" s="199" t="s">
        <v>179</v>
      </c>
      <c r="P134" s="50">
        <f>L134+E134</f>
        <v>0</v>
      </c>
      <c r="R134" s="199" t="s">
        <v>180</v>
      </c>
      <c r="S134" s="978"/>
      <c r="T134" s="979"/>
      <c r="U134" s="49"/>
    </row>
    <row r="135" spans="1:21" ht="15.75" thickBot="1">
      <c r="A135" s="51"/>
      <c r="B135" s="52"/>
      <c r="C135" s="52"/>
      <c r="D135" s="52"/>
      <c r="E135" s="53"/>
      <c r="F135" s="53"/>
      <c r="G135" s="53"/>
      <c r="H135" s="53"/>
      <c r="I135" s="28"/>
      <c r="J135" s="36"/>
      <c r="K135" s="36"/>
      <c r="L135" s="53"/>
      <c r="M135" s="53"/>
      <c r="N135" s="45"/>
      <c r="O135" s="34"/>
      <c r="P135" s="45"/>
      <c r="R135" s="34"/>
      <c r="S135" s="35"/>
      <c r="T135" s="549"/>
      <c r="U135" s="367"/>
    </row>
    <row r="136" spans="1:21" ht="60" customHeight="1">
      <c r="A136" s="994" t="s">
        <v>181</v>
      </c>
      <c r="B136" s="995" t="s">
        <v>182</v>
      </c>
      <c r="C136" s="995" t="s">
        <v>183</v>
      </c>
      <c r="D136" s="194" t="s">
        <v>184</v>
      </c>
      <c r="E136" s="195" t="s">
        <v>185</v>
      </c>
      <c r="F136" s="194" t="s">
        <v>186</v>
      </c>
      <c r="G136" s="194" t="s">
        <v>187</v>
      </c>
      <c r="H136" s="196" t="s">
        <v>146</v>
      </c>
      <c r="I136" s="196" t="s">
        <v>188</v>
      </c>
      <c r="J136" s="196" t="s">
        <v>189</v>
      </c>
      <c r="K136" s="196" t="s">
        <v>190</v>
      </c>
      <c r="L136" s="970" t="s">
        <v>473</v>
      </c>
      <c r="M136" s="971"/>
      <c r="N136" s="972"/>
      <c r="O136" s="970" t="s">
        <v>191</v>
      </c>
      <c r="P136" s="972"/>
      <c r="Q136" s="970" t="s">
        <v>192</v>
      </c>
      <c r="R136" s="971"/>
      <c r="S136" s="972"/>
      <c r="T136" s="973" t="s">
        <v>193</v>
      </c>
      <c r="U136" s="369"/>
    </row>
    <row r="137" spans="1:21" ht="24.75" customHeight="1" thickBot="1">
      <c r="A137" s="1005"/>
      <c r="B137" s="1006"/>
      <c r="C137" s="1006"/>
      <c r="D137" s="197" t="s">
        <v>194</v>
      </c>
      <c r="E137" s="197" t="s">
        <v>195</v>
      </c>
      <c r="F137" s="197" t="s">
        <v>196</v>
      </c>
      <c r="G137" s="197" t="s">
        <v>196</v>
      </c>
      <c r="H137" s="197" t="s">
        <v>68</v>
      </c>
      <c r="I137" s="197" t="s">
        <v>44</v>
      </c>
      <c r="J137" s="197" t="s">
        <v>197</v>
      </c>
      <c r="K137" s="197" t="s">
        <v>198</v>
      </c>
      <c r="L137" s="975" t="s">
        <v>475</v>
      </c>
      <c r="M137" s="976"/>
      <c r="N137" s="977"/>
      <c r="O137" s="975" t="s">
        <v>171</v>
      </c>
      <c r="P137" s="977"/>
      <c r="Q137" s="975" t="s">
        <v>201</v>
      </c>
      <c r="R137" s="976"/>
      <c r="S137" s="977"/>
      <c r="T137" s="974"/>
      <c r="U137" s="369"/>
    </row>
    <row r="138" spans="1:21">
      <c r="A138" s="1007" t="str">
        <f>B132</f>
        <v>urb.i.1</v>
      </c>
      <c r="B138" s="200">
        <v>1</v>
      </c>
      <c r="C138" s="80"/>
      <c r="D138" s="40"/>
      <c r="E138" s="40"/>
      <c r="F138" s="80"/>
      <c r="G138" s="557"/>
      <c r="H138" s="41"/>
      <c r="I138" s="384"/>
      <c r="J138" s="385"/>
      <c r="K138" s="386"/>
      <c r="L138" s="885"/>
      <c r="M138" s="885"/>
      <c r="N138" s="885"/>
      <c r="O138" s="886"/>
      <c r="P138" s="886"/>
      <c r="Q138" s="885"/>
      <c r="R138" s="885"/>
      <c r="S138" s="885"/>
      <c r="T138" s="555"/>
      <c r="U138" s="367"/>
    </row>
    <row r="139" spans="1:21">
      <c r="A139" s="1007"/>
      <c r="B139" s="201">
        <v>2</v>
      </c>
      <c r="C139" s="39"/>
      <c r="D139" s="33"/>
      <c r="E139" s="33"/>
      <c r="F139" s="39"/>
      <c r="G139" s="558"/>
      <c r="H139" s="41"/>
      <c r="I139" s="370"/>
      <c r="J139" s="371"/>
      <c r="K139" s="372"/>
      <c r="L139" s="885"/>
      <c r="M139" s="885"/>
      <c r="N139" s="885"/>
      <c r="O139" s="886"/>
      <c r="P139" s="886"/>
      <c r="Q139" s="885"/>
      <c r="R139" s="885"/>
      <c r="S139" s="885"/>
      <c r="T139" s="550"/>
      <c r="U139" s="367"/>
    </row>
    <row r="140" spans="1:21">
      <c r="A140" s="1007"/>
      <c r="B140" s="201">
        <v>3</v>
      </c>
      <c r="C140" s="39"/>
      <c r="D140" s="33"/>
      <c r="E140" s="33"/>
      <c r="F140" s="39"/>
      <c r="G140" s="558"/>
      <c r="H140" s="41"/>
      <c r="I140" s="370"/>
      <c r="J140" s="371"/>
      <c r="K140" s="372"/>
      <c r="L140" s="885"/>
      <c r="M140" s="885"/>
      <c r="N140" s="885"/>
      <c r="O140" s="886"/>
      <c r="P140" s="886"/>
      <c r="Q140" s="885"/>
      <c r="R140" s="885"/>
      <c r="S140" s="885"/>
      <c r="T140" s="550"/>
      <c r="U140" s="367"/>
    </row>
    <row r="141" spans="1:21">
      <c r="A141" s="1007"/>
      <c r="B141" s="201">
        <v>4</v>
      </c>
      <c r="C141" s="39"/>
      <c r="D141" s="33"/>
      <c r="E141" s="33"/>
      <c r="F141" s="39"/>
      <c r="G141" s="558"/>
      <c r="H141" s="41"/>
      <c r="I141" s="370"/>
      <c r="J141" s="371"/>
      <c r="K141" s="372"/>
      <c r="L141" s="885"/>
      <c r="M141" s="885"/>
      <c r="N141" s="885"/>
      <c r="O141" s="886"/>
      <c r="P141" s="886"/>
      <c r="Q141" s="885"/>
      <c r="R141" s="885"/>
      <c r="S141" s="885"/>
      <c r="T141" s="550"/>
      <c r="U141" s="367"/>
    </row>
    <row r="142" spans="1:21">
      <c r="A142" s="1007"/>
      <c r="B142" s="201">
        <v>5</v>
      </c>
      <c r="C142" s="39"/>
      <c r="D142" s="33"/>
      <c r="E142" s="33"/>
      <c r="F142" s="39"/>
      <c r="G142" s="558"/>
      <c r="H142" s="41"/>
      <c r="I142" s="370"/>
      <c r="J142" s="371"/>
      <c r="K142" s="372"/>
      <c r="L142" s="885"/>
      <c r="M142" s="885"/>
      <c r="N142" s="885"/>
      <c r="O142" s="886"/>
      <c r="P142" s="886"/>
      <c r="Q142" s="885"/>
      <c r="R142" s="885"/>
      <c r="S142" s="885"/>
      <c r="T142" s="550"/>
      <c r="U142" s="367"/>
    </row>
    <row r="143" spans="1:21">
      <c r="A143" s="1007"/>
      <c r="B143" s="201">
        <v>6</v>
      </c>
      <c r="C143" s="39"/>
      <c r="D143" s="33"/>
      <c r="E143" s="33"/>
      <c r="F143" s="39"/>
      <c r="G143" s="558"/>
      <c r="H143" s="41"/>
      <c r="I143" s="370"/>
      <c r="J143" s="371"/>
      <c r="K143" s="372"/>
      <c r="L143" s="885"/>
      <c r="M143" s="885"/>
      <c r="N143" s="885"/>
      <c r="O143" s="886"/>
      <c r="P143" s="886"/>
      <c r="Q143" s="885"/>
      <c r="R143" s="885"/>
      <c r="S143" s="885"/>
      <c r="T143" s="550"/>
      <c r="U143" s="367"/>
    </row>
    <row r="144" spans="1:21">
      <c r="A144" s="1007"/>
      <c r="B144" s="201">
        <v>7</v>
      </c>
      <c r="C144" s="39"/>
      <c r="D144" s="33"/>
      <c r="E144" s="33"/>
      <c r="F144" s="39"/>
      <c r="G144" s="558"/>
      <c r="H144" s="41"/>
      <c r="I144" s="370"/>
      <c r="J144" s="371"/>
      <c r="K144" s="372"/>
      <c r="L144" s="885"/>
      <c r="M144" s="885"/>
      <c r="N144" s="885"/>
      <c r="O144" s="886"/>
      <c r="P144" s="886"/>
      <c r="Q144" s="885"/>
      <c r="R144" s="885"/>
      <c r="S144" s="885"/>
      <c r="T144" s="550"/>
      <c r="U144" s="367"/>
    </row>
    <row r="145" spans="1:21">
      <c r="A145" s="1007"/>
      <c r="B145" s="201">
        <v>8</v>
      </c>
      <c r="C145" s="39"/>
      <c r="D145" s="33"/>
      <c r="E145" s="33"/>
      <c r="F145" s="39"/>
      <c r="G145" s="558"/>
      <c r="H145" s="41"/>
      <c r="I145" s="370"/>
      <c r="J145" s="371"/>
      <c r="K145" s="372"/>
      <c r="L145" s="885"/>
      <c r="M145" s="885"/>
      <c r="N145" s="885"/>
      <c r="O145" s="886"/>
      <c r="P145" s="886"/>
      <c r="Q145" s="885"/>
      <c r="R145" s="885"/>
      <c r="S145" s="885"/>
      <c r="T145" s="550"/>
      <c r="U145" s="367"/>
    </row>
    <row r="146" spans="1:21">
      <c r="A146" s="1007"/>
      <c r="B146" s="201">
        <v>9</v>
      </c>
      <c r="C146" s="39"/>
      <c r="D146" s="33"/>
      <c r="E146" s="33"/>
      <c r="F146" s="39"/>
      <c r="G146" s="558"/>
      <c r="H146" s="41"/>
      <c r="I146" s="370"/>
      <c r="J146" s="371"/>
      <c r="K146" s="372"/>
      <c r="L146" s="885"/>
      <c r="M146" s="885"/>
      <c r="N146" s="885"/>
      <c r="O146" s="886"/>
      <c r="P146" s="886"/>
      <c r="Q146" s="885"/>
      <c r="R146" s="885"/>
      <c r="S146" s="885"/>
      <c r="T146" s="550"/>
      <c r="U146" s="367"/>
    </row>
    <row r="147" spans="1:21" ht="15.75" thickBot="1">
      <c r="A147" s="1008"/>
      <c r="B147" s="202">
        <v>10</v>
      </c>
      <c r="C147" s="47"/>
      <c r="D147" s="46"/>
      <c r="E147" s="46"/>
      <c r="F147" s="47"/>
      <c r="G147" s="559"/>
      <c r="H147" s="205"/>
      <c r="I147" s="373"/>
      <c r="J147" s="374"/>
      <c r="K147" s="375"/>
      <c r="L147" s="854"/>
      <c r="M147" s="854"/>
      <c r="N147" s="854"/>
      <c r="O147" s="887"/>
      <c r="P147" s="887"/>
      <c r="Q147" s="854"/>
      <c r="R147" s="854"/>
      <c r="S147" s="854"/>
      <c r="T147" s="551"/>
      <c r="U147" s="367"/>
    </row>
    <row r="148" spans="1:21" ht="30.75" thickBot="1">
      <c r="A148" s="48"/>
      <c r="B148" s="34"/>
      <c r="C148" s="34"/>
      <c r="D148" s="34"/>
      <c r="E148" s="335" t="s">
        <v>202</v>
      </c>
      <c r="F148" s="329">
        <f>COUNTA(F138:F147)</f>
        <v>0</v>
      </c>
      <c r="G148" s="330">
        <f>COUNTA(G138:G147)</f>
        <v>0</v>
      </c>
      <c r="H148" s="376"/>
      <c r="I148" s="376"/>
      <c r="J148" s="377"/>
      <c r="K148" s="376"/>
      <c r="L148" s="376"/>
      <c r="M148" s="966" t="s">
        <v>203</v>
      </c>
      <c r="N148" s="967"/>
      <c r="O148" s="968">
        <f>SUM(O138:O147)</f>
        <v>0</v>
      </c>
      <c r="P148" s="969"/>
      <c r="R148" s="34"/>
      <c r="S148" s="34"/>
      <c r="T148" s="552"/>
      <c r="U148" s="379"/>
    </row>
    <row r="149" spans="1:21" ht="15.75" thickBot="1">
      <c r="A149" s="380"/>
      <c r="B149" s="381"/>
      <c r="C149" s="382"/>
      <c r="D149" s="382"/>
      <c r="E149" s="382"/>
      <c r="F149" s="381"/>
      <c r="G149" s="382"/>
      <c r="H149" s="382"/>
      <c r="I149" s="381"/>
      <c r="J149" s="381"/>
      <c r="K149" s="382"/>
      <c r="L149" s="382"/>
      <c r="M149" s="382"/>
      <c r="N149" s="382"/>
      <c r="O149" s="382"/>
      <c r="P149" s="382"/>
      <c r="Q149" s="382"/>
      <c r="R149" s="382"/>
      <c r="S149" s="560"/>
      <c r="T149" s="554"/>
      <c r="U149" s="383"/>
    </row>
    <row r="150" spans="1:21" ht="15.75" thickBot="1">
      <c r="A150" s="362"/>
      <c r="B150" s="363"/>
      <c r="C150" s="364"/>
      <c r="D150" s="364"/>
      <c r="E150" s="364"/>
      <c r="F150" s="363"/>
      <c r="G150" s="364"/>
      <c r="H150" s="364"/>
      <c r="I150" s="363"/>
      <c r="J150" s="363"/>
      <c r="K150" s="364"/>
      <c r="L150" s="364"/>
      <c r="M150" s="364"/>
      <c r="N150" s="364"/>
      <c r="O150" s="364"/>
      <c r="P150" s="364"/>
      <c r="Q150" s="364"/>
      <c r="R150" s="364"/>
      <c r="S150" s="364"/>
      <c r="T150" s="547"/>
      <c r="U150" s="365"/>
    </row>
    <row r="151" spans="1:21" ht="28.5" thickBot="1">
      <c r="A151" s="193" t="s">
        <v>19</v>
      </c>
      <c r="B151" s="953" t="s">
        <v>69</v>
      </c>
      <c r="C151" s="930"/>
      <c r="E151" s="983" t="s">
        <v>173</v>
      </c>
      <c r="F151" s="984"/>
      <c r="G151" s="957" t="str">
        <f>VLOOKUP(B151,'Urbano.Piano inv. forn'!$C$67:$G$86,3,FALSE)</f>
        <v/>
      </c>
      <c r="H151" s="958"/>
      <c r="I151" s="28"/>
      <c r="J151" s="983" t="s">
        <v>174</v>
      </c>
      <c r="K151" s="984"/>
      <c r="L151" s="957">
        <f>VLOOKUP(B151,'Urbano.Piano inv. forn'!$C$67:$G$86,4,FALSE)</f>
        <v>0</v>
      </c>
      <c r="M151" s="958"/>
      <c r="O151" s="198" t="s">
        <v>175</v>
      </c>
      <c r="P151" s="366"/>
      <c r="R151" s="199" t="s">
        <v>176</v>
      </c>
      <c r="S151" s="978"/>
      <c r="T151" s="979"/>
      <c r="U151" s="367"/>
    </row>
    <row r="152" spans="1:21" ht="15.75" thickBot="1">
      <c r="A152" s="48"/>
      <c r="B152" s="35"/>
      <c r="C152" s="35"/>
      <c r="E152" s="36"/>
      <c r="F152" s="36"/>
      <c r="G152" s="37"/>
      <c r="H152" s="37"/>
      <c r="I152" s="28"/>
      <c r="J152" s="36"/>
      <c r="K152" s="36"/>
      <c r="L152" s="37"/>
      <c r="M152" s="37"/>
      <c r="O152" s="38"/>
      <c r="R152" s="34"/>
      <c r="S152" s="368"/>
      <c r="U152" s="49"/>
    </row>
    <row r="153" spans="1:21" ht="36" customHeight="1" thickBot="1">
      <c r="A153" s="1000" t="s">
        <v>519</v>
      </c>
      <c r="B153" s="1001"/>
      <c r="C153" s="1001"/>
      <c r="D153" s="1002"/>
      <c r="E153" s="914">
        <f>VLOOKUP(B151,'Urbano.Piano inv. forn'!$C$67:$V$86,18,FALSE)</f>
        <v>0</v>
      </c>
      <c r="F153" s="926"/>
      <c r="G153" s="926"/>
      <c r="H153" s="915"/>
      <c r="I153" s="28"/>
      <c r="J153" s="1003" t="s">
        <v>178</v>
      </c>
      <c r="K153" s="1004"/>
      <c r="L153" s="914">
        <f>VLOOKUP(B151,'Urbano.Piano inv. forn'!$C$67:$V$86,20,FALSE)</f>
        <v>0</v>
      </c>
      <c r="M153" s="915"/>
      <c r="N153" s="45"/>
      <c r="O153" s="199" t="s">
        <v>179</v>
      </c>
      <c r="P153" s="50">
        <f>L153+E153</f>
        <v>0</v>
      </c>
      <c r="R153" s="199" t="s">
        <v>180</v>
      </c>
      <c r="S153" s="978"/>
      <c r="T153" s="979"/>
      <c r="U153" s="49"/>
    </row>
    <row r="154" spans="1:21" ht="15.75" thickBot="1">
      <c r="A154" s="51"/>
      <c r="B154" s="52"/>
      <c r="C154" s="52"/>
      <c r="D154" s="52"/>
      <c r="E154" s="53"/>
      <c r="F154" s="53"/>
      <c r="G154" s="53"/>
      <c r="H154" s="53"/>
      <c r="I154" s="28"/>
      <c r="J154" s="36"/>
      <c r="K154" s="36"/>
      <c r="L154" s="53"/>
      <c r="M154" s="53"/>
      <c r="N154" s="45"/>
      <c r="O154" s="34"/>
      <c r="P154" s="45"/>
      <c r="R154" s="34"/>
      <c r="S154" s="35"/>
      <c r="T154" s="549"/>
      <c r="U154" s="367"/>
    </row>
    <row r="155" spans="1:21" ht="60" customHeight="1">
      <c r="A155" s="994" t="s">
        <v>181</v>
      </c>
      <c r="B155" s="995" t="s">
        <v>182</v>
      </c>
      <c r="C155" s="995" t="s">
        <v>183</v>
      </c>
      <c r="D155" s="194" t="s">
        <v>184</v>
      </c>
      <c r="E155" s="195" t="s">
        <v>185</v>
      </c>
      <c r="F155" s="194" t="s">
        <v>186</v>
      </c>
      <c r="G155" s="194" t="s">
        <v>187</v>
      </c>
      <c r="H155" s="196" t="s">
        <v>146</v>
      </c>
      <c r="I155" s="196" t="s">
        <v>188</v>
      </c>
      <c r="J155" s="196" t="s">
        <v>189</v>
      </c>
      <c r="K155" s="196" t="s">
        <v>190</v>
      </c>
      <c r="L155" s="970" t="s">
        <v>473</v>
      </c>
      <c r="M155" s="971"/>
      <c r="N155" s="972"/>
      <c r="O155" s="970" t="s">
        <v>191</v>
      </c>
      <c r="P155" s="972"/>
      <c r="Q155" s="970" t="s">
        <v>192</v>
      </c>
      <c r="R155" s="971"/>
      <c r="S155" s="972"/>
      <c r="T155" s="973" t="s">
        <v>193</v>
      </c>
      <c r="U155" s="369"/>
    </row>
    <row r="156" spans="1:21" ht="24.75" customHeight="1" thickBot="1">
      <c r="A156" s="1005"/>
      <c r="B156" s="1006"/>
      <c r="C156" s="1006"/>
      <c r="D156" s="197" t="s">
        <v>194</v>
      </c>
      <c r="E156" s="197" t="s">
        <v>195</v>
      </c>
      <c r="F156" s="197" t="s">
        <v>196</v>
      </c>
      <c r="G156" s="197" t="s">
        <v>196</v>
      </c>
      <c r="H156" s="197" t="s">
        <v>68</v>
      </c>
      <c r="I156" s="197" t="s">
        <v>44</v>
      </c>
      <c r="J156" s="197" t="s">
        <v>197</v>
      </c>
      <c r="K156" s="197" t="s">
        <v>198</v>
      </c>
      <c r="L156" s="975" t="s">
        <v>475</v>
      </c>
      <c r="M156" s="976"/>
      <c r="N156" s="977"/>
      <c r="O156" s="975" t="s">
        <v>171</v>
      </c>
      <c r="P156" s="977"/>
      <c r="Q156" s="975" t="s">
        <v>201</v>
      </c>
      <c r="R156" s="976"/>
      <c r="S156" s="977"/>
      <c r="T156" s="974"/>
      <c r="U156" s="369"/>
    </row>
    <row r="157" spans="1:21">
      <c r="A157" s="1007" t="str">
        <f>B151</f>
        <v>urb.i.1</v>
      </c>
      <c r="B157" s="200">
        <v>1</v>
      </c>
      <c r="C157" s="80"/>
      <c r="D157" s="40"/>
      <c r="E157" s="40"/>
      <c r="F157" s="80"/>
      <c r="G157" s="557"/>
      <c r="H157" s="41"/>
      <c r="I157" s="384"/>
      <c r="J157" s="385"/>
      <c r="K157" s="386"/>
      <c r="L157" s="885"/>
      <c r="M157" s="885"/>
      <c r="N157" s="885"/>
      <c r="O157" s="886"/>
      <c r="P157" s="886"/>
      <c r="Q157" s="885"/>
      <c r="R157" s="885"/>
      <c r="S157" s="885"/>
      <c r="T157" s="555"/>
      <c r="U157" s="367"/>
    </row>
    <row r="158" spans="1:21">
      <c r="A158" s="1007"/>
      <c r="B158" s="201">
        <v>2</v>
      </c>
      <c r="C158" s="39"/>
      <c r="D158" s="33"/>
      <c r="E158" s="33"/>
      <c r="F158" s="39"/>
      <c r="G158" s="558"/>
      <c r="H158" s="41"/>
      <c r="I158" s="370"/>
      <c r="J158" s="371"/>
      <c r="K158" s="372"/>
      <c r="L158" s="885"/>
      <c r="M158" s="885"/>
      <c r="N158" s="885"/>
      <c r="O158" s="886"/>
      <c r="P158" s="886"/>
      <c r="Q158" s="885"/>
      <c r="R158" s="885"/>
      <c r="S158" s="885"/>
      <c r="T158" s="550"/>
      <c r="U158" s="367"/>
    </row>
    <row r="159" spans="1:21">
      <c r="A159" s="1007"/>
      <c r="B159" s="201">
        <v>3</v>
      </c>
      <c r="C159" s="39"/>
      <c r="D159" s="33"/>
      <c r="E159" s="33"/>
      <c r="F159" s="39"/>
      <c r="G159" s="558"/>
      <c r="H159" s="41"/>
      <c r="I159" s="370"/>
      <c r="J159" s="371"/>
      <c r="K159" s="372"/>
      <c r="L159" s="885"/>
      <c r="M159" s="885"/>
      <c r="N159" s="885"/>
      <c r="O159" s="886"/>
      <c r="P159" s="886"/>
      <c r="Q159" s="885"/>
      <c r="R159" s="885"/>
      <c r="S159" s="885"/>
      <c r="T159" s="550"/>
      <c r="U159" s="367"/>
    </row>
    <row r="160" spans="1:21">
      <c r="A160" s="1007"/>
      <c r="B160" s="201">
        <v>4</v>
      </c>
      <c r="C160" s="39"/>
      <c r="D160" s="33"/>
      <c r="E160" s="33"/>
      <c r="F160" s="39"/>
      <c r="G160" s="558"/>
      <c r="H160" s="41"/>
      <c r="I160" s="370"/>
      <c r="J160" s="371"/>
      <c r="K160" s="372"/>
      <c r="L160" s="885"/>
      <c r="M160" s="885"/>
      <c r="N160" s="885"/>
      <c r="O160" s="886"/>
      <c r="P160" s="886"/>
      <c r="Q160" s="885"/>
      <c r="R160" s="885"/>
      <c r="S160" s="885"/>
      <c r="T160" s="550"/>
      <c r="U160" s="367"/>
    </row>
    <row r="161" spans="1:21">
      <c r="A161" s="1007"/>
      <c r="B161" s="201">
        <v>5</v>
      </c>
      <c r="C161" s="39"/>
      <c r="D161" s="33"/>
      <c r="E161" s="33"/>
      <c r="F161" s="39"/>
      <c r="G161" s="558"/>
      <c r="H161" s="41"/>
      <c r="I161" s="370"/>
      <c r="J161" s="371"/>
      <c r="K161" s="372"/>
      <c r="L161" s="885"/>
      <c r="M161" s="885"/>
      <c r="N161" s="885"/>
      <c r="O161" s="886"/>
      <c r="P161" s="886"/>
      <c r="Q161" s="885"/>
      <c r="R161" s="885"/>
      <c r="S161" s="885"/>
      <c r="T161" s="550"/>
      <c r="U161" s="367"/>
    </row>
    <row r="162" spans="1:21">
      <c r="A162" s="1007"/>
      <c r="B162" s="201">
        <v>6</v>
      </c>
      <c r="C162" s="39"/>
      <c r="D162" s="33"/>
      <c r="E162" s="33"/>
      <c r="F162" s="39"/>
      <c r="G162" s="558"/>
      <c r="H162" s="41"/>
      <c r="I162" s="370"/>
      <c r="J162" s="371"/>
      <c r="K162" s="372"/>
      <c r="L162" s="885"/>
      <c r="M162" s="885"/>
      <c r="N162" s="885"/>
      <c r="O162" s="886"/>
      <c r="P162" s="886"/>
      <c r="Q162" s="885"/>
      <c r="R162" s="885"/>
      <c r="S162" s="885"/>
      <c r="T162" s="550"/>
      <c r="U162" s="367"/>
    </row>
    <row r="163" spans="1:21">
      <c r="A163" s="1007"/>
      <c r="B163" s="201">
        <v>7</v>
      </c>
      <c r="C163" s="39"/>
      <c r="D163" s="33"/>
      <c r="E163" s="33"/>
      <c r="F163" s="39"/>
      <c r="G163" s="558"/>
      <c r="H163" s="41"/>
      <c r="I163" s="370"/>
      <c r="J163" s="371"/>
      <c r="K163" s="372"/>
      <c r="L163" s="885"/>
      <c r="M163" s="885"/>
      <c r="N163" s="885"/>
      <c r="O163" s="886"/>
      <c r="P163" s="886"/>
      <c r="Q163" s="885"/>
      <c r="R163" s="885"/>
      <c r="S163" s="885"/>
      <c r="T163" s="550"/>
      <c r="U163" s="367"/>
    </row>
    <row r="164" spans="1:21">
      <c r="A164" s="1007"/>
      <c r="B164" s="201">
        <v>8</v>
      </c>
      <c r="C164" s="39"/>
      <c r="D164" s="33"/>
      <c r="E164" s="33"/>
      <c r="F164" s="39"/>
      <c r="G164" s="558"/>
      <c r="H164" s="41"/>
      <c r="I164" s="370"/>
      <c r="J164" s="371"/>
      <c r="K164" s="372"/>
      <c r="L164" s="885"/>
      <c r="M164" s="885"/>
      <c r="N164" s="885"/>
      <c r="O164" s="886"/>
      <c r="P164" s="886"/>
      <c r="Q164" s="885"/>
      <c r="R164" s="885"/>
      <c r="S164" s="885"/>
      <c r="T164" s="550"/>
      <c r="U164" s="367"/>
    </row>
    <row r="165" spans="1:21">
      <c r="A165" s="1007"/>
      <c r="B165" s="201">
        <v>9</v>
      </c>
      <c r="C165" s="39"/>
      <c r="D165" s="33"/>
      <c r="E165" s="33"/>
      <c r="F165" s="39"/>
      <c r="G165" s="558"/>
      <c r="H165" s="41"/>
      <c r="I165" s="370"/>
      <c r="J165" s="371"/>
      <c r="K165" s="372"/>
      <c r="L165" s="885"/>
      <c r="M165" s="885"/>
      <c r="N165" s="885"/>
      <c r="O165" s="886"/>
      <c r="P165" s="886"/>
      <c r="Q165" s="885"/>
      <c r="R165" s="885"/>
      <c r="S165" s="885"/>
      <c r="T165" s="550"/>
      <c r="U165" s="367"/>
    </row>
    <row r="166" spans="1:21" ht="15.75" thickBot="1">
      <c r="A166" s="1008"/>
      <c r="B166" s="202">
        <v>10</v>
      </c>
      <c r="C166" s="47"/>
      <c r="D166" s="46"/>
      <c r="E166" s="46"/>
      <c r="F166" s="47"/>
      <c r="G166" s="559"/>
      <c r="H166" s="205"/>
      <c r="I166" s="373"/>
      <c r="J166" s="374"/>
      <c r="K166" s="375"/>
      <c r="L166" s="854"/>
      <c r="M166" s="854"/>
      <c r="N166" s="854"/>
      <c r="O166" s="887"/>
      <c r="P166" s="887"/>
      <c r="Q166" s="854"/>
      <c r="R166" s="854"/>
      <c r="S166" s="854"/>
      <c r="T166" s="551"/>
      <c r="U166" s="367"/>
    </row>
    <row r="167" spans="1:21" ht="30.75" thickBot="1">
      <c r="A167" s="48"/>
      <c r="B167" s="34"/>
      <c r="C167" s="34"/>
      <c r="D167" s="34"/>
      <c r="E167" s="335" t="s">
        <v>202</v>
      </c>
      <c r="F167" s="329">
        <f>COUNTA(F157:F166)</f>
        <v>0</v>
      </c>
      <c r="G167" s="330">
        <f>COUNTA(G157:G166)</f>
        <v>0</v>
      </c>
      <c r="H167" s="376"/>
      <c r="I167" s="376"/>
      <c r="J167" s="377"/>
      <c r="K167" s="376"/>
      <c r="L167" s="376"/>
      <c r="M167" s="966" t="s">
        <v>203</v>
      </c>
      <c r="N167" s="967"/>
      <c r="O167" s="968">
        <f>SUM(O157:O166)</f>
        <v>0</v>
      </c>
      <c r="P167" s="969"/>
      <c r="R167" s="34"/>
      <c r="S167" s="34"/>
      <c r="T167" s="552"/>
      <c r="U167" s="379"/>
    </row>
    <row r="168" spans="1:21" ht="15.75" thickBot="1">
      <c r="A168" s="380"/>
      <c r="B168" s="381"/>
      <c r="C168" s="382"/>
      <c r="D168" s="382"/>
      <c r="E168" s="382"/>
      <c r="F168" s="381"/>
      <c r="G168" s="382"/>
      <c r="H168" s="382"/>
      <c r="I168" s="381"/>
      <c r="J168" s="381"/>
      <c r="K168" s="382"/>
      <c r="L168" s="382"/>
      <c r="M168" s="382"/>
      <c r="N168" s="382"/>
      <c r="O168" s="382"/>
      <c r="P168" s="382"/>
      <c r="Q168" s="382"/>
      <c r="R168" s="382"/>
      <c r="S168" s="560"/>
      <c r="T168" s="554"/>
      <c r="U168" s="383"/>
    </row>
    <row r="169" spans="1:21" ht="15.75" thickBot="1">
      <c r="A169" s="362"/>
      <c r="B169" s="363"/>
      <c r="C169" s="364"/>
      <c r="D169" s="364"/>
      <c r="E169" s="364"/>
      <c r="F169" s="363"/>
      <c r="G169" s="364"/>
      <c r="H169" s="364"/>
      <c r="I169" s="363"/>
      <c r="J169" s="363"/>
      <c r="K169" s="364"/>
      <c r="L169" s="364"/>
      <c r="M169" s="364"/>
      <c r="N169" s="364"/>
      <c r="O169" s="364"/>
      <c r="P169" s="364"/>
      <c r="Q169" s="364"/>
      <c r="R169" s="364"/>
      <c r="S169" s="364"/>
      <c r="T169" s="547"/>
      <c r="U169" s="365"/>
    </row>
    <row r="170" spans="1:21" ht="28.5" thickBot="1">
      <c r="A170" s="193" t="s">
        <v>19</v>
      </c>
      <c r="B170" s="953" t="s">
        <v>69</v>
      </c>
      <c r="C170" s="930"/>
      <c r="E170" s="983" t="s">
        <v>173</v>
      </c>
      <c r="F170" s="984"/>
      <c r="G170" s="957" t="str">
        <f>VLOOKUP(B170,'Urbano.Piano inv. forn'!$C$67:$G$86,3,FALSE)</f>
        <v/>
      </c>
      <c r="H170" s="958"/>
      <c r="I170" s="28"/>
      <c r="J170" s="983" t="s">
        <v>174</v>
      </c>
      <c r="K170" s="984"/>
      <c r="L170" s="957">
        <f>VLOOKUP(B170,'Urbano.Piano inv. forn'!$C$67:$G$86,4,FALSE)</f>
        <v>0</v>
      </c>
      <c r="M170" s="958"/>
      <c r="O170" s="198" t="s">
        <v>175</v>
      </c>
      <c r="P170" s="366"/>
      <c r="R170" s="199" t="s">
        <v>176</v>
      </c>
      <c r="S170" s="978"/>
      <c r="T170" s="979"/>
      <c r="U170" s="367"/>
    </row>
    <row r="171" spans="1:21" ht="15.75" thickBot="1">
      <c r="A171" s="48"/>
      <c r="B171" s="35"/>
      <c r="C171" s="35"/>
      <c r="E171" s="36"/>
      <c r="F171" s="36"/>
      <c r="G171" s="37"/>
      <c r="H171" s="37"/>
      <c r="I171" s="28"/>
      <c r="J171" s="36"/>
      <c r="K171" s="36"/>
      <c r="L171" s="37"/>
      <c r="M171" s="37"/>
      <c r="O171" s="38"/>
      <c r="R171" s="34"/>
      <c r="S171" s="368"/>
      <c r="U171" s="49"/>
    </row>
    <row r="172" spans="1:21" ht="29.25" customHeight="1" thickBot="1">
      <c r="A172" s="1000" t="s">
        <v>177</v>
      </c>
      <c r="B172" s="1001"/>
      <c r="C172" s="1001"/>
      <c r="D172" s="1002"/>
      <c r="E172" s="914">
        <f>VLOOKUP(B170,'Urbano.Piano inv. forn'!$C$67:$V$86,18,FALSE)</f>
        <v>0</v>
      </c>
      <c r="F172" s="926"/>
      <c r="G172" s="926"/>
      <c r="H172" s="915"/>
      <c r="I172" s="28"/>
      <c r="J172" s="1003" t="s">
        <v>178</v>
      </c>
      <c r="K172" s="1004"/>
      <c r="L172" s="914">
        <f>VLOOKUP(B170,'Urbano.Piano inv. forn'!$C$67:$V$86,20,FALSE)</f>
        <v>0</v>
      </c>
      <c r="M172" s="915"/>
      <c r="N172" s="45"/>
      <c r="O172" s="199" t="s">
        <v>179</v>
      </c>
      <c r="P172" s="50">
        <f>L172+E172</f>
        <v>0</v>
      </c>
      <c r="R172" s="199" t="s">
        <v>180</v>
      </c>
      <c r="S172" s="978"/>
      <c r="T172" s="979"/>
      <c r="U172" s="49"/>
    </row>
    <row r="173" spans="1:21" ht="15.75" thickBot="1">
      <c r="A173" s="51"/>
      <c r="B173" s="52"/>
      <c r="C173" s="52"/>
      <c r="D173" s="52"/>
      <c r="E173" s="53"/>
      <c r="F173" s="53"/>
      <c r="G173" s="53"/>
      <c r="H173" s="53"/>
      <c r="I173" s="28"/>
      <c r="J173" s="36"/>
      <c r="K173" s="36"/>
      <c r="L173" s="53"/>
      <c r="M173" s="53"/>
      <c r="N173" s="45"/>
      <c r="O173" s="34"/>
      <c r="P173" s="45"/>
      <c r="R173" s="34"/>
      <c r="S173" s="35"/>
      <c r="T173" s="549"/>
      <c r="U173" s="367"/>
    </row>
    <row r="174" spans="1:21" ht="60" customHeight="1">
      <c r="A174" s="994" t="s">
        <v>181</v>
      </c>
      <c r="B174" s="995" t="s">
        <v>182</v>
      </c>
      <c r="C174" s="995" t="s">
        <v>183</v>
      </c>
      <c r="D174" s="194" t="s">
        <v>184</v>
      </c>
      <c r="E174" s="195" t="s">
        <v>185</v>
      </c>
      <c r="F174" s="194" t="s">
        <v>186</v>
      </c>
      <c r="G174" s="194" t="s">
        <v>187</v>
      </c>
      <c r="H174" s="196" t="s">
        <v>146</v>
      </c>
      <c r="I174" s="196" t="s">
        <v>188</v>
      </c>
      <c r="J174" s="196" t="s">
        <v>189</v>
      </c>
      <c r="K174" s="196" t="s">
        <v>190</v>
      </c>
      <c r="L174" s="970" t="s">
        <v>473</v>
      </c>
      <c r="M174" s="971"/>
      <c r="N174" s="972"/>
      <c r="O174" s="970" t="s">
        <v>191</v>
      </c>
      <c r="P174" s="972"/>
      <c r="Q174" s="970" t="s">
        <v>192</v>
      </c>
      <c r="R174" s="971"/>
      <c r="S174" s="972"/>
      <c r="T174" s="973" t="s">
        <v>193</v>
      </c>
      <c r="U174" s="369"/>
    </row>
    <row r="175" spans="1:21" ht="24.75" customHeight="1" thickBot="1">
      <c r="A175" s="1005"/>
      <c r="B175" s="1006"/>
      <c r="C175" s="1006"/>
      <c r="D175" s="197" t="s">
        <v>194</v>
      </c>
      <c r="E175" s="197" t="s">
        <v>195</v>
      </c>
      <c r="F175" s="197" t="s">
        <v>196</v>
      </c>
      <c r="G175" s="197" t="s">
        <v>196</v>
      </c>
      <c r="H175" s="197" t="s">
        <v>68</v>
      </c>
      <c r="I175" s="197" t="s">
        <v>44</v>
      </c>
      <c r="J175" s="197" t="s">
        <v>197</v>
      </c>
      <c r="K175" s="197" t="s">
        <v>198</v>
      </c>
      <c r="L175" s="975" t="s">
        <v>475</v>
      </c>
      <c r="M175" s="976"/>
      <c r="N175" s="977"/>
      <c r="O175" s="975" t="s">
        <v>171</v>
      </c>
      <c r="P175" s="977"/>
      <c r="Q175" s="975" t="s">
        <v>201</v>
      </c>
      <c r="R175" s="976"/>
      <c r="S175" s="977"/>
      <c r="T175" s="974"/>
      <c r="U175" s="369"/>
    </row>
    <row r="176" spans="1:21">
      <c r="A176" s="1007" t="str">
        <f>B170</f>
        <v>urb.i.1</v>
      </c>
      <c r="B176" s="200">
        <v>1</v>
      </c>
      <c r="C176" s="80"/>
      <c r="D176" s="40"/>
      <c r="E176" s="40"/>
      <c r="F176" s="80"/>
      <c r="G176" s="557"/>
      <c r="H176" s="41"/>
      <c r="I176" s="384"/>
      <c r="J176" s="385"/>
      <c r="K176" s="386"/>
      <c r="L176" s="885"/>
      <c r="M176" s="885"/>
      <c r="N176" s="885"/>
      <c r="O176" s="886"/>
      <c r="P176" s="886"/>
      <c r="Q176" s="885"/>
      <c r="R176" s="885"/>
      <c r="S176" s="885"/>
      <c r="T176" s="555"/>
      <c r="U176" s="367"/>
    </row>
    <row r="177" spans="1:21">
      <c r="A177" s="1007"/>
      <c r="B177" s="201">
        <v>2</v>
      </c>
      <c r="C177" s="39"/>
      <c r="D177" s="33"/>
      <c r="E177" s="33"/>
      <c r="F177" s="39"/>
      <c r="G177" s="558"/>
      <c r="H177" s="41"/>
      <c r="I177" s="370"/>
      <c r="J177" s="371"/>
      <c r="K177" s="372"/>
      <c r="L177" s="885"/>
      <c r="M177" s="885"/>
      <c r="N177" s="885"/>
      <c r="O177" s="886"/>
      <c r="P177" s="886"/>
      <c r="Q177" s="885"/>
      <c r="R177" s="885"/>
      <c r="S177" s="885"/>
      <c r="T177" s="550"/>
      <c r="U177" s="367"/>
    </row>
    <row r="178" spans="1:21">
      <c r="A178" s="1007"/>
      <c r="B178" s="201">
        <v>3</v>
      </c>
      <c r="C178" s="39"/>
      <c r="D178" s="33"/>
      <c r="E178" s="33"/>
      <c r="F178" s="39"/>
      <c r="G178" s="558"/>
      <c r="H178" s="41"/>
      <c r="I178" s="370"/>
      <c r="J178" s="371"/>
      <c r="K178" s="372"/>
      <c r="L178" s="885"/>
      <c r="M178" s="885"/>
      <c r="N178" s="885"/>
      <c r="O178" s="886"/>
      <c r="P178" s="886"/>
      <c r="Q178" s="885"/>
      <c r="R178" s="885"/>
      <c r="S178" s="885"/>
      <c r="T178" s="550"/>
      <c r="U178" s="367"/>
    </row>
    <row r="179" spans="1:21">
      <c r="A179" s="1007"/>
      <c r="B179" s="201">
        <v>4</v>
      </c>
      <c r="C179" s="39"/>
      <c r="D179" s="33"/>
      <c r="E179" s="33"/>
      <c r="F179" s="39"/>
      <c r="G179" s="558"/>
      <c r="H179" s="41"/>
      <c r="I179" s="370"/>
      <c r="J179" s="371"/>
      <c r="K179" s="372"/>
      <c r="L179" s="885"/>
      <c r="M179" s="885"/>
      <c r="N179" s="885"/>
      <c r="O179" s="886"/>
      <c r="P179" s="886"/>
      <c r="Q179" s="885"/>
      <c r="R179" s="885"/>
      <c r="S179" s="885"/>
      <c r="T179" s="550"/>
      <c r="U179" s="367"/>
    </row>
    <row r="180" spans="1:21">
      <c r="A180" s="1007"/>
      <c r="B180" s="201">
        <v>5</v>
      </c>
      <c r="C180" s="39"/>
      <c r="D180" s="33"/>
      <c r="E180" s="33"/>
      <c r="F180" s="39"/>
      <c r="G180" s="558"/>
      <c r="H180" s="41"/>
      <c r="I180" s="370"/>
      <c r="J180" s="371"/>
      <c r="K180" s="372"/>
      <c r="L180" s="885"/>
      <c r="M180" s="885"/>
      <c r="N180" s="885"/>
      <c r="O180" s="886"/>
      <c r="P180" s="886"/>
      <c r="Q180" s="885"/>
      <c r="R180" s="885"/>
      <c r="S180" s="885"/>
      <c r="T180" s="550"/>
      <c r="U180" s="367"/>
    </row>
    <row r="181" spans="1:21">
      <c r="A181" s="1007"/>
      <c r="B181" s="201">
        <v>6</v>
      </c>
      <c r="C181" s="39"/>
      <c r="D181" s="33"/>
      <c r="E181" s="33"/>
      <c r="F181" s="39"/>
      <c r="G181" s="558"/>
      <c r="H181" s="41"/>
      <c r="I181" s="370"/>
      <c r="J181" s="371"/>
      <c r="K181" s="372"/>
      <c r="L181" s="885"/>
      <c r="M181" s="885"/>
      <c r="N181" s="885"/>
      <c r="O181" s="886"/>
      <c r="P181" s="886"/>
      <c r="Q181" s="885"/>
      <c r="R181" s="885"/>
      <c r="S181" s="885"/>
      <c r="T181" s="550"/>
      <c r="U181" s="367"/>
    </row>
    <row r="182" spans="1:21">
      <c r="A182" s="1007"/>
      <c r="B182" s="201">
        <v>7</v>
      </c>
      <c r="C182" s="39"/>
      <c r="D182" s="33"/>
      <c r="E182" s="33"/>
      <c r="F182" s="39"/>
      <c r="G182" s="558"/>
      <c r="H182" s="41"/>
      <c r="I182" s="370"/>
      <c r="J182" s="371"/>
      <c r="K182" s="372"/>
      <c r="L182" s="885"/>
      <c r="M182" s="885"/>
      <c r="N182" s="885"/>
      <c r="O182" s="886"/>
      <c r="P182" s="886"/>
      <c r="Q182" s="885"/>
      <c r="R182" s="885"/>
      <c r="S182" s="885"/>
      <c r="T182" s="550"/>
      <c r="U182" s="367"/>
    </row>
    <row r="183" spans="1:21">
      <c r="A183" s="1007"/>
      <c r="B183" s="201">
        <v>8</v>
      </c>
      <c r="C183" s="39"/>
      <c r="D183" s="33"/>
      <c r="E183" s="33"/>
      <c r="F183" s="39"/>
      <c r="G183" s="558"/>
      <c r="H183" s="41"/>
      <c r="I183" s="370"/>
      <c r="J183" s="371"/>
      <c r="K183" s="372"/>
      <c r="L183" s="885"/>
      <c r="M183" s="885"/>
      <c r="N183" s="885"/>
      <c r="O183" s="886"/>
      <c r="P183" s="886"/>
      <c r="Q183" s="885"/>
      <c r="R183" s="885"/>
      <c r="S183" s="885"/>
      <c r="T183" s="550"/>
      <c r="U183" s="367"/>
    </row>
    <row r="184" spans="1:21">
      <c r="A184" s="1007"/>
      <c r="B184" s="201">
        <v>9</v>
      </c>
      <c r="C184" s="39"/>
      <c r="D184" s="33"/>
      <c r="E184" s="33"/>
      <c r="F184" s="39"/>
      <c r="G184" s="558"/>
      <c r="H184" s="41"/>
      <c r="I184" s="370"/>
      <c r="J184" s="371"/>
      <c r="K184" s="372"/>
      <c r="L184" s="885"/>
      <c r="M184" s="885"/>
      <c r="N184" s="885"/>
      <c r="O184" s="886"/>
      <c r="P184" s="886"/>
      <c r="Q184" s="885"/>
      <c r="R184" s="885"/>
      <c r="S184" s="885"/>
      <c r="T184" s="550"/>
      <c r="U184" s="367"/>
    </row>
    <row r="185" spans="1:21" ht="15.75" thickBot="1">
      <c r="A185" s="1008"/>
      <c r="B185" s="202">
        <v>10</v>
      </c>
      <c r="C185" s="47"/>
      <c r="D185" s="46"/>
      <c r="E185" s="46"/>
      <c r="F185" s="47"/>
      <c r="G185" s="559"/>
      <c r="H185" s="205"/>
      <c r="I185" s="373"/>
      <c r="J185" s="374"/>
      <c r="K185" s="375"/>
      <c r="L185" s="854"/>
      <c r="M185" s="854"/>
      <c r="N185" s="854"/>
      <c r="O185" s="887"/>
      <c r="P185" s="887"/>
      <c r="Q185" s="854"/>
      <c r="R185" s="854"/>
      <c r="S185" s="854"/>
      <c r="T185" s="551"/>
      <c r="U185" s="367"/>
    </row>
    <row r="186" spans="1:21" ht="30.75" thickBot="1">
      <c r="A186" s="48"/>
      <c r="B186" s="34"/>
      <c r="C186" s="34"/>
      <c r="D186" s="34"/>
      <c r="E186" s="335" t="s">
        <v>202</v>
      </c>
      <c r="F186" s="329">
        <f>COUNTA(F176:F185)</f>
        <v>0</v>
      </c>
      <c r="G186" s="330">
        <f>COUNTA(G176:G185)</f>
        <v>0</v>
      </c>
      <c r="H186" s="376"/>
      <c r="I186" s="376"/>
      <c r="J186" s="377"/>
      <c r="K186" s="376"/>
      <c r="L186" s="376"/>
      <c r="M186" s="966" t="s">
        <v>203</v>
      </c>
      <c r="N186" s="967"/>
      <c r="O186" s="968">
        <f>SUM(O176:O185)</f>
        <v>0</v>
      </c>
      <c r="P186" s="969"/>
      <c r="R186" s="34"/>
      <c r="S186" s="34"/>
      <c r="T186" s="552"/>
      <c r="U186" s="379"/>
    </row>
    <row r="187" spans="1:21" ht="15.75" thickBot="1">
      <c r="A187" s="380"/>
      <c r="B187" s="381"/>
      <c r="C187" s="382"/>
      <c r="D187" s="382"/>
      <c r="E187" s="382"/>
      <c r="F187" s="381"/>
      <c r="G187" s="382"/>
      <c r="H187" s="382"/>
      <c r="I187" s="381"/>
      <c r="J187" s="381"/>
      <c r="K187" s="382"/>
      <c r="L187" s="382"/>
      <c r="M187" s="382"/>
      <c r="N187" s="382"/>
      <c r="O187" s="382"/>
      <c r="P187" s="382"/>
      <c r="Q187" s="382"/>
      <c r="R187" s="382"/>
      <c r="S187" s="560"/>
      <c r="T187" s="554"/>
      <c r="U187" s="383"/>
    </row>
    <row r="188" spans="1:21" ht="15.75" thickBot="1">
      <c r="A188" s="362"/>
      <c r="B188" s="363"/>
      <c r="C188" s="364"/>
      <c r="D188" s="364"/>
      <c r="E188" s="364"/>
      <c r="F188" s="363"/>
      <c r="G188" s="364"/>
      <c r="H188" s="364"/>
      <c r="I188" s="363"/>
      <c r="J188" s="363"/>
      <c r="K188" s="364"/>
      <c r="L188" s="364"/>
      <c r="M188" s="364"/>
      <c r="N188" s="364"/>
      <c r="O188" s="364"/>
      <c r="P188" s="364"/>
      <c r="Q188" s="364"/>
      <c r="R188" s="364"/>
      <c r="S188" s="364"/>
      <c r="T188" s="547"/>
      <c r="U188" s="365"/>
    </row>
    <row r="189" spans="1:21" ht="28.5" thickBot="1">
      <c r="A189" s="193" t="s">
        <v>19</v>
      </c>
      <c r="B189" s="953" t="s">
        <v>69</v>
      </c>
      <c r="C189" s="930"/>
      <c r="E189" s="983" t="s">
        <v>173</v>
      </c>
      <c r="F189" s="984"/>
      <c r="G189" s="957" t="str">
        <f>VLOOKUP(B189,'Urbano.Piano inv. forn'!$C$67:$G$86,3,FALSE)</f>
        <v/>
      </c>
      <c r="H189" s="958"/>
      <c r="I189" s="28"/>
      <c r="J189" s="983" t="s">
        <v>174</v>
      </c>
      <c r="K189" s="984"/>
      <c r="L189" s="957">
        <f>VLOOKUP(B189,'Urbano.Piano inv. forn'!$C$67:$G$86,4,FALSE)</f>
        <v>0</v>
      </c>
      <c r="M189" s="958"/>
      <c r="O189" s="198" t="s">
        <v>175</v>
      </c>
      <c r="P189" s="366"/>
      <c r="R189" s="199" t="s">
        <v>176</v>
      </c>
      <c r="S189" s="978"/>
      <c r="T189" s="979"/>
      <c r="U189" s="367"/>
    </row>
    <row r="190" spans="1:21" ht="15.75" thickBot="1">
      <c r="A190" s="48"/>
      <c r="B190" s="35"/>
      <c r="C190" s="35"/>
      <c r="E190" s="36"/>
      <c r="F190" s="36"/>
      <c r="G190" s="37"/>
      <c r="H190" s="37"/>
      <c r="I190" s="28"/>
      <c r="J190" s="36"/>
      <c r="K190" s="36"/>
      <c r="L190" s="37"/>
      <c r="M190" s="37"/>
      <c r="O190" s="38"/>
      <c r="R190" s="34"/>
      <c r="S190" s="368"/>
      <c r="U190" s="49"/>
    </row>
    <row r="191" spans="1:21" ht="27" customHeight="1" thickBot="1">
      <c r="A191" s="1000" t="s">
        <v>177</v>
      </c>
      <c r="B191" s="1001"/>
      <c r="C191" s="1001"/>
      <c r="D191" s="1002"/>
      <c r="E191" s="914">
        <f>VLOOKUP(B189,'Urbano.Piano inv. forn'!$C$67:$V$86,18,FALSE)</f>
        <v>0</v>
      </c>
      <c r="F191" s="926"/>
      <c r="G191" s="926"/>
      <c r="H191" s="915"/>
      <c r="I191" s="28"/>
      <c r="J191" s="1003" t="s">
        <v>178</v>
      </c>
      <c r="K191" s="1004"/>
      <c r="L191" s="914">
        <f>VLOOKUP(B189,'Urbano.Piano inv. forn'!$C$67:$V$86,20,FALSE)</f>
        <v>0</v>
      </c>
      <c r="M191" s="915"/>
      <c r="N191" s="45"/>
      <c r="O191" s="199" t="s">
        <v>179</v>
      </c>
      <c r="P191" s="50">
        <f>L191+E191</f>
        <v>0</v>
      </c>
      <c r="R191" s="199" t="s">
        <v>180</v>
      </c>
      <c r="S191" s="978"/>
      <c r="T191" s="979"/>
      <c r="U191" s="49"/>
    </row>
    <row r="192" spans="1:21" ht="15.75" thickBot="1">
      <c r="A192" s="51"/>
      <c r="B192" s="52"/>
      <c r="C192" s="52"/>
      <c r="D192" s="52"/>
      <c r="E192" s="53"/>
      <c r="F192" s="53"/>
      <c r="G192" s="53"/>
      <c r="H192" s="53"/>
      <c r="I192" s="28"/>
      <c r="J192" s="36"/>
      <c r="K192" s="36"/>
      <c r="L192" s="53"/>
      <c r="M192" s="53"/>
      <c r="N192" s="45"/>
      <c r="O192" s="34"/>
      <c r="P192" s="45"/>
      <c r="R192" s="34"/>
      <c r="S192" s="35"/>
      <c r="T192" s="549"/>
      <c r="U192" s="367"/>
    </row>
    <row r="193" spans="1:21" ht="60" customHeight="1">
      <c r="A193" s="994" t="s">
        <v>181</v>
      </c>
      <c r="B193" s="995" t="s">
        <v>182</v>
      </c>
      <c r="C193" s="995" t="s">
        <v>183</v>
      </c>
      <c r="D193" s="194" t="s">
        <v>184</v>
      </c>
      <c r="E193" s="195" t="s">
        <v>185</v>
      </c>
      <c r="F193" s="194" t="s">
        <v>186</v>
      </c>
      <c r="G193" s="194" t="s">
        <v>187</v>
      </c>
      <c r="H193" s="196" t="s">
        <v>146</v>
      </c>
      <c r="I193" s="196" t="s">
        <v>188</v>
      </c>
      <c r="J193" s="196" t="s">
        <v>189</v>
      </c>
      <c r="K193" s="196" t="s">
        <v>190</v>
      </c>
      <c r="L193" s="970" t="s">
        <v>473</v>
      </c>
      <c r="M193" s="971"/>
      <c r="N193" s="972"/>
      <c r="O193" s="970" t="s">
        <v>191</v>
      </c>
      <c r="P193" s="972"/>
      <c r="Q193" s="970" t="s">
        <v>192</v>
      </c>
      <c r="R193" s="971"/>
      <c r="S193" s="972"/>
      <c r="T193" s="973" t="s">
        <v>193</v>
      </c>
      <c r="U193" s="369"/>
    </row>
    <row r="194" spans="1:21" ht="24.75" customHeight="1" thickBot="1">
      <c r="A194" s="1005"/>
      <c r="B194" s="1006"/>
      <c r="C194" s="1006"/>
      <c r="D194" s="197" t="s">
        <v>194</v>
      </c>
      <c r="E194" s="197" t="s">
        <v>195</v>
      </c>
      <c r="F194" s="197" t="s">
        <v>196</v>
      </c>
      <c r="G194" s="197" t="s">
        <v>196</v>
      </c>
      <c r="H194" s="197" t="s">
        <v>68</v>
      </c>
      <c r="I194" s="197" t="s">
        <v>44</v>
      </c>
      <c r="J194" s="197" t="s">
        <v>197</v>
      </c>
      <c r="K194" s="197" t="s">
        <v>198</v>
      </c>
      <c r="L194" s="975" t="s">
        <v>475</v>
      </c>
      <c r="M194" s="976"/>
      <c r="N194" s="977"/>
      <c r="O194" s="975" t="s">
        <v>171</v>
      </c>
      <c r="P194" s="977"/>
      <c r="Q194" s="975" t="s">
        <v>201</v>
      </c>
      <c r="R194" s="976"/>
      <c r="S194" s="977"/>
      <c r="T194" s="974"/>
      <c r="U194" s="369"/>
    </row>
    <row r="195" spans="1:21">
      <c r="A195" s="1007" t="str">
        <f>B189</f>
        <v>urb.i.1</v>
      </c>
      <c r="B195" s="200">
        <v>1</v>
      </c>
      <c r="C195" s="80"/>
      <c r="D195" s="40"/>
      <c r="E195" s="40"/>
      <c r="F195" s="80"/>
      <c r="G195" s="557"/>
      <c r="H195" s="41"/>
      <c r="I195" s="384"/>
      <c r="J195" s="385"/>
      <c r="K195" s="386"/>
      <c r="L195" s="885"/>
      <c r="M195" s="885"/>
      <c r="N195" s="885"/>
      <c r="O195" s="886"/>
      <c r="P195" s="886"/>
      <c r="Q195" s="885"/>
      <c r="R195" s="885"/>
      <c r="S195" s="885"/>
      <c r="T195" s="555"/>
      <c r="U195" s="367"/>
    </row>
    <row r="196" spans="1:21">
      <c r="A196" s="1007"/>
      <c r="B196" s="201">
        <v>2</v>
      </c>
      <c r="C196" s="39"/>
      <c r="D196" s="33"/>
      <c r="E196" s="33"/>
      <c r="F196" s="39"/>
      <c r="G196" s="558"/>
      <c r="H196" s="41"/>
      <c r="I196" s="370"/>
      <c r="J196" s="371"/>
      <c r="K196" s="372"/>
      <c r="L196" s="885"/>
      <c r="M196" s="885"/>
      <c r="N196" s="885"/>
      <c r="O196" s="886"/>
      <c r="P196" s="886"/>
      <c r="Q196" s="885"/>
      <c r="R196" s="885"/>
      <c r="S196" s="885"/>
      <c r="T196" s="550"/>
      <c r="U196" s="367"/>
    </row>
    <row r="197" spans="1:21">
      <c r="A197" s="1007"/>
      <c r="B197" s="201">
        <v>3</v>
      </c>
      <c r="C197" s="39"/>
      <c r="D197" s="33"/>
      <c r="E197" s="33"/>
      <c r="F197" s="39"/>
      <c r="G197" s="558"/>
      <c r="H197" s="41"/>
      <c r="I197" s="370"/>
      <c r="J197" s="371"/>
      <c r="K197" s="372"/>
      <c r="L197" s="885"/>
      <c r="M197" s="885"/>
      <c r="N197" s="885"/>
      <c r="O197" s="886"/>
      <c r="P197" s="886"/>
      <c r="Q197" s="885"/>
      <c r="R197" s="885"/>
      <c r="S197" s="885"/>
      <c r="T197" s="550"/>
      <c r="U197" s="367"/>
    </row>
    <row r="198" spans="1:21">
      <c r="A198" s="1007"/>
      <c r="B198" s="201">
        <v>4</v>
      </c>
      <c r="C198" s="39"/>
      <c r="D198" s="33"/>
      <c r="E198" s="33"/>
      <c r="F198" s="39"/>
      <c r="G198" s="558"/>
      <c r="H198" s="41"/>
      <c r="I198" s="370"/>
      <c r="J198" s="371"/>
      <c r="K198" s="372"/>
      <c r="L198" s="885"/>
      <c r="M198" s="885"/>
      <c r="N198" s="885"/>
      <c r="O198" s="886"/>
      <c r="P198" s="886"/>
      <c r="Q198" s="885"/>
      <c r="R198" s="885"/>
      <c r="S198" s="885"/>
      <c r="T198" s="550"/>
      <c r="U198" s="367"/>
    </row>
    <row r="199" spans="1:21">
      <c r="A199" s="1007"/>
      <c r="B199" s="201">
        <v>5</v>
      </c>
      <c r="C199" s="39"/>
      <c r="D199" s="33"/>
      <c r="E199" s="33"/>
      <c r="F199" s="39"/>
      <c r="G199" s="558"/>
      <c r="H199" s="41"/>
      <c r="I199" s="370"/>
      <c r="J199" s="371"/>
      <c r="K199" s="372"/>
      <c r="L199" s="885"/>
      <c r="M199" s="885"/>
      <c r="N199" s="885"/>
      <c r="O199" s="886"/>
      <c r="P199" s="886"/>
      <c r="Q199" s="885"/>
      <c r="R199" s="885"/>
      <c r="S199" s="885"/>
      <c r="T199" s="550"/>
      <c r="U199" s="367"/>
    </row>
    <row r="200" spans="1:21">
      <c r="A200" s="1007"/>
      <c r="B200" s="201">
        <v>6</v>
      </c>
      <c r="C200" s="39"/>
      <c r="D200" s="33"/>
      <c r="E200" s="33"/>
      <c r="F200" s="39"/>
      <c r="G200" s="558"/>
      <c r="H200" s="41"/>
      <c r="I200" s="370"/>
      <c r="J200" s="371"/>
      <c r="K200" s="372"/>
      <c r="L200" s="885"/>
      <c r="M200" s="885"/>
      <c r="N200" s="885"/>
      <c r="O200" s="886"/>
      <c r="P200" s="886"/>
      <c r="Q200" s="885"/>
      <c r="R200" s="885"/>
      <c r="S200" s="885"/>
      <c r="T200" s="550"/>
      <c r="U200" s="367"/>
    </row>
    <row r="201" spans="1:21">
      <c r="A201" s="1007"/>
      <c r="B201" s="201">
        <v>7</v>
      </c>
      <c r="C201" s="39"/>
      <c r="D201" s="33"/>
      <c r="E201" s="33"/>
      <c r="F201" s="39"/>
      <c r="G201" s="558"/>
      <c r="H201" s="41"/>
      <c r="I201" s="370"/>
      <c r="J201" s="371"/>
      <c r="K201" s="372"/>
      <c r="L201" s="885"/>
      <c r="M201" s="885"/>
      <c r="N201" s="885"/>
      <c r="O201" s="886"/>
      <c r="P201" s="886"/>
      <c r="Q201" s="885"/>
      <c r="R201" s="885"/>
      <c r="S201" s="885"/>
      <c r="T201" s="550"/>
      <c r="U201" s="367"/>
    </row>
    <row r="202" spans="1:21">
      <c r="A202" s="1007"/>
      <c r="B202" s="201">
        <v>8</v>
      </c>
      <c r="C202" s="39"/>
      <c r="D202" s="33"/>
      <c r="E202" s="33"/>
      <c r="F202" s="39"/>
      <c r="G202" s="558"/>
      <c r="H202" s="41"/>
      <c r="I202" s="370"/>
      <c r="J202" s="371"/>
      <c r="K202" s="372"/>
      <c r="L202" s="885"/>
      <c r="M202" s="885"/>
      <c r="N202" s="885"/>
      <c r="O202" s="886"/>
      <c r="P202" s="886"/>
      <c r="Q202" s="885"/>
      <c r="R202" s="885"/>
      <c r="S202" s="885"/>
      <c r="T202" s="550"/>
      <c r="U202" s="367"/>
    </row>
    <row r="203" spans="1:21">
      <c r="A203" s="1007"/>
      <c r="B203" s="201">
        <v>9</v>
      </c>
      <c r="C203" s="39"/>
      <c r="D203" s="33"/>
      <c r="E203" s="33"/>
      <c r="F203" s="39"/>
      <c r="G203" s="558"/>
      <c r="H203" s="41"/>
      <c r="I203" s="370"/>
      <c r="J203" s="371"/>
      <c r="K203" s="372"/>
      <c r="L203" s="885"/>
      <c r="M203" s="885"/>
      <c r="N203" s="885"/>
      <c r="O203" s="886"/>
      <c r="P203" s="886"/>
      <c r="Q203" s="885"/>
      <c r="R203" s="885"/>
      <c r="S203" s="885"/>
      <c r="T203" s="550"/>
      <c r="U203" s="367"/>
    </row>
    <row r="204" spans="1:21" ht="15.75" thickBot="1">
      <c r="A204" s="1008"/>
      <c r="B204" s="202">
        <v>10</v>
      </c>
      <c r="C204" s="47"/>
      <c r="D204" s="46"/>
      <c r="E204" s="46"/>
      <c r="F204" s="47"/>
      <c r="G204" s="559"/>
      <c r="H204" s="205"/>
      <c r="I204" s="373"/>
      <c r="J204" s="374"/>
      <c r="K204" s="375"/>
      <c r="L204" s="854"/>
      <c r="M204" s="854"/>
      <c r="N204" s="854"/>
      <c r="O204" s="887"/>
      <c r="P204" s="887"/>
      <c r="Q204" s="854"/>
      <c r="R204" s="854"/>
      <c r="S204" s="854"/>
      <c r="T204" s="551"/>
      <c r="U204" s="367"/>
    </row>
    <row r="205" spans="1:21" ht="30.75" thickBot="1">
      <c r="A205" s="48"/>
      <c r="B205" s="34"/>
      <c r="C205" s="34"/>
      <c r="D205" s="34"/>
      <c r="E205" s="335" t="s">
        <v>202</v>
      </c>
      <c r="F205" s="329">
        <f>COUNTA(F195:F204)</f>
        <v>0</v>
      </c>
      <c r="G205" s="330">
        <f>COUNTA(G195:G204)</f>
        <v>0</v>
      </c>
      <c r="H205" s="376"/>
      <c r="I205" s="376"/>
      <c r="J205" s="377"/>
      <c r="K205" s="376"/>
      <c r="L205" s="376"/>
      <c r="M205" s="966" t="s">
        <v>203</v>
      </c>
      <c r="N205" s="967"/>
      <c r="O205" s="968">
        <f>SUM(O195:O204)</f>
        <v>0</v>
      </c>
      <c r="P205" s="969"/>
      <c r="R205" s="34"/>
      <c r="S205" s="34"/>
      <c r="T205" s="552"/>
      <c r="U205" s="379"/>
    </row>
    <row r="206" spans="1:21" ht="15.75" thickBot="1">
      <c r="A206" s="380"/>
      <c r="B206" s="381"/>
      <c r="C206" s="382"/>
      <c r="D206" s="382"/>
      <c r="E206" s="382"/>
      <c r="F206" s="381"/>
      <c r="G206" s="382"/>
      <c r="H206" s="382"/>
      <c r="I206" s="381"/>
      <c r="J206" s="381"/>
      <c r="K206" s="382"/>
      <c r="L206" s="382"/>
      <c r="M206" s="382"/>
      <c r="N206" s="382"/>
      <c r="O206" s="382"/>
      <c r="P206" s="382"/>
      <c r="Q206" s="382"/>
      <c r="R206" s="382"/>
      <c r="S206" s="560"/>
      <c r="T206" s="554"/>
      <c r="U206" s="383"/>
    </row>
    <row r="207" spans="1:21" ht="15.75" thickBot="1">
      <c r="A207" s="362"/>
      <c r="B207" s="363"/>
      <c r="C207" s="364"/>
      <c r="D207" s="364"/>
      <c r="E207" s="364"/>
      <c r="F207" s="363"/>
      <c r="G207" s="364"/>
      <c r="H207" s="364"/>
      <c r="I207" s="363"/>
      <c r="J207" s="363"/>
      <c r="K207" s="364"/>
      <c r="L207" s="364"/>
      <c r="M207" s="364"/>
      <c r="N207" s="364"/>
      <c r="O207" s="364"/>
      <c r="P207" s="364"/>
      <c r="Q207" s="364"/>
      <c r="R207" s="364"/>
      <c r="S207" s="364"/>
      <c r="T207" s="547"/>
      <c r="U207" s="365"/>
    </row>
    <row r="208" spans="1:21" ht="28.5" thickBot="1">
      <c r="A208" s="193" t="s">
        <v>19</v>
      </c>
      <c r="B208" s="953" t="s">
        <v>69</v>
      </c>
      <c r="C208" s="930"/>
      <c r="E208" s="983" t="s">
        <v>173</v>
      </c>
      <c r="F208" s="984"/>
      <c r="G208" s="957" t="str">
        <f>VLOOKUP(B208,'Urbano.Piano inv. forn'!$C$67:$G$86,3,FALSE)</f>
        <v/>
      </c>
      <c r="H208" s="958"/>
      <c r="I208" s="28"/>
      <c r="J208" s="983" t="s">
        <v>174</v>
      </c>
      <c r="K208" s="984"/>
      <c r="L208" s="957">
        <f>VLOOKUP(B208,'Urbano.Piano inv. forn'!$C$67:$G$86,4,FALSE)</f>
        <v>0</v>
      </c>
      <c r="M208" s="958"/>
      <c r="O208" s="198" t="s">
        <v>175</v>
      </c>
      <c r="P208" s="366"/>
      <c r="R208" s="199" t="s">
        <v>176</v>
      </c>
      <c r="S208" s="978"/>
      <c r="T208" s="979"/>
      <c r="U208" s="367"/>
    </row>
    <row r="209" spans="1:21" ht="15.75" thickBot="1">
      <c r="A209" s="48"/>
      <c r="B209" s="35"/>
      <c r="C209" s="35"/>
      <c r="E209" s="36"/>
      <c r="F209" s="36"/>
      <c r="G209" s="37"/>
      <c r="H209" s="37"/>
      <c r="I209" s="28"/>
      <c r="J209" s="36"/>
      <c r="K209" s="36"/>
      <c r="L209" s="37"/>
      <c r="M209" s="37"/>
      <c r="O209" s="38"/>
      <c r="R209" s="34"/>
      <c r="S209" s="368"/>
      <c r="U209" s="49"/>
    </row>
    <row r="210" spans="1:21" ht="35.25" customHeight="1" thickBot="1">
      <c r="A210" s="1000" t="s">
        <v>177</v>
      </c>
      <c r="B210" s="1001"/>
      <c r="C210" s="1001"/>
      <c r="D210" s="1002"/>
      <c r="E210" s="914">
        <f>VLOOKUP(B208,'Urbano.Piano inv. forn'!$C$67:$V$86,18,FALSE)</f>
        <v>0</v>
      </c>
      <c r="F210" s="926"/>
      <c r="G210" s="926"/>
      <c r="H210" s="915"/>
      <c r="I210" s="28"/>
      <c r="J210" s="1003" t="s">
        <v>178</v>
      </c>
      <c r="K210" s="1004"/>
      <c r="L210" s="914">
        <f>VLOOKUP(B208,'Urbano.Piano inv. forn'!$C$67:$V$86,20,FALSE)</f>
        <v>0</v>
      </c>
      <c r="M210" s="915"/>
      <c r="N210" s="45"/>
      <c r="O210" s="199" t="s">
        <v>179</v>
      </c>
      <c r="P210" s="50">
        <f>L210+E210</f>
        <v>0</v>
      </c>
      <c r="R210" s="199" t="s">
        <v>180</v>
      </c>
      <c r="S210" s="978"/>
      <c r="T210" s="979"/>
      <c r="U210" s="49"/>
    </row>
    <row r="211" spans="1:21" ht="15.75" thickBot="1">
      <c r="A211" s="51"/>
      <c r="B211" s="52"/>
      <c r="C211" s="52"/>
      <c r="D211" s="52"/>
      <c r="E211" s="53"/>
      <c r="F211" s="53"/>
      <c r="G211" s="53"/>
      <c r="H211" s="53"/>
      <c r="I211" s="28"/>
      <c r="J211" s="36"/>
      <c r="K211" s="36"/>
      <c r="L211" s="53"/>
      <c r="M211" s="53"/>
      <c r="N211" s="45"/>
      <c r="O211" s="34"/>
      <c r="P211" s="45"/>
      <c r="R211" s="34"/>
      <c r="S211" s="35"/>
      <c r="T211" s="549"/>
      <c r="U211" s="367"/>
    </row>
    <row r="212" spans="1:21" ht="60" customHeight="1">
      <c r="A212" s="994" t="s">
        <v>181</v>
      </c>
      <c r="B212" s="995" t="s">
        <v>182</v>
      </c>
      <c r="C212" s="995" t="s">
        <v>183</v>
      </c>
      <c r="D212" s="194" t="s">
        <v>184</v>
      </c>
      <c r="E212" s="195" t="s">
        <v>185</v>
      </c>
      <c r="F212" s="194" t="s">
        <v>186</v>
      </c>
      <c r="G212" s="194" t="s">
        <v>187</v>
      </c>
      <c r="H212" s="196" t="s">
        <v>146</v>
      </c>
      <c r="I212" s="196" t="s">
        <v>188</v>
      </c>
      <c r="J212" s="196" t="s">
        <v>189</v>
      </c>
      <c r="K212" s="196" t="s">
        <v>190</v>
      </c>
      <c r="L212" s="970" t="s">
        <v>473</v>
      </c>
      <c r="M212" s="971"/>
      <c r="N212" s="972"/>
      <c r="O212" s="970" t="s">
        <v>191</v>
      </c>
      <c r="P212" s="972"/>
      <c r="Q212" s="970" t="s">
        <v>192</v>
      </c>
      <c r="R212" s="971"/>
      <c r="S212" s="972"/>
      <c r="T212" s="973" t="s">
        <v>193</v>
      </c>
      <c r="U212" s="369"/>
    </row>
    <row r="213" spans="1:21" ht="24.75" customHeight="1" thickBot="1">
      <c r="A213" s="1005"/>
      <c r="B213" s="1006"/>
      <c r="C213" s="1006"/>
      <c r="D213" s="197" t="s">
        <v>194</v>
      </c>
      <c r="E213" s="197" t="s">
        <v>195</v>
      </c>
      <c r="F213" s="197" t="s">
        <v>196</v>
      </c>
      <c r="G213" s="197" t="s">
        <v>196</v>
      </c>
      <c r="H213" s="197" t="s">
        <v>68</v>
      </c>
      <c r="I213" s="197" t="s">
        <v>44</v>
      </c>
      <c r="J213" s="197" t="s">
        <v>197</v>
      </c>
      <c r="K213" s="197" t="s">
        <v>198</v>
      </c>
      <c r="L213" s="975" t="s">
        <v>475</v>
      </c>
      <c r="M213" s="976"/>
      <c r="N213" s="977"/>
      <c r="O213" s="975" t="s">
        <v>171</v>
      </c>
      <c r="P213" s="977"/>
      <c r="Q213" s="975" t="s">
        <v>201</v>
      </c>
      <c r="R213" s="976"/>
      <c r="S213" s="977"/>
      <c r="T213" s="974"/>
      <c r="U213" s="369"/>
    </row>
    <row r="214" spans="1:21">
      <c r="A214" s="1007" t="str">
        <f>B208</f>
        <v>urb.i.1</v>
      </c>
      <c r="B214" s="200">
        <v>1</v>
      </c>
      <c r="C214" s="80"/>
      <c r="D214" s="40"/>
      <c r="E214" s="40"/>
      <c r="F214" s="80"/>
      <c r="G214" s="557"/>
      <c r="H214" s="41"/>
      <c r="I214" s="384"/>
      <c r="J214" s="385"/>
      <c r="K214" s="386"/>
      <c r="L214" s="885"/>
      <c r="M214" s="885"/>
      <c r="N214" s="885"/>
      <c r="O214" s="886"/>
      <c r="P214" s="886"/>
      <c r="Q214" s="885"/>
      <c r="R214" s="885"/>
      <c r="S214" s="885"/>
      <c r="T214" s="555"/>
      <c r="U214" s="367"/>
    </row>
    <row r="215" spans="1:21">
      <c r="A215" s="1007"/>
      <c r="B215" s="201">
        <v>2</v>
      </c>
      <c r="C215" s="39"/>
      <c r="D215" s="33"/>
      <c r="E215" s="33"/>
      <c r="F215" s="39"/>
      <c r="G215" s="558"/>
      <c r="H215" s="41"/>
      <c r="I215" s="370"/>
      <c r="J215" s="371"/>
      <c r="K215" s="372"/>
      <c r="L215" s="885"/>
      <c r="M215" s="885"/>
      <c r="N215" s="885"/>
      <c r="O215" s="886"/>
      <c r="P215" s="886"/>
      <c r="Q215" s="885"/>
      <c r="R215" s="885"/>
      <c r="S215" s="885"/>
      <c r="T215" s="550"/>
      <c r="U215" s="367"/>
    </row>
    <row r="216" spans="1:21">
      <c r="A216" s="1007"/>
      <c r="B216" s="201">
        <v>3</v>
      </c>
      <c r="C216" s="39"/>
      <c r="D216" s="33"/>
      <c r="E216" s="33"/>
      <c r="F216" s="39"/>
      <c r="G216" s="558"/>
      <c r="H216" s="41"/>
      <c r="I216" s="370"/>
      <c r="J216" s="371"/>
      <c r="K216" s="372"/>
      <c r="L216" s="885"/>
      <c r="M216" s="885"/>
      <c r="N216" s="885"/>
      <c r="O216" s="886"/>
      <c r="P216" s="886"/>
      <c r="Q216" s="885"/>
      <c r="R216" s="885"/>
      <c r="S216" s="885"/>
      <c r="T216" s="550"/>
      <c r="U216" s="367"/>
    </row>
    <row r="217" spans="1:21">
      <c r="A217" s="1007"/>
      <c r="B217" s="201">
        <v>4</v>
      </c>
      <c r="C217" s="39"/>
      <c r="D217" s="33"/>
      <c r="E217" s="33"/>
      <c r="F217" s="39"/>
      <c r="G217" s="558"/>
      <c r="H217" s="41"/>
      <c r="I217" s="370"/>
      <c r="J217" s="371"/>
      <c r="K217" s="372"/>
      <c r="L217" s="885"/>
      <c r="M217" s="885"/>
      <c r="N217" s="885"/>
      <c r="O217" s="886"/>
      <c r="P217" s="886"/>
      <c r="Q217" s="885"/>
      <c r="R217" s="885"/>
      <c r="S217" s="885"/>
      <c r="T217" s="550"/>
      <c r="U217" s="367"/>
    </row>
    <row r="218" spans="1:21">
      <c r="A218" s="1007"/>
      <c r="B218" s="201">
        <v>5</v>
      </c>
      <c r="C218" s="39"/>
      <c r="D218" s="33"/>
      <c r="E218" s="33"/>
      <c r="F218" s="39"/>
      <c r="G218" s="558"/>
      <c r="H218" s="41"/>
      <c r="I218" s="370"/>
      <c r="J218" s="371"/>
      <c r="K218" s="372"/>
      <c r="L218" s="885"/>
      <c r="M218" s="885"/>
      <c r="N218" s="885"/>
      <c r="O218" s="886"/>
      <c r="P218" s="886"/>
      <c r="Q218" s="885"/>
      <c r="R218" s="885"/>
      <c r="S218" s="885"/>
      <c r="T218" s="550"/>
      <c r="U218" s="367"/>
    </row>
    <row r="219" spans="1:21">
      <c r="A219" s="1007"/>
      <c r="B219" s="201">
        <v>6</v>
      </c>
      <c r="C219" s="39"/>
      <c r="D219" s="33"/>
      <c r="E219" s="33"/>
      <c r="F219" s="39"/>
      <c r="G219" s="558"/>
      <c r="H219" s="41"/>
      <c r="I219" s="370"/>
      <c r="J219" s="371"/>
      <c r="K219" s="372"/>
      <c r="L219" s="885"/>
      <c r="M219" s="885"/>
      <c r="N219" s="885"/>
      <c r="O219" s="886"/>
      <c r="P219" s="886"/>
      <c r="Q219" s="885"/>
      <c r="R219" s="885"/>
      <c r="S219" s="885"/>
      <c r="T219" s="550"/>
      <c r="U219" s="367"/>
    </row>
    <row r="220" spans="1:21">
      <c r="A220" s="1007"/>
      <c r="B220" s="201">
        <v>7</v>
      </c>
      <c r="C220" s="39"/>
      <c r="D220" s="33"/>
      <c r="E220" s="33"/>
      <c r="F220" s="39"/>
      <c r="G220" s="558"/>
      <c r="H220" s="41"/>
      <c r="I220" s="370"/>
      <c r="J220" s="371"/>
      <c r="K220" s="372"/>
      <c r="L220" s="885"/>
      <c r="M220" s="885"/>
      <c r="N220" s="885"/>
      <c r="O220" s="886"/>
      <c r="P220" s="886"/>
      <c r="Q220" s="885"/>
      <c r="R220" s="885"/>
      <c r="S220" s="885"/>
      <c r="T220" s="550"/>
      <c r="U220" s="367"/>
    </row>
    <row r="221" spans="1:21">
      <c r="A221" s="1007"/>
      <c r="B221" s="201">
        <v>8</v>
      </c>
      <c r="C221" s="39"/>
      <c r="D221" s="33"/>
      <c r="E221" s="33"/>
      <c r="F221" s="39"/>
      <c r="G221" s="558"/>
      <c r="H221" s="41"/>
      <c r="I221" s="370"/>
      <c r="J221" s="371"/>
      <c r="K221" s="372"/>
      <c r="L221" s="885"/>
      <c r="M221" s="885"/>
      <c r="N221" s="885"/>
      <c r="O221" s="886"/>
      <c r="P221" s="886"/>
      <c r="Q221" s="885"/>
      <c r="R221" s="885"/>
      <c r="S221" s="885"/>
      <c r="T221" s="550"/>
      <c r="U221" s="367"/>
    </row>
    <row r="222" spans="1:21">
      <c r="A222" s="1007"/>
      <c r="B222" s="201">
        <v>9</v>
      </c>
      <c r="C222" s="39"/>
      <c r="D222" s="33"/>
      <c r="E222" s="33"/>
      <c r="F222" s="39"/>
      <c r="G222" s="558"/>
      <c r="H222" s="41"/>
      <c r="I222" s="370"/>
      <c r="J222" s="371"/>
      <c r="K222" s="372"/>
      <c r="L222" s="885"/>
      <c r="M222" s="885"/>
      <c r="N222" s="885"/>
      <c r="O222" s="886"/>
      <c r="P222" s="886"/>
      <c r="Q222" s="885"/>
      <c r="R222" s="885"/>
      <c r="S222" s="885"/>
      <c r="T222" s="550"/>
      <c r="U222" s="367"/>
    </row>
    <row r="223" spans="1:21" ht="15.75" thickBot="1">
      <c r="A223" s="1008"/>
      <c r="B223" s="202">
        <v>10</v>
      </c>
      <c r="C223" s="47"/>
      <c r="D223" s="46"/>
      <c r="E223" s="46"/>
      <c r="F223" s="47"/>
      <c r="G223" s="559"/>
      <c r="H223" s="205"/>
      <c r="I223" s="373"/>
      <c r="J223" s="374"/>
      <c r="K223" s="375"/>
      <c r="L223" s="854"/>
      <c r="M223" s="854"/>
      <c r="N223" s="854"/>
      <c r="O223" s="887"/>
      <c r="P223" s="887"/>
      <c r="Q223" s="854"/>
      <c r="R223" s="854"/>
      <c r="S223" s="854"/>
      <c r="T223" s="551"/>
      <c r="U223" s="367"/>
    </row>
    <row r="224" spans="1:21" ht="30.75" thickBot="1">
      <c r="A224" s="48"/>
      <c r="B224" s="34"/>
      <c r="C224" s="34"/>
      <c r="D224" s="34"/>
      <c r="E224" s="335" t="s">
        <v>202</v>
      </c>
      <c r="F224" s="329">
        <f>COUNTA(F214:F223)</f>
        <v>0</v>
      </c>
      <c r="G224" s="330">
        <f>COUNTA(G214:G223)</f>
        <v>0</v>
      </c>
      <c r="H224" s="376"/>
      <c r="I224" s="376"/>
      <c r="J224" s="377"/>
      <c r="K224" s="376"/>
      <c r="L224" s="376"/>
      <c r="M224" s="966" t="s">
        <v>203</v>
      </c>
      <c r="N224" s="967"/>
      <c r="O224" s="968">
        <f>SUM(O214:O223)</f>
        <v>0</v>
      </c>
      <c r="P224" s="969"/>
      <c r="R224" s="34"/>
      <c r="S224" s="34"/>
      <c r="T224" s="552"/>
      <c r="U224" s="379"/>
    </row>
    <row r="225" spans="1:21" ht="15.75" thickBot="1">
      <c r="A225" s="380"/>
      <c r="B225" s="381"/>
      <c r="C225" s="382"/>
      <c r="D225" s="382"/>
      <c r="E225" s="382"/>
      <c r="F225" s="381"/>
      <c r="G225" s="382"/>
      <c r="H225" s="382"/>
      <c r="I225" s="381"/>
      <c r="J225" s="381"/>
      <c r="K225" s="382"/>
      <c r="L225" s="382"/>
      <c r="M225" s="382"/>
      <c r="N225" s="382"/>
      <c r="O225" s="382"/>
      <c r="P225" s="382"/>
      <c r="Q225" s="382"/>
      <c r="R225" s="382"/>
      <c r="S225" s="560"/>
      <c r="T225" s="554"/>
      <c r="U225" s="383"/>
    </row>
  </sheetData>
  <sheetProtection algorithmName="SHA-512" hashValue="gxl2+F8mh5SAFWMa1EKF+YuufT4ZXrGuy/FQgU034VIZomkAuEJG3eidGbfpEFm7I0er0WjdB5dJ9puK2SGs7Q==" saltValue="/1wghGkKesmNB+vudNpP3g==" spinCount="100000" sheet="1" objects="1" scenarios="1"/>
  <mergeCells count="612">
    <mergeCell ref="A212:A213"/>
    <mergeCell ref="B212:B213"/>
    <mergeCell ref="C212:C213"/>
    <mergeCell ref="A214:A223"/>
    <mergeCell ref="G208:H208"/>
    <mergeCell ref="J208:K208"/>
    <mergeCell ref="L208:M208"/>
    <mergeCell ref="S208:T208"/>
    <mergeCell ref="A210:D210"/>
    <mergeCell ref="E210:H210"/>
    <mergeCell ref="J210:K210"/>
    <mergeCell ref="L210:M210"/>
    <mergeCell ref="S210:T210"/>
    <mergeCell ref="T212:T213"/>
    <mergeCell ref="L213:N213"/>
    <mergeCell ref="O213:P213"/>
    <mergeCell ref="Q213:S213"/>
    <mergeCell ref="L214:N214"/>
    <mergeCell ref="O214:P214"/>
    <mergeCell ref="Q214:S214"/>
    <mergeCell ref="L215:N215"/>
    <mergeCell ref="O215:P215"/>
    <mergeCell ref="Q215:S215"/>
    <mergeCell ref="L216:N216"/>
    <mergeCell ref="A193:A194"/>
    <mergeCell ref="B193:B194"/>
    <mergeCell ref="C193:C194"/>
    <mergeCell ref="A195:A204"/>
    <mergeCell ref="B208:C208"/>
    <mergeCell ref="E208:F208"/>
    <mergeCell ref="G189:H189"/>
    <mergeCell ref="J189:K189"/>
    <mergeCell ref="L189:M189"/>
    <mergeCell ref="L195:N195"/>
    <mergeCell ref="L199:N199"/>
    <mergeCell ref="L203:N203"/>
    <mergeCell ref="A172:D172"/>
    <mergeCell ref="E172:H172"/>
    <mergeCell ref="J172:K172"/>
    <mergeCell ref="L172:M172"/>
    <mergeCell ref="S172:T172"/>
    <mergeCell ref="S189:T189"/>
    <mergeCell ref="A191:D191"/>
    <mergeCell ref="E191:H191"/>
    <mergeCell ref="J191:K191"/>
    <mergeCell ref="L191:M191"/>
    <mergeCell ref="S191:T191"/>
    <mergeCell ref="A174:A175"/>
    <mergeCell ref="B174:B175"/>
    <mergeCell ref="C174:C175"/>
    <mergeCell ref="A176:A185"/>
    <mergeCell ref="B189:C189"/>
    <mergeCell ref="E189:F189"/>
    <mergeCell ref="T174:T175"/>
    <mergeCell ref="L175:N175"/>
    <mergeCell ref="O175:P175"/>
    <mergeCell ref="Q175:S175"/>
    <mergeCell ref="L176:N176"/>
    <mergeCell ref="O176:P176"/>
    <mergeCell ref="Q176:S176"/>
    <mergeCell ref="A155:A156"/>
    <mergeCell ref="B155:B156"/>
    <mergeCell ref="C155:C156"/>
    <mergeCell ref="A157:A166"/>
    <mergeCell ref="B170:C170"/>
    <mergeCell ref="E170:F170"/>
    <mergeCell ref="G151:H151"/>
    <mergeCell ref="J151:K151"/>
    <mergeCell ref="L151:M151"/>
    <mergeCell ref="G170:H170"/>
    <mergeCell ref="J170:K170"/>
    <mergeCell ref="L170:M170"/>
    <mergeCell ref="L157:N157"/>
    <mergeCell ref="L161:N161"/>
    <mergeCell ref="L165:N165"/>
    <mergeCell ref="A134:D134"/>
    <mergeCell ref="E134:H134"/>
    <mergeCell ref="J134:K134"/>
    <mergeCell ref="L134:M134"/>
    <mergeCell ref="S134:T134"/>
    <mergeCell ref="S151:T151"/>
    <mergeCell ref="A153:D153"/>
    <mergeCell ref="E153:H153"/>
    <mergeCell ref="J153:K153"/>
    <mergeCell ref="L153:M153"/>
    <mergeCell ref="S153:T153"/>
    <mergeCell ref="A136:A137"/>
    <mergeCell ref="B136:B137"/>
    <mergeCell ref="C136:C137"/>
    <mergeCell ref="A138:A147"/>
    <mergeCell ref="B151:C151"/>
    <mergeCell ref="E151:F151"/>
    <mergeCell ref="T136:T137"/>
    <mergeCell ref="L137:N137"/>
    <mergeCell ref="O137:P137"/>
    <mergeCell ref="Q137:S137"/>
    <mergeCell ref="L138:N138"/>
    <mergeCell ref="O138:P138"/>
    <mergeCell ref="Q138:S138"/>
    <mergeCell ref="A117:A118"/>
    <mergeCell ref="B117:B118"/>
    <mergeCell ref="C117:C118"/>
    <mergeCell ref="A119:A128"/>
    <mergeCell ref="B132:C132"/>
    <mergeCell ref="E132:F132"/>
    <mergeCell ref="G113:H113"/>
    <mergeCell ref="J113:K113"/>
    <mergeCell ref="L113:M113"/>
    <mergeCell ref="G132:H132"/>
    <mergeCell ref="J132:K132"/>
    <mergeCell ref="L132:M132"/>
    <mergeCell ref="L119:N119"/>
    <mergeCell ref="L123:N123"/>
    <mergeCell ref="L127:N127"/>
    <mergeCell ref="A115:D115"/>
    <mergeCell ref="E115:H115"/>
    <mergeCell ref="J115:K115"/>
    <mergeCell ref="L115:M115"/>
    <mergeCell ref="A98:A99"/>
    <mergeCell ref="B98:B99"/>
    <mergeCell ref="C98:C99"/>
    <mergeCell ref="A100:A109"/>
    <mergeCell ref="B113:C113"/>
    <mergeCell ref="E113:F113"/>
    <mergeCell ref="L100:N100"/>
    <mergeCell ref="O100:P100"/>
    <mergeCell ref="Q100:S100"/>
    <mergeCell ref="L101:N101"/>
    <mergeCell ref="O101:P101"/>
    <mergeCell ref="Q101:S101"/>
    <mergeCell ref="L102:N102"/>
    <mergeCell ref="O102:P102"/>
    <mergeCell ref="Q102:S102"/>
    <mergeCell ref="L103:N103"/>
    <mergeCell ref="O103:P103"/>
    <mergeCell ref="Q103:S103"/>
    <mergeCell ref="L104:N104"/>
    <mergeCell ref="O104:P104"/>
    <mergeCell ref="Q104:S104"/>
    <mergeCell ref="L105:N105"/>
    <mergeCell ref="O105:P105"/>
    <mergeCell ref="Q105:S105"/>
    <mergeCell ref="A96:D96"/>
    <mergeCell ref="E96:H96"/>
    <mergeCell ref="J96:K96"/>
    <mergeCell ref="L96:M96"/>
    <mergeCell ref="S96:T96"/>
    <mergeCell ref="A79:A80"/>
    <mergeCell ref="B79:B80"/>
    <mergeCell ref="C79:C80"/>
    <mergeCell ref="T79:T80"/>
    <mergeCell ref="A81:A90"/>
    <mergeCell ref="B94:C94"/>
    <mergeCell ref="E94:F94"/>
    <mergeCell ref="G94:H94"/>
    <mergeCell ref="J94:K94"/>
    <mergeCell ref="L94:M94"/>
    <mergeCell ref="L82:N82"/>
    <mergeCell ref="O82:P82"/>
    <mergeCell ref="Q82:S82"/>
    <mergeCell ref="L83:N83"/>
    <mergeCell ref="O83:P83"/>
    <mergeCell ref="Q83:S83"/>
    <mergeCell ref="L84:N84"/>
    <mergeCell ref="O84:P84"/>
    <mergeCell ref="Q84:S84"/>
    <mergeCell ref="A77:D77"/>
    <mergeCell ref="E77:H77"/>
    <mergeCell ref="J77:K77"/>
    <mergeCell ref="L77:M77"/>
    <mergeCell ref="S77:T77"/>
    <mergeCell ref="A60:A61"/>
    <mergeCell ref="B60:B61"/>
    <mergeCell ref="C60:C61"/>
    <mergeCell ref="T60:T61"/>
    <mergeCell ref="A62:A71"/>
    <mergeCell ref="B75:C75"/>
    <mergeCell ref="E75:F75"/>
    <mergeCell ref="G75:H75"/>
    <mergeCell ref="J75:K75"/>
    <mergeCell ref="L75:M75"/>
    <mergeCell ref="L63:N63"/>
    <mergeCell ref="O63:P63"/>
    <mergeCell ref="Q63:S63"/>
    <mergeCell ref="L64:N64"/>
    <mergeCell ref="O64:P64"/>
    <mergeCell ref="Q64:S64"/>
    <mergeCell ref="L65:N65"/>
    <mergeCell ref="O65:P65"/>
    <mergeCell ref="Q65:S65"/>
    <mergeCell ref="A58:D58"/>
    <mergeCell ref="E58:H58"/>
    <mergeCell ref="J58:K58"/>
    <mergeCell ref="L58:M58"/>
    <mergeCell ref="S58:T58"/>
    <mergeCell ref="A41:A42"/>
    <mergeCell ref="B41:B42"/>
    <mergeCell ref="C41:C42"/>
    <mergeCell ref="T41:T42"/>
    <mergeCell ref="A43:A52"/>
    <mergeCell ref="B56:C56"/>
    <mergeCell ref="E56:F56"/>
    <mergeCell ref="G56:H56"/>
    <mergeCell ref="J56:K56"/>
    <mergeCell ref="L56:M56"/>
    <mergeCell ref="L41:N41"/>
    <mergeCell ref="O41:P41"/>
    <mergeCell ref="Q41:S41"/>
    <mergeCell ref="L42:N42"/>
    <mergeCell ref="O42:P42"/>
    <mergeCell ref="Q42:S42"/>
    <mergeCell ref="L43:N43"/>
    <mergeCell ref="O43:P43"/>
    <mergeCell ref="Q43:S43"/>
    <mergeCell ref="S37:T37"/>
    <mergeCell ref="A39:D39"/>
    <mergeCell ref="E39:H39"/>
    <mergeCell ref="J39:K39"/>
    <mergeCell ref="L39:M39"/>
    <mergeCell ref="S39:T39"/>
    <mergeCell ref="A24:A33"/>
    <mergeCell ref="B37:C37"/>
    <mergeCell ref="E37:F37"/>
    <mergeCell ref="G37:H37"/>
    <mergeCell ref="J37:K37"/>
    <mergeCell ref="L37:M37"/>
    <mergeCell ref="M34:N34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O24:P24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L22:N22"/>
    <mergeCell ref="L23:N23"/>
    <mergeCell ref="Q22:S22"/>
    <mergeCell ref="O22:P22"/>
    <mergeCell ref="O23:P23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10:T10"/>
    <mergeCell ref="A12:D13"/>
    <mergeCell ref="E12:H13"/>
    <mergeCell ref="J12:N12"/>
    <mergeCell ref="O12:P13"/>
    <mergeCell ref="J13:N13"/>
    <mergeCell ref="A15:D15"/>
    <mergeCell ref="E15:H15"/>
    <mergeCell ref="A8:D8"/>
    <mergeCell ref="E8:J8"/>
    <mergeCell ref="L8:N8"/>
    <mergeCell ref="O8:T8"/>
    <mergeCell ref="O34:P34"/>
    <mergeCell ref="Q23:S23"/>
    <mergeCell ref="Q24:S24"/>
    <mergeCell ref="Q25:S25"/>
    <mergeCell ref="Q26:S26"/>
    <mergeCell ref="Q27:S27"/>
    <mergeCell ref="Q28:S28"/>
    <mergeCell ref="Q29:S29"/>
    <mergeCell ref="Q30:S30"/>
    <mergeCell ref="Q31:S31"/>
    <mergeCell ref="Q32:S32"/>
    <mergeCell ref="Q33:S33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L44:N44"/>
    <mergeCell ref="O44:P44"/>
    <mergeCell ref="Q44:S44"/>
    <mergeCell ref="L45:N45"/>
    <mergeCell ref="O45:P45"/>
    <mergeCell ref="Q45:S45"/>
    <mergeCell ref="L46:N46"/>
    <mergeCell ref="O46:P46"/>
    <mergeCell ref="Q46:S46"/>
    <mergeCell ref="L47:N47"/>
    <mergeCell ref="O47:P47"/>
    <mergeCell ref="Q47:S47"/>
    <mergeCell ref="L48:N48"/>
    <mergeCell ref="O48:P48"/>
    <mergeCell ref="Q48:S48"/>
    <mergeCell ref="L49:N49"/>
    <mergeCell ref="O49:P49"/>
    <mergeCell ref="Q49:S49"/>
    <mergeCell ref="L50:N50"/>
    <mergeCell ref="O50:P50"/>
    <mergeCell ref="Q50:S50"/>
    <mergeCell ref="L51:N51"/>
    <mergeCell ref="O51:P51"/>
    <mergeCell ref="Q51:S51"/>
    <mergeCell ref="L52:N52"/>
    <mergeCell ref="O52:P52"/>
    <mergeCell ref="Q52:S52"/>
    <mergeCell ref="M53:N53"/>
    <mergeCell ref="O53:P53"/>
    <mergeCell ref="L60:N60"/>
    <mergeCell ref="O60:P60"/>
    <mergeCell ref="Q60:S60"/>
    <mergeCell ref="L61:N61"/>
    <mergeCell ref="O61:P61"/>
    <mergeCell ref="Q61:S61"/>
    <mergeCell ref="L62:N62"/>
    <mergeCell ref="O62:P62"/>
    <mergeCell ref="Q62:S62"/>
    <mergeCell ref="S56:T56"/>
    <mergeCell ref="L66:N66"/>
    <mergeCell ref="O66:P66"/>
    <mergeCell ref="Q66:S66"/>
    <mergeCell ref="L67:N67"/>
    <mergeCell ref="O67:P67"/>
    <mergeCell ref="Q67:S67"/>
    <mergeCell ref="L68:N68"/>
    <mergeCell ref="O68:P68"/>
    <mergeCell ref="Q68:S68"/>
    <mergeCell ref="L69:N69"/>
    <mergeCell ref="O69:P69"/>
    <mergeCell ref="Q69:S69"/>
    <mergeCell ref="L70:N70"/>
    <mergeCell ref="O70:P70"/>
    <mergeCell ref="Q70:S70"/>
    <mergeCell ref="L71:N71"/>
    <mergeCell ref="O71:P71"/>
    <mergeCell ref="Q71:S71"/>
    <mergeCell ref="M72:N72"/>
    <mergeCell ref="O72:P72"/>
    <mergeCell ref="L79:N79"/>
    <mergeCell ref="O79:P79"/>
    <mergeCell ref="Q79:S79"/>
    <mergeCell ref="L80:N80"/>
    <mergeCell ref="O80:P80"/>
    <mergeCell ref="Q80:S80"/>
    <mergeCell ref="L81:N81"/>
    <mergeCell ref="O81:P81"/>
    <mergeCell ref="Q81:S81"/>
    <mergeCell ref="S75:T75"/>
    <mergeCell ref="L85:N85"/>
    <mergeCell ref="O85:P85"/>
    <mergeCell ref="Q85:S85"/>
    <mergeCell ref="L86:N86"/>
    <mergeCell ref="O86:P86"/>
    <mergeCell ref="Q86:S86"/>
    <mergeCell ref="L87:N87"/>
    <mergeCell ref="O87:P87"/>
    <mergeCell ref="Q87:S87"/>
    <mergeCell ref="L88:N88"/>
    <mergeCell ref="O88:P88"/>
    <mergeCell ref="Q88:S88"/>
    <mergeCell ref="L89:N89"/>
    <mergeCell ref="O89:P89"/>
    <mergeCell ref="Q89:S89"/>
    <mergeCell ref="L90:N90"/>
    <mergeCell ref="O90:P90"/>
    <mergeCell ref="Q90:S90"/>
    <mergeCell ref="M91:N91"/>
    <mergeCell ref="O91:P91"/>
    <mergeCell ref="L98:N98"/>
    <mergeCell ref="O98:P98"/>
    <mergeCell ref="Q98:S98"/>
    <mergeCell ref="T98:T99"/>
    <mergeCell ref="L99:N99"/>
    <mergeCell ref="O99:P99"/>
    <mergeCell ref="Q99:S99"/>
    <mergeCell ref="S94:T94"/>
    <mergeCell ref="L106:N106"/>
    <mergeCell ref="O106:P106"/>
    <mergeCell ref="Q106:S106"/>
    <mergeCell ref="L107:N107"/>
    <mergeCell ref="O107:P107"/>
    <mergeCell ref="Q107:S107"/>
    <mergeCell ref="L108:N108"/>
    <mergeCell ref="O108:P108"/>
    <mergeCell ref="Q108:S108"/>
    <mergeCell ref="L109:N109"/>
    <mergeCell ref="O109:P109"/>
    <mergeCell ref="Q109:S109"/>
    <mergeCell ref="M110:N110"/>
    <mergeCell ref="O110:P110"/>
    <mergeCell ref="L117:N117"/>
    <mergeCell ref="O117:P117"/>
    <mergeCell ref="Q117:S117"/>
    <mergeCell ref="T117:T118"/>
    <mergeCell ref="L118:N118"/>
    <mergeCell ref="O118:P118"/>
    <mergeCell ref="Q118:S118"/>
    <mergeCell ref="S113:T113"/>
    <mergeCell ref="S115:T115"/>
    <mergeCell ref="O119:P119"/>
    <mergeCell ref="Q119:S119"/>
    <mergeCell ref="L120:N120"/>
    <mergeCell ref="O120:P120"/>
    <mergeCell ref="Q120:S120"/>
    <mergeCell ref="L121:N121"/>
    <mergeCell ref="O121:P121"/>
    <mergeCell ref="Q121:S121"/>
    <mergeCell ref="L122:N122"/>
    <mergeCell ref="O122:P122"/>
    <mergeCell ref="Q122:S122"/>
    <mergeCell ref="O123:P123"/>
    <mergeCell ref="Q123:S123"/>
    <mergeCell ref="L124:N124"/>
    <mergeCell ref="O124:P124"/>
    <mergeCell ref="Q124:S124"/>
    <mergeCell ref="L125:N125"/>
    <mergeCell ref="O125:P125"/>
    <mergeCell ref="Q125:S125"/>
    <mergeCell ref="L126:N126"/>
    <mergeCell ref="O126:P126"/>
    <mergeCell ref="Q126:S126"/>
    <mergeCell ref="O127:P127"/>
    <mergeCell ref="Q127:S127"/>
    <mergeCell ref="L128:N128"/>
    <mergeCell ref="O128:P128"/>
    <mergeCell ref="Q128:S128"/>
    <mergeCell ref="M129:N129"/>
    <mergeCell ref="O129:P129"/>
    <mergeCell ref="L136:N136"/>
    <mergeCell ref="O136:P136"/>
    <mergeCell ref="Q136:S136"/>
    <mergeCell ref="S132:T132"/>
    <mergeCell ref="L139:N139"/>
    <mergeCell ref="O139:P139"/>
    <mergeCell ref="Q139:S139"/>
    <mergeCell ref="L140:N140"/>
    <mergeCell ref="O140:P140"/>
    <mergeCell ref="Q140:S140"/>
    <mergeCell ref="L141:N141"/>
    <mergeCell ref="O141:P141"/>
    <mergeCell ref="Q141:S141"/>
    <mergeCell ref="L142:N142"/>
    <mergeCell ref="O142:P142"/>
    <mergeCell ref="Q142:S142"/>
    <mergeCell ref="L143:N143"/>
    <mergeCell ref="O143:P143"/>
    <mergeCell ref="Q143:S143"/>
    <mergeCell ref="L144:N144"/>
    <mergeCell ref="O144:P144"/>
    <mergeCell ref="Q144:S144"/>
    <mergeCell ref="L145:N145"/>
    <mergeCell ref="O145:P145"/>
    <mergeCell ref="Q145:S145"/>
    <mergeCell ref="L146:N146"/>
    <mergeCell ref="O146:P146"/>
    <mergeCell ref="Q146:S146"/>
    <mergeCell ref="L147:N147"/>
    <mergeCell ref="O147:P147"/>
    <mergeCell ref="Q147:S147"/>
    <mergeCell ref="M148:N148"/>
    <mergeCell ref="O148:P148"/>
    <mergeCell ref="L155:N155"/>
    <mergeCell ref="O155:P155"/>
    <mergeCell ref="Q155:S155"/>
    <mergeCell ref="T155:T156"/>
    <mergeCell ref="L156:N156"/>
    <mergeCell ref="O156:P156"/>
    <mergeCell ref="Q156:S156"/>
    <mergeCell ref="O157:P157"/>
    <mergeCell ref="Q157:S157"/>
    <mergeCell ref="L158:N158"/>
    <mergeCell ref="O158:P158"/>
    <mergeCell ref="Q158:S158"/>
    <mergeCell ref="L159:N159"/>
    <mergeCell ref="O159:P159"/>
    <mergeCell ref="Q159:S159"/>
    <mergeCell ref="L160:N160"/>
    <mergeCell ref="O160:P160"/>
    <mergeCell ref="Q160:S160"/>
    <mergeCell ref="O161:P161"/>
    <mergeCell ref="Q161:S161"/>
    <mergeCell ref="L162:N162"/>
    <mergeCell ref="O162:P162"/>
    <mergeCell ref="Q162:S162"/>
    <mergeCell ref="L163:N163"/>
    <mergeCell ref="O163:P163"/>
    <mergeCell ref="Q163:S163"/>
    <mergeCell ref="L164:N164"/>
    <mergeCell ref="O164:P164"/>
    <mergeCell ref="Q164:S164"/>
    <mergeCell ref="O165:P165"/>
    <mergeCell ref="Q165:S165"/>
    <mergeCell ref="L166:N166"/>
    <mergeCell ref="O166:P166"/>
    <mergeCell ref="Q166:S166"/>
    <mergeCell ref="M167:N167"/>
    <mergeCell ref="O167:P167"/>
    <mergeCell ref="L174:N174"/>
    <mergeCell ref="O174:P174"/>
    <mergeCell ref="Q174:S174"/>
    <mergeCell ref="S170:T170"/>
    <mergeCell ref="L177:N177"/>
    <mergeCell ref="O177:P177"/>
    <mergeCell ref="Q177:S177"/>
    <mergeCell ref="L178:N178"/>
    <mergeCell ref="O178:P178"/>
    <mergeCell ref="Q178:S178"/>
    <mergeCell ref="L179:N179"/>
    <mergeCell ref="O179:P179"/>
    <mergeCell ref="Q179:S179"/>
    <mergeCell ref="L180:N180"/>
    <mergeCell ref="O180:P180"/>
    <mergeCell ref="Q180:S180"/>
    <mergeCell ref="L181:N181"/>
    <mergeCell ref="O181:P181"/>
    <mergeCell ref="Q181:S181"/>
    <mergeCell ref="L182:N182"/>
    <mergeCell ref="O182:P182"/>
    <mergeCell ref="Q182:S182"/>
    <mergeCell ref="L183:N183"/>
    <mergeCell ref="O183:P183"/>
    <mergeCell ref="Q183:S183"/>
    <mergeCell ref="L184:N184"/>
    <mergeCell ref="O184:P184"/>
    <mergeCell ref="Q184:S184"/>
    <mergeCell ref="L185:N185"/>
    <mergeCell ref="O185:P185"/>
    <mergeCell ref="Q185:S185"/>
    <mergeCell ref="M186:N186"/>
    <mergeCell ref="O186:P186"/>
    <mergeCell ref="L193:N193"/>
    <mergeCell ref="O193:P193"/>
    <mergeCell ref="Q193:S193"/>
    <mergeCell ref="T193:T194"/>
    <mergeCell ref="L194:N194"/>
    <mergeCell ref="O194:P194"/>
    <mergeCell ref="Q194:S194"/>
    <mergeCell ref="O195:P195"/>
    <mergeCell ref="Q195:S195"/>
    <mergeCell ref="L196:N196"/>
    <mergeCell ref="O196:P196"/>
    <mergeCell ref="Q196:S196"/>
    <mergeCell ref="L197:N197"/>
    <mergeCell ref="O197:P197"/>
    <mergeCell ref="Q197:S197"/>
    <mergeCell ref="L198:N198"/>
    <mergeCell ref="O198:P198"/>
    <mergeCell ref="Q198:S198"/>
    <mergeCell ref="O199:P199"/>
    <mergeCell ref="Q199:S199"/>
    <mergeCell ref="L200:N200"/>
    <mergeCell ref="O200:P200"/>
    <mergeCell ref="Q200:S200"/>
    <mergeCell ref="L201:N201"/>
    <mergeCell ref="O201:P201"/>
    <mergeCell ref="Q201:S201"/>
    <mergeCell ref="L202:N202"/>
    <mergeCell ref="O202:P202"/>
    <mergeCell ref="Q202:S202"/>
    <mergeCell ref="O203:P203"/>
    <mergeCell ref="Q203:S203"/>
    <mergeCell ref="L204:N204"/>
    <mergeCell ref="O204:P204"/>
    <mergeCell ref="Q204:S204"/>
    <mergeCell ref="M205:N205"/>
    <mergeCell ref="O205:P205"/>
    <mergeCell ref="L212:N212"/>
    <mergeCell ref="O212:P212"/>
    <mergeCell ref="Q212:S212"/>
    <mergeCell ref="O216:P216"/>
    <mergeCell ref="Q216:S216"/>
    <mergeCell ref="L217:N217"/>
    <mergeCell ref="O217:P217"/>
    <mergeCell ref="Q217:S217"/>
    <mergeCell ref="L218:N218"/>
    <mergeCell ref="O218:P218"/>
    <mergeCell ref="Q218:S218"/>
    <mergeCell ref="L219:N219"/>
    <mergeCell ref="O219:P219"/>
    <mergeCell ref="Q219:S219"/>
    <mergeCell ref="L223:N223"/>
    <mergeCell ref="O223:P223"/>
    <mergeCell ref="Q223:S223"/>
    <mergeCell ref="M224:N224"/>
    <mergeCell ref="O224:P224"/>
    <mergeCell ref="L220:N220"/>
    <mergeCell ref="O220:P220"/>
    <mergeCell ref="Q220:S220"/>
    <mergeCell ref="L221:N221"/>
    <mergeCell ref="O221:P221"/>
    <mergeCell ref="Q221:S221"/>
    <mergeCell ref="L222:N222"/>
    <mergeCell ref="O222:P222"/>
    <mergeCell ref="Q222:S222"/>
  </mergeCells>
  <dataValidations count="6">
    <dataValidation type="list" allowBlank="1" showInputMessage="1" showErrorMessage="1" sqref="B19:C19 B38:C38 B190:C190 B57:C57 B76:C76 B95:C95 B114:C114 B133:C133 B152:C152 B171:C171 B209:C209" xr:uid="{00000000-0002-0000-0400-000000000000}">
      <formula1>$D$22:$D$41</formula1>
    </dataValidation>
    <dataValidation type="list" allowBlank="1" showInputMessage="1" showErrorMessage="1" sqref="E24:E33 E157:E166 E176:E185 E195:E204 E43:E52 E62:E71 E81:E90 E100:E109 E119:E128 E138:E147 E214:E223" xr:uid="{00000000-0002-0000-0400-000002000000}">
      <formula1>"urbano,suburbano"</formula1>
    </dataValidation>
    <dataValidation allowBlank="1" showInputMessage="1" showErrorMessage="1" prompt="Inserire il riferimento corretto da piano di investimento (es.m1,e.1. ecc.)_x000a_" sqref="A41:A42 A155:A156 A174:A175 A60:A61 A98:A99 A79:A80 A193:A194 A22:A23 A117:A118 A136:A137 A212:A213" xr:uid="{00000000-0002-0000-0400-000003000000}"/>
    <dataValidation type="list" allowBlank="1" showInputMessage="1" showErrorMessage="1" sqref="H157:H166 H138:H147 H119:H128 H100:H109 H81:H90 H62:H71 H43:H52 H195:H204 H24:H33 H176:H185 H214:H223" xr:uid="{00000000-0002-0000-0400-000004000000}">
      <formula1>"idrogeno"</formula1>
    </dataValidation>
    <dataValidation type="list" allowBlank="1" showInputMessage="1" showErrorMessage="1" sqref="I24:I33 I195:I204 I43:I52 I62:I71 I81:I90 I100:I109 I119:I128 I138:I147 I157:I166 I176:I185 I214:I223" xr:uid="{00000000-0002-0000-0400-000005000000}">
      <formula1>"classe I, classe A"</formula1>
    </dataValidation>
    <dataValidation type="list" allowBlank="1" showInputMessage="1" showErrorMessage="1" sqref="Q24:Q33 Q43:Q52 Q62:Q71 Q81:Q90 Q100:Q109 Q119:Q128 Q138:Q147 Q157:Q166 Q176:Q185 Q195:Q204 Q214:Q223" xr:uid="{594DA45D-C792-46AF-A602-572EE42B2FCA}">
      <formula1>"si"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00000000-0002-0000-0400-000007000000}">
          <x14:formula1>
            <xm:f>'dati cup e milestone'!$B$3:$B$57</xm:f>
          </x14:formula1>
          <xm:sqref>E6:J7</xm:sqref>
        </x14:dataValidation>
        <x14:dataValidation type="list" allowBlank="1" showInputMessage="1" showErrorMessage="1" prompt="Inserire OGV corrispondente al Piano di investimento esecutivo" xr:uid="{00000000-0002-0000-0400-000008000000}">
          <x14:formula1>
            <xm:f>'Urbano.Piano inv. forn'!$C$67:$C$86</xm:f>
          </x14:formula1>
          <xm:sqref>B189:C189 B18:C18 B37:C37 B170:C170 B56:C56 B75:C75 B94:C94 B113:C113 B132:C132 B151:C151 B208:C208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99FFCC"/>
  </sheetPr>
  <dimension ref="A1:AC77"/>
  <sheetViews>
    <sheetView topLeftCell="A45" workbookViewId="0">
      <selection activeCell="A45" sqref="A1:XFD1048576"/>
    </sheetView>
  </sheetViews>
  <sheetFormatPr defaultColWidth="8.5703125" defaultRowHeight="15"/>
  <cols>
    <col min="1" max="1" width="8.5703125" style="28"/>
    <col min="2" max="2" width="32.5703125" style="28" bestFit="1" customWidth="1"/>
    <col min="3" max="3" width="21.5703125" style="28" bestFit="1" customWidth="1"/>
    <col min="4" max="4" width="15.42578125" style="28" customWidth="1"/>
    <col min="5" max="5" width="16.85546875" style="28" customWidth="1"/>
    <col min="6" max="6" width="13.42578125" style="28" bestFit="1" customWidth="1"/>
    <col min="7" max="7" width="17.85546875" style="28" customWidth="1"/>
    <col min="8" max="8" width="17.140625" style="28" customWidth="1"/>
    <col min="9" max="9" width="11.42578125" style="28" bestFit="1" customWidth="1"/>
    <col min="10" max="10" width="14" style="28" customWidth="1"/>
    <col min="11" max="12" width="12.140625" style="28" bestFit="1" customWidth="1"/>
    <col min="13" max="13" width="18" style="28" customWidth="1"/>
    <col min="14" max="14" width="17.85546875" style="28" customWidth="1"/>
    <col min="15" max="15" width="13.5703125" style="28" bestFit="1" customWidth="1"/>
    <col min="16" max="16" width="11.42578125" style="28" bestFit="1" customWidth="1"/>
    <col min="17" max="17" width="13.5703125" style="28" customWidth="1"/>
    <col min="18" max="18" width="16.85546875" style="28" customWidth="1"/>
    <col min="19" max="19" width="14.42578125" style="28" customWidth="1"/>
    <col min="20" max="20" width="21.85546875" style="28" customWidth="1"/>
    <col min="21" max="16384" width="8.5703125" style="28"/>
  </cols>
  <sheetData>
    <row r="1" spans="1:29" ht="15.75" thickBot="1">
      <c r="A1" s="425"/>
      <c r="B1" s="364"/>
      <c r="C1" s="426"/>
      <c r="D1" s="427"/>
      <c r="E1" s="427"/>
      <c r="F1" s="427"/>
      <c r="G1" s="363"/>
      <c r="H1" s="526"/>
      <c r="I1" s="364"/>
      <c r="J1" s="364"/>
      <c r="K1" s="428"/>
      <c r="L1" s="428"/>
      <c r="M1" s="428"/>
      <c r="N1" s="428"/>
      <c r="O1" s="428"/>
      <c r="P1" s="426"/>
      <c r="Q1" s="364"/>
      <c r="R1" s="363"/>
      <c r="S1" s="364"/>
      <c r="T1" s="364"/>
      <c r="U1" s="364"/>
      <c r="V1" s="426"/>
      <c r="W1" s="426"/>
      <c r="X1" s="364"/>
      <c r="Y1" s="426"/>
      <c r="Z1" s="426"/>
      <c r="AA1" s="426"/>
      <c r="AB1" s="426"/>
      <c r="AC1" s="364"/>
    </row>
    <row r="2" spans="1:29" ht="36.75" customHeight="1" thickBot="1">
      <c r="A2" s="614" t="s">
        <v>0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6"/>
      <c r="U2" s="29"/>
      <c r="V2" s="29"/>
      <c r="W2" s="29"/>
      <c r="X2" s="29"/>
      <c r="Y2" s="29"/>
      <c r="Z2" s="29"/>
      <c r="AA2" s="29"/>
      <c r="AB2" s="29"/>
      <c r="AC2" s="29"/>
    </row>
    <row r="3" spans="1:29" ht="23.25" thickBot="1">
      <c r="A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</row>
    <row r="4" spans="1:29" ht="18.75" thickBot="1">
      <c r="A4" s="814" t="s">
        <v>489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6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.75" thickBot="1">
      <c r="A5" s="118"/>
      <c r="B5" s="17"/>
      <c r="C5" s="17"/>
      <c r="D5" s="17"/>
      <c r="E5" s="17"/>
      <c r="F5" s="17"/>
      <c r="G5" s="17"/>
      <c r="H5" s="1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27.75" customHeight="1" thickBot="1">
      <c r="A6" s="1033" t="s">
        <v>1</v>
      </c>
      <c r="B6" s="1034"/>
      <c r="C6" s="1035"/>
      <c r="D6" s="1039" t="s">
        <v>326</v>
      </c>
      <c r="E6" s="1039"/>
      <c r="F6" s="1040"/>
      <c r="G6" s="13"/>
      <c r="H6" s="1024" t="s">
        <v>206</v>
      </c>
      <c r="I6" s="1025"/>
      <c r="J6" s="1025"/>
      <c r="K6" s="1026"/>
      <c r="L6" s="13"/>
      <c r="M6" s="1024" t="s">
        <v>207</v>
      </c>
      <c r="N6" s="1025"/>
      <c r="O6" s="1025"/>
      <c r="P6" s="102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>
      <c r="A7" s="1036"/>
      <c r="B7" s="1037"/>
      <c r="C7" s="1038"/>
      <c r="D7" s="1041"/>
      <c r="E7" s="1041"/>
      <c r="F7" s="1042"/>
      <c r="H7" s="1027" t="s">
        <v>208</v>
      </c>
      <c r="I7" s="1028"/>
      <c r="J7" s="1029"/>
      <c r="K7" s="117">
        <f>'urbano_PIANO_INV-INFR'!F58</f>
        <v>0</v>
      </c>
      <c r="L7" s="16"/>
      <c r="M7" s="1027" t="s">
        <v>209</v>
      </c>
      <c r="N7" s="1028"/>
      <c r="O7" s="1029"/>
      <c r="P7" s="117">
        <f>M75</f>
        <v>0</v>
      </c>
    </row>
    <row r="8" spans="1:29" ht="12.75" customHeight="1" thickBot="1">
      <c r="A8" s="11"/>
      <c r="B8" s="11"/>
      <c r="C8" s="11"/>
      <c r="D8" s="11"/>
      <c r="E8" s="529"/>
      <c r="F8" s="529"/>
      <c r="H8" s="429"/>
      <c r="I8" s="529"/>
      <c r="J8" s="529"/>
      <c r="K8" s="562"/>
      <c r="L8" s="529"/>
      <c r="M8" s="429"/>
      <c r="N8" s="529"/>
      <c r="O8" s="529"/>
      <c r="P8" s="562"/>
      <c r="Q8" s="529"/>
      <c r="R8" s="529"/>
      <c r="S8" s="529"/>
      <c r="T8" s="529"/>
      <c r="U8" s="529"/>
      <c r="V8" s="530"/>
      <c r="W8" s="530"/>
      <c r="X8" s="530"/>
      <c r="Y8" s="431"/>
      <c r="Z8" s="531"/>
      <c r="AA8" s="12"/>
      <c r="AB8" s="12"/>
      <c r="AC8" s="12"/>
    </row>
    <row r="9" spans="1:29" ht="38.450000000000003" customHeight="1" thickBot="1">
      <c r="A9" s="1052" t="s">
        <v>95</v>
      </c>
      <c r="B9" s="1053"/>
      <c r="C9" s="1053"/>
      <c r="D9" s="1054" t="str">
        <f>'urbano_PIANO_INV-INFR'!H20</f>
        <v>B30J22000000001</v>
      </c>
      <c r="E9" s="1054"/>
      <c r="F9" s="1055"/>
      <c r="H9" s="1047" t="s">
        <v>210</v>
      </c>
      <c r="I9" s="1048"/>
      <c r="J9" s="1049"/>
      <c r="K9" s="117">
        <f>'urbano_PIANO_INV-INFR'!G58</f>
        <v>0</v>
      </c>
      <c r="L9" s="26"/>
      <c r="M9" s="1047" t="s">
        <v>211</v>
      </c>
      <c r="N9" s="1048"/>
      <c r="O9" s="1049"/>
      <c r="P9" s="117">
        <f>S75</f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5.75" thickBot="1">
      <c r="H10" s="429"/>
      <c r="K10" s="563"/>
      <c r="M10" s="429"/>
      <c r="P10" s="563"/>
    </row>
    <row r="11" spans="1:29" ht="45" customHeight="1" thickBot="1">
      <c r="A11" s="1056" t="s">
        <v>212</v>
      </c>
      <c r="B11" s="1057"/>
      <c r="C11" s="1057"/>
      <c r="D11" s="1058"/>
      <c r="E11" s="1058"/>
      <c r="F11" s="1059"/>
      <c r="H11" s="1047" t="s">
        <v>213</v>
      </c>
      <c r="I11" s="1048"/>
      <c r="J11" s="1049"/>
      <c r="K11" s="117">
        <f>K7-K9</f>
        <v>0</v>
      </c>
      <c r="L11" s="42"/>
      <c r="M11" s="1047" t="s">
        <v>213</v>
      </c>
      <c r="N11" s="1048"/>
      <c r="O11" s="1049"/>
      <c r="P11" s="117">
        <f>P7-P9</f>
        <v>0</v>
      </c>
      <c r="Q11" s="42"/>
    </row>
    <row r="12" spans="1:29" ht="15.75" thickBot="1"/>
    <row r="13" spans="1:29" ht="36.6" customHeight="1" thickBot="1">
      <c r="A13" s="763" t="s">
        <v>94</v>
      </c>
      <c r="B13" s="764"/>
      <c r="C13" s="764"/>
      <c r="D13" s="764"/>
      <c r="E13" s="764"/>
      <c r="F13" s="764"/>
      <c r="G13" s="764"/>
      <c r="H13" s="764"/>
      <c r="I13" s="764"/>
      <c r="J13" s="764"/>
      <c r="K13" s="764"/>
      <c r="L13" s="764"/>
      <c r="M13" s="764"/>
      <c r="N13" s="764"/>
      <c r="O13" s="764"/>
      <c r="P13" s="764"/>
      <c r="Q13" s="764"/>
      <c r="R13" s="765"/>
      <c r="S13" s="130"/>
      <c r="T13" s="130"/>
    </row>
    <row r="14" spans="1:29" ht="15.75" thickBot="1">
      <c r="K14" s="34"/>
    </row>
    <row r="15" spans="1:29" ht="15.95" customHeight="1" thickBot="1">
      <c r="A15" s="1009" t="s">
        <v>214</v>
      </c>
      <c r="B15" s="1012" t="s">
        <v>215</v>
      </c>
      <c r="C15" s="1015" t="s">
        <v>216</v>
      </c>
      <c r="D15" s="1018" t="s">
        <v>217</v>
      </c>
      <c r="E15" s="1019"/>
      <c r="F15" s="1019"/>
      <c r="G15" s="1019"/>
      <c r="H15" s="1019"/>
      <c r="I15" s="1019"/>
      <c r="J15" s="1020"/>
      <c r="K15" s="1021" t="s">
        <v>218</v>
      </c>
      <c r="L15" s="1019"/>
      <c r="M15" s="1019"/>
      <c r="N15" s="1019"/>
      <c r="O15" s="1019"/>
      <c r="P15" s="1019"/>
      <c r="Q15" s="1020"/>
      <c r="R15" s="1022" t="s">
        <v>219</v>
      </c>
    </row>
    <row r="16" spans="1:29" ht="60.75">
      <c r="A16" s="1010"/>
      <c r="B16" s="1013"/>
      <c r="C16" s="1016"/>
      <c r="D16" s="142" t="s">
        <v>220</v>
      </c>
      <c r="E16" s="131" t="s">
        <v>221</v>
      </c>
      <c r="F16" s="131" t="s">
        <v>222</v>
      </c>
      <c r="G16" s="131" t="s">
        <v>223</v>
      </c>
      <c r="H16" s="131" t="s">
        <v>217</v>
      </c>
      <c r="I16" s="131" t="s">
        <v>224</v>
      </c>
      <c r="J16" s="132" t="s">
        <v>225</v>
      </c>
      <c r="K16" s="133" t="s">
        <v>226</v>
      </c>
      <c r="L16" s="134" t="s">
        <v>227</v>
      </c>
      <c r="M16" s="134" t="s">
        <v>228</v>
      </c>
      <c r="N16" s="134" t="s">
        <v>229</v>
      </c>
      <c r="O16" s="134" t="s">
        <v>230</v>
      </c>
      <c r="P16" s="135" t="s">
        <v>224</v>
      </c>
      <c r="Q16" s="136" t="s">
        <v>225</v>
      </c>
      <c r="R16" s="1023"/>
    </row>
    <row r="17" spans="1:18" ht="15.75" thickBot="1">
      <c r="A17" s="1011"/>
      <c r="B17" s="1014"/>
      <c r="C17" s="1017"/>
      <c r="D17" s="143" t="s">
        <v>199</v>
      </c>
      <c r="E17" s="137" t="s">
        <v>199</v>
      </c>
      <c r="F17" s="137" t="s">
        <v>199</v>
      </c>
      <c r="G17" s="137" t="s">
        <v>199</v>
      </c>
      <c r="H17" s="137" t="s">
        <v>199</v>
      </c>
      <c r="I17" s="137" t="s">
        <v>199</v>
      </c>
      <c r="J17" s="138" t="s">
        <v>199</v>
      </c>
      <c r="K17" s="139" t="s">
        <v>199</v>
      </c>
      <c r="L17" s="137" t="s">
        <v>199</v>
      </c>
      <c r="M17" s="137" t="s">
        <v>199</v>
      </c>
      <c r="N17" s="137" t="s">
        <v>199</v>
      </c>
      <c r="O17" s="137" t="s">
        <v>199</v>
      </c>
      <c r="P17" s="137" t="s">
        <v>199</v>
      </c>
      <c r="Q17" s="138" t="s">
        <v>199</v>
      </c>
      <c r="R17" s="150" t="s">
        <v>231</v>
      </c>
    </row>
    <row r="18" spans="1:18">
      <c r="A18" s="107" t="s">
        <v>232</v>
      </c>
      <c r="B18" s="80"/>
      <c r="C18" s="147"/>
      <c r="D18" s="144"/>
      <c r="E18" s="87"/>
      <c r="F18" s="87"/>
      <c r="G18" s="87"/>
      <c r="H18" s="102">
        <f>G18+E18</f>
        <v>0</v>
      </c>
      <c r="I18" s="87">
        <f>H18*0.5%</f>
        <v>0</v>
      </c>
      <c r="J18" s="103">
        <f>H18-I18</f>
        <v>0</v>
      </c>
      <c r="K18" s="227"/>
      <c r="L18" s="228"/>
      <c r="M18" s="228"/>
      <c r="N18" s="228"/>
      <c r="O18" s="104">
        <f>N18+L18</f>
        <v>0</v>
      </c>
      <c r="P18" s="104">
        <f>O18*0.5%</f>
        <v>0</v>
      </c>
      <c r="Q18" s="105">
        <f>O18-P18</f>
        <v>0</v>
      </c>
      <c r="R18" s="564"/>
    </row>
    <row r="19" spans="1:18">
      <c r="A19" s="88" t="s">
        <v>233</v>
      </c>
      <c r="B19" s="80"/>
      <c r="C19" s="148"/>
      <c r="D19" s="145"/>
      <c r="E19" s="75"/>
      <c r="F19" s="75"/>
      <c r="G19" s="75"/>
      <c r="H19" s="97">
        <f>G19+E19</f>
        <v>0</v>
      </c>
      <c r="I19" s="75">
        <f>H19*0.5%</f>
        <v>0</v>
      </c>
      <c r="J19" s="98">
        <f>H19-I19</f>
        <v>0</v>
      </c>
      <c r="K19" s="229"/>
      <c r="L19" s="230"/>
      <c r="M19" s="230"/>
      <c r="N19" s="230"/>
      <c r="O19" s="99">
        <f t="shared" ref="O19:O34" si="0">N19+L19</f>
        <v>0</v>
      </c>
      <c r="P19" s="99">
        <f t="shared" ref="P19:P34" si="1">O19*0.5%</f>
        <v>0</v>
      </c>
      <c r="Q19" s="100">
        <f t="shared" ref="Q19:Q34" si="2">O19-P19</f>
        <v>0</v>
      </c>
      <c r="R19" s="565"/>
    </row>
    <row r="20" spans="1:18">
      <c r="A20" s="107" t="s">
        <v>525</v>
      </c>
      <c r="B20" s="80"/>
      <c r="C20" s="147"/>
      <c r="D20" s="144"/>
      <c r="E20" s="87"/>
      <c r="F20" s="87"/>
      <c r="G20" s="87"/>
      <c r="H20" s="102">
        <f t="shared" ref="H20:H31" si="3">G20+E20</f>
        <v>0</v>
      </c>
      <c r="I20" s="87">
        <f t="shared" ref="I20:I31" si="4">H20*0.5%</f>
        <v>0</v>
      </c>
      <c r="J20" s="103">
        <f t="shared" ref="J20:J31" si="5">H20-I20</f>
        <v>0</v>
      </c>
      <c r="K20" s="227"/>
      <c r="L20" s="228"/>
      <c r="M20" s="228"/>
      <c r="N20" s="228"/>
      <c r="O20" s="104">
        <f t="shared" si="0"/>
        <v>0</v>
      </c>
      <c r="P20" s="104">
        <f t="shared" si="1"/>
        <v>0</v>
      </c>
      <c r="Q20" s="105">
        <f t="shared" si="2"/>
        <v>0</v>
      </c>
      <c r="R20" s="564"/>
    </row>
    <row r="21" spans="1:18">
      <c r="A21" s="88" t="s">
        <v>526</v>
      </c>
      <c r="B21" s="80"/>
      <c r="C21" s="148"/>
      <c r="D21" s="145"/>
      <c r="E21" s="75"/>
      <c r="F21" s="75"/>
      <c r="G21" s="75"/>
      <c r="H21" s="97">
        <f t="shared" si="3"/>
        <v>0</v>
      </c>
      <c r="I21" s="75">
        <f t="shared" si="4"/>
        <v>0</v>
      </c>
      <c r="J21" s="98">
        <f t="shared" si="5"/>
        <v>0</v>
      </c>
      <c r="K21" s="229"/>
      <c r="L21" s="230"/>
      <c r="M21" s="230"/>
      <c r="N21" s="230"/>
      <c r="O21" s="99">
        <f t="shared" ref="O21:O31" si="6">N21+L21</f>
        <v>0</v>
      </c>
      <c r="P21" s="99">
        <f t="shared" ref="P21:P31" si="7">O21*0.5%</f>
        <v>0</v>
      </c>
      <c r="Q21" s="100">
        <f t="shared" ref="Q21:Q31" si="8">O21-P21</f>
        <v>0</v>
      </c>
      <c r="R21" s="565"/>
    </row>
    <row r="22" spans="1:18">
      <c r="A22" s="107" t="s">
        <v>527</v>
      </c>
      <c r="B22" s="80"/>
      <c r="C22" s="147"/>
      <c r="D22" s="144"/>
      <c r="E22" s="87"/>
      <c r="F22" s="87"/>
      <c r="G22" s="87"/>
      <c r="H22" s="102">
        <f t="shared" si="3"/>
        <v>0</v>
      </c>
      <c r="I22" s="87">
        <f t="shared" si="4"/>
        <v>0</v>
      </c>
      <c r="J22" s="103">
        <f t="shared" si="5"/>
        <v>0</v>
      </c>
      <c r="K22" s="227"/>
      <c r="L22" s="228"/>
      <c r="M22" s="228"/>
      <c r="N22" s="228"/>
      <c r="O22" s="104">
        <f t="shared" si="6"/>
        <v>0</v>
      </c>
      <c r="P22" s="104">
        <f t="shared" si="7"/>
        <v>0</v>
      </c>
      <c r="Q22" s="105">
        <f t="shared" si="8"/>
        <v>0</v>
      </c>
      <c r="R22" s="564"/>
    </row>
    <row r="23" spans="1:18">
      <c r="A23" s="88" t="s">
        <v>528</v>
      </c>
      <c r="B23" s="80"/>
      <c r="C23" s="148"/>
      <c r="D23" s="145"/>
      <c r="E23" s="75"/>
      <c r="F23" s="75"/>
      <c r="G23" s="75"/>
      <c r="H23" s="97">
        <f t="shared" si="3"/>
        <v>0</v>
      </c>
      <c r="I23" s="75">
        <f t="shared" si="4"/>
        <v>0</v>
      </c>
      <c r="J23" s="98">
        <f t="shared" si="5"/>
        <v>0</v>
      </c>
      <c r="K23" s="229"/>
      <c r="L23" s="230"/>
      <c r="M23" s="230"/>
      <c r="N23" s="230"/>
      <c r="O23" s="99">
        <f t="shared" si="6"/>
        <v>0</v>
      </c>
      <c r="P23" s="99">
        <f t="shared" si="7"/>
        <v>0</v>
      </c>
      <c r="Q23" s="100">
        <f t="shared" si="8"/>
        <v>0</v>
      </c>
      <c r="R23" s="565"/>
    </row>
    <row r="24" spans="1:18">
      <c r="A24" s="107" t="s">
        <v>529</v>
      </c>
      <c r="B24" s="80"/>
      <c r="C24" s="147"/>
      <c r="D24" s="144"/>
      <c r="E24" s="87"/>
      <c r="F24" s="87"/>
      <c r="G24" s="87"/>
      <c r="H24" s="102">
        <f t="shared" si="3"/>
        <v>0</v>
      </c>
      <c r="I24" s="87">
        <f t="shared" si="4"/>
        <v>0</v>
      </c>
      <c r="J24" s="103">
        <f t="shared" si="5"/>
        <v>0</v>
      </c>
      <c r="K24" s="227"/>
      <c r="L24" s="228"/>
      <c r="M24" s="228"/>
      <c r="N24" s="228"/>
      <c r="O24" s="104">
        <f t="shared" si="6"/>
        <v>0</v>
      </c>
      <c r="P24" s="104">
        <f t="shared" si="7"/>
        <v>0</v>
      </c>
      <c r="Q24" s="105">
        <f t="shared" si="8"/>
        <v>0</v>
      </c>
      <c r="R24" s="564"/>
    </row>
    <row r="25" spans="1:18">
      <c r="A25" s="88" t="s">
        <v>530</v>
      </c>
      <c r="B25" s="80"/>
      <c r="C25" s="148"/>
      <c r="D25" s="145"/>
      <c r="E25" s="75"/>
      <c r="F25" s="75"/>
      <c r="G25" s="75"/>
      <c r="H25" s="97">
        <f t="shared" si="3"/>
        <v>0</v>
      </c>
      <c r="I25" s="75">
        <f t="shared" si="4"/>
        <v>0</v>
      </c>
      <c r="J25" s="98">
        <f t="shared" si="5"/>
        <v>0</v>
      </c>
      <c r="K25" s="229"/>
      <c r="L25" s="230"/>
      <c r="M25" s="230"/>
      <c r="N25" s="230"/>
      <c r="O25" s="99">
        <f t="shared" si="6"/>
        <v>0</v>
      </c>
      <c r="P25" s="99">
        <f t="shared" si="7"/>
        <v>0</v>
      </c>
      <c r="Q25" s="100">
        <f t="shared" si="8"/>
        <v>0</v>
      </c>
      <c r="R25" s="565"/>
    </row>
    <row r="26" spans="1:18">
      <c r="A26" s="107" t="s">
        <v>531</v>
      </c>
      <c r="B26" s="80"/>
      <c r="C26" s="147"/>
      <c r="D26" s="144"/>
      <c r="E26" s="87"/>
      <c r="F26" s="87"/>
      <c r="G26" s="87"/>
      <c r="H26" s="102">
        <f t="shared" si="3"/>
        <v>0</v>
      </c>
      <c r="I26" s="87">
        <f t="shared" si="4"/>
        <v>0</v>
      </c>
      <c r="J26" s="103">
        <f t="shared" si="5"/>
        <v>0</v>
      </c>
      <c r="K26" s="227"/>
      <c r="L26" s="228"/>
      <c r="M26" s="228"/>
      <c r="N26" s="228"/>
      <c r="O26" s="104">
        <f t="shared" si="6"/>
        <v>0</v>
      </c>
      <c r="P26" s="104">
        <f t="shared" si="7"/>
        <v>0</v>
      </c>
      <c r="Q26" s="105">
        <f t="shared" si="8"/>
        <v>0</v>
      </c>
      <c r="R26" s="564"/>
    </row>
    <row r="27" spans="1:18">
      <c r="A27" s="88" t="s">
        <v>532</v>
      </c>
      <c r="B27" s="80"/>
      <c r="C27" s="148"/>
      <c r="D27" s="145"/>
      <c r="E27" s="75"/>
      <c r="F27" s="75"/>
      <c r="G27" s="75"/>
      <c r="H27" s="97">
        <f t="shared" si="3"/>
        <v>0</v>
      </c>
      <c r="I27" s="75">
        <f t="shared" si="4"/>
        <v>0</v>
      </c>
      <c r="J27" s="98">
        <f t="shared" si="5"/>
        <v>0</v>
      </c>
      <c r="K27" s="229"/>
      <c r="L27" s="230"/>
      <c r="M27" s="230"/>
      <c r="N27" s="230"/>
      <c r="O27" s="99">
        <f t="shared" si="6"/>
        <v>0</v>
      </c>
      <c r="P27" s="99">
        <f t="shared" si="7"/>
        <v>0</v>
      </c>
      <c r="Q27" s="100">
        <f t="shared" si="8"/>
        <v>0</v>
      </c>
      <c r="R27" s="565"/>
    </row>
    <row r="28" spans="1:18">
      <c r="A28" s="107" t="s">
        <v>533</v>
      </c>
      <c r="B28" s="80"/>
      <c r="C28" s="147"/>
      <c r="D28" s="144"/>
      <c r="E28" s="87"/>
      <c r="F28" s="87"/>
      <c r="G28" s="87"/>
      <c r="H28" s="102">
        <f t="shared" si="3"/>
        <v>0</v>
      </c>
      <c r="I28" s="87">
        <f t="shared" si="4"/>
        <v>0</v>
      </c>
      <c r="J28" s="103">
        <f t="shared" si="5"/>
        <v>0</v>
      </c>
      <c r="K28" s="227"/>
      <c r="L28" s="228"/>
      <c r="M28" s="228"/>
      <c r="N28" s="228"/>
      <c r="O28" s="104">
        <f t="shared" si="6"/>
        <v>0</v>
      </c>
      <c r="P28" s="104">
        <f t="shared" si="7"/>
        <v>0</v>
      </c>
      <c r="Q28" s="105">
        <f t="shared" si="8"/>
        <v>0</v>
      </c>
      <c r="R28" s="564"/>
    </row>
    <row r="29" spans="1:18">
      <c r="A29" s="88" t="s">
        <v>234</v>
      </c>
      <c r="B29" s="80"/>
      <c r="C29" s="148"/>
      <c r="D29" s="145"/>
      <c r="E29" s="75"/>
      <c r="F29" s="75"/>
      <c r="G29" s="75"/>
      <c r="H29" s="97">
        <f t="shared" si="3"/>
        <v>0</v>
      </c>
      <c r="I29" s="75">
        <f t="shared" si="4"/>
        <v>0</v>
      </c>
      <c r="J29" s="98">
        <f t="shared" si="5"/>
        <v>0</v>
      </c>
      <c r="K29" s="229"/>
      <c r="L29" s="230"/>
      <c r="M29" s="230"/>
      <c r="N29" s="230"/>
      <c r="O29" s="99">
        <f t="shared" si="6"/>
        <v>0</v>
      </c>
      <c r="P29" s="99">
        <f t="shared" si="7"/>
        <v>0</v>
      </c>
      <c r="Q29" s="100">
        <f t="shared" si="8"/>
        <v>0</v>
      </c>
      <c r="R29" s="565"/>
    </row>
    <row r="30" spans="1:18">
      <c r="A30" s="88" t="s">
        <v>232</v>
      </c>
      <c r="B30" s="80"/>
      <c r="C30" s="147"/>
      <c r="D30" s="144"/>
      <c r="E30" s="87"/>
      <c r="F30" s="87"/>
      <c r="G30" s="87"/>
      <c r="H30" s="102">
        <f t="shared" si="3"/>
        <v>0</v>
      </c>
      <c r="I30" s="87">
        <f t="shared" si="4"/>
        <v>0</v>
      </c>
      <c r="J30" s="103">
        <f t="shared" si="5"/>
        <v>0</v>
      </c>
      <c r="K30" s="227"/>
      <c r="L30" s="228"/>
      <c r="M30" s="228"/>
      <c r="N30" s="228"/>
      <c r="O30" s="104">
        <f t="shared" si="6"/>
        <v>0</v>
      </c>
      <c r="P30" s="104">
        <f t="shared" si="7"/>
        <v>0</v>
      </c>
      <c r="Q30" s="105">
        <f t="shared" si="8"/>
        <v>0</v>
      </c>
      <c r="R30" s="564"/>
    </row>
    <row r="31" spans="1:18">
      <c r="A31" s="88" t="s">
        <v>235</v>
      </c>
      <c r="B31" s="80"/>
      <c r="C31" s="148"/>
      <c r="D31" s="145"/>
      <c r="E31" s="75"/>
      <c r="F31" s="75"/>
      <c r="G31" s="75"/>
      <c r="H31" s="97">
        <f t="shared" si="3"/>
        <v>0</v>
      </c>
      <c r="I31" s="75">
        <f t="shared" si="4"/>
        <v>0</v>
      </c>
      <c r="J31" s="98">
        <f t="shared" si="5"/>
        <v>0</v>
      </c>
      <c r="K31" s="229"/>
      <c r="L31" s="230"/>
      <c r="M31" s="230"/>
      <c r="N31" s="230"/>
      <c r="O31" s="99">
        <f t="shared" si="6"/>
        <v>0</v>
      </c>
      <c r="P31" s="99">
        <f t="shared" si="7"/>
        <v>0</v>
      </c>
      <c r="Q31" s="100">
        <f t="shared" si="8"/>
        <v>0</v>
      </c>
      <c r="R31" s="565"/>
    </row>
    <row r="32" spans="1:18">
      <c r="A32" s="88" t="s">
        <v>236</v>
      </c>
      <c r="B32" s="80"/>
      <c r="C32" s="148"/>
      <c r="D32" s="145"/>
      <c r="E32" s="75"/>
      <c r="F32" s="75"/>
      <c r="G32" s="75"/>
      <c r="H32" s="97">
        <f t="shared" ref="H32:H34" si="9">G32+E32</f>
        <v>0</v>
      </c>
      <c r="I32" s="75">
        <f t="shared" ref="I32:I34" si="10">H32*0.5%</f>
        <v>0</v>
      </c>
      <c r="J32" s="98">
        <f t="shared" ref="J32:J34" si="11">H32-I32</f>
        <v>0</v>
      </c>
      <c r="K32" s="229"/>
      <c r="L32" s="230"/>
      <c r="M32" s="230"/>
      <c r="N32" s="230"/>
      <c r="O32" s="99">
        <f t="shared" si="0"/>
        <v>0</v>
      </c>
      <c r="P32" s="99">
        <f t="shared" si="1"/>
        <v>0</v>
      </c>
      <c r="Q32" s="100">
        <f t="shared" si="2"/>
        <v>0</v>
      </c>
      <c r="R32" s="565"/>
    </row>
    <row r="33" spans="1:20">
      <c r="A33" s="88" t="s">
        <v>237</v>
      </c>
      <c r="B33" s="80"/>
      <c r="C33" s="148"/>
      <c r="D33" s="145"/>
      <c r="E33" s="75"/>
      <c r="F33" s="75"/>
      <c r="G33" s="75"/>
      <c r="H33" s="97">
        <f t="shared" si="9"/>
        <v>0</v>
      </c>
      <c r="I33" s="75">
        <f t="shared" si="10"/>
        <v>0</v>
      </c>
      <c r="J33" s="98">
        <f t="shared" si="11"/>
        <v>0</v>
      </c>
      <c r="K33" s="229"/>
      <c r="L33" s="230"/>
      <c r="M33" s="230"/>
      <c r="N33" s="230"/>
      <c r="O33" s="99">
        <f t="shared" si="0"/>
        <v>0</v>
      </c>
      <c r="P33" s="99">
        <f t="shared" si="1"/>
        <v>0</v>
      </c>
      <c r="Q33" s="100">
        <f t="shared" si="2"/>
        <v>0</v>
      </c>
      <c r="R33" s="565"/>
    </row>
    <row r="34" spans="1:20" ht="15.75" thickBot="1">
      <c r="A34" s="158" t="s">
        <v>238</v>
      </c>
      <c r="B34" s="157"/>
      <c r="C34" s="149"/>
      <c r="D34" s="146"/>
      <c r="E34" s="119"/>
      <c r="F34" s="119"/>
      <c r="G34" s="119"/>
      <c r="H34" s="120">
        <f t="shared" si="9"/>
        <v>0</v>
      </c>
      <c r="I34" s="119">
        <f t="shared" si="10"/>
        <v>0</v>
      </c>
      <c r="J34" s="121">
        <f t="shared" si="11"/>
        <v>0</v>
      </c>
      <c r="K34" s="231"/>
      <c r="L34" s="232"/>
      <c r="M34" s="232"/>
      <c r="N34" s="232"/>
      <c r="O34" s="122">
        <f t="shared" si="0"/>
        <v>0</v>
      </c>
      <c r="P34" s="122">
        <f t="shared" si="1"/>
        <v>0</v>
      </c>
      <c r="Q34" s="123">
        <f t="shared" si="2"/>
        <v>0</v>
      </c>
      <c r="R34" s="566"/>
    </row>
    <row r="35" spans="1:20" ht="15.75" thickBot="1">
      <c r="B35" s="567"/>
      <c r="C35" s="233" t="s">
        <v>67</v>
      </c>
      <c r="D35" s="234">
        <f>MAXA(D18:D34)</f>
        <v>0</v>
      </c>
      <c r="E35" s="234">
        <f t="shared" ref="E35:Q35" si="12">SUM(E18:E34)</f>
        <v>0</v>
      </c>
      <c r="F35" s="234">
        <f>MAXA(F18:F34)</f>
        <v>0</v>
      </c>
      <c r="G35" s="234">
        <f>SUM(G18:G34)</f>
        <v>0</v>
      </c>
      <c r="H35" s="234">
        <f>MAXA(H18:H34)</f>
        <v>0</v>
      </c>
      <c r="I35" s="234">
        <f t="shared" si="12"/>
        <v>0</v>
      </c>
      <c r="J35" s="234">
        <f>SUM(J18:J34)</f>
        <v>0</v>
      </c>
      <c r="K35" s="234">
        <f>MAXA(K18:K34)</f>
        <v>0</v>
      </c>
      <c r="L35" s="234">
        <f t="shared" si="12"/>
        <v>0</v>
      </c>
      <c r="M35" s="234">
        <f>MAXA(M18:M34)</f>
        <v>0</v>
      </c>
      <c r="N35" s="234">
        <f t="shared" si="12"/>
        <v>0</v>
      </c>
      <c r="O35" s="234">
        <f t="shared" si="12"/>
        <v>0</v>
      </c>
      <c r="P35" s="234">
        <f t="shared" si="12"/>
        <v>0</v>
      </c>
      <c r="Q35" s="235">
        <f t="shared" si="12"/>
        <v>0</v>
      </c>
      <c r="R35" s="568"/>
    </row>
    <row r="37" spans="1:20" ht="15.75" thickBot="1"/>
    <row r="38" spans="1:20" ht="15.75" customHeight="1">
      <c r="A38" s="1060" t="s">
        <v>239</v>
      </c>
      <c r="B38" s="1061"/>
      <c r="C38" s="1061"/>
      <c r="D38" s="1061"/>
      <c r="E38" s="1061"/>
      <c r="F38" s="1061"/>
      <c r="G38" s="1061"/>
      <c r="H38" s="1061"/>
      <c r="I38" s="1061"/>
      <c r="J38" s="1061"/>
      <c r="K38" s="1061"/>
      <c r="L38" s="1061"/>
      <c r="M38" s="1061"/>
      <c r="N38" s="1061"/>
      <c r="O38" s="1061"/>
      <c r="P38" s="1061"/>
      <c r="Q38" s="1061"/>
      <c r="R38" s="1061"/>
      <c r="S38" s="1061"/>
      <c r="T38" s="1062"/>
    </row>
    <row r="39" spans="1:20" ht="71.25" customHeight="1">
      <c r="A39" s="1043" t="s">
        <v>214</v>
      </c>
      <c r="B39" s="1045" t="s">
        <v>240</v>
      </c>
      <c r="C39" s="172" t="s">
        <v>241</v>
      </c>
      <c r="D39" s="173" t="s">
        <v>9</v>
      </c>
      <c r="E39" s="172" t="s">
        <v>242</v>
      </c>
      <c r="F39" s="174" t="s">
        <v>243</v>
      </c>
      <c r="G39" s="174" t="s">
        <v>244</v>
      </c>
      <c r="H39" s="173" t="s">
        <v>245</v>
      </c>
      <c r="I39" s="173" t="s">
        <v>243</v>
      </c>
      <c r="J39" s="1050" t="s">
        <v>246</v>
      </c>
      <c r="K39" s="175" t="s">
        <v>244</v>
      </c>
      <c r="L39" s="173" t="s">
        <v>247</v>
      </c>
      <c r="M39" s="175" t="s">
        <v>248</v>
      </c>
      <c r="N39" s="173" t="s">
        <v>249</v>
      </c>
      <c r="O39" s="175" t="s">
        <v>250</v>
      </c>
      <c r="P39" s="175" t="s">
        <v>251</v>
      </c>
      <c r="Q39" s="175" t="s">
        <v>252</v>
      </c>
      <c r="R39" s="172" t="s">
        <v>253</v>
      </c>
      <c r="S39" s="175" t="s">
        <v>254</v>
      </c>
      <c r="T39" s="175" t="s">
        <v>255</v>
      </c>
    </row>
    <row r="40" spans="1:20" ht="15.75" thickBot="1">
      <c r="A40" s="1044"/>
      <c r="B40" s="1046"/>
      <c r="C40" s="60" t="s">
        <v>256</v>
      </c>
      <c r="D40" s="137" t="s">
        <v>199</v>
      </c>
      <c r="E40" s="60" t="s">
        <v>257</v>
      </c>
      <c r="F40" s="60" t="s">
        <v>258</v>
      </c>
      <c r="G40" s="60" t="s">
        <v>199</v>
      </c>
      <c r="H40" s="141" t="s">
        <v>257</v>
      </c>
      <c r="I40" s="60" t="s">
        <v>258</v>
      </c>
      <c r="J40" s="1051"/>
      <c r="K40" s="60" t="s">
        <v>199</v>
      </c>
      <c r="L40" s="60" t="s">
        <v>199</v>
      </c>
      <c r="M40" s="60" t="s">
        <v>199</v>
      </c>
      <c r="N40" s="60" t="s">
        <v>200</v>
      </c>
      <c r="O40" s="60" t="s">
        <v>200</v>
      </c>
      <c r="P40" s="60" t="s">
        <v>199</v>
      </c>
      <c r="Q40" s="176" t="s">
        <v>200</v>
      </c>
      <c r="R40" s="176" t="s">
        <v>231</v>
      </c>
      <c r="S40" s="60" t="s">
        <v>199</v>
      </c>
      <c r="T40" s="140" t="s">
        <v>231</v>
      </c>
    </row>
    <row r="41" spans="1:20">
      <c r="A41" s="107" t="s">
        <v>106</v>
      </c>
      <c r="B41" s="115" t="str">
        <f>VLOOKUP(A41,'urbano_PIANO_INV-INFR'!D$28:E$55,2,FALSE)</f>
        <v>SPECIFICARE______</v>
      </c>
      <c r="C41" s="114"/>
      <c r="D41" s="106"/>
      <c r="E41" s="107"/>
      <c r="F41" s="108"/>
      <c r="G41" s="109"/>
      <c r="H41" s="110"/>
      <c r="I41" s="111"/>
      <c r="J41" s="112"/>
      <c r="K41" s="101"/>
      <c r="L41" s="87"/>
      <c r="M41" s="102">
        <f>K41+L41</f>
        <v>0</v>
      </c>
      <c r="N41" s="113"/>
      <c r="O41" s="113"/>
      <c r="P41" s="79"/>
      <c r="Q41" s="80"/>
      <c r="R41" s="80"/>
      <c r="S41" s="87"/>
      <c r="T41" s="384"/>
    </row>
    <row r="42" spans="1:20">
      <c r="A42" s="116" t="s">
        <v>107</v>
      </c>
      <c r="B42" s="115" t="str">
        <f>VLOOKUP(A42,'urbano_PIANO_INV-INFR'!D$28:E$55,2,FALSE)</f>
        <v>A. Totale lavori</v>
      </c>
      <c r="C42" s="94"/>
      <c r="D42" s="95"/>
      <c r="E42" s="89"/>
      <c r="F42" s="81"/>
      <c r="G42" s="92"/>
      <c r="H42" s="90"/>
      <c r="I42" s="76"/>
      <c r="J42" s="77"/>
      <c r="K42" s="74"/>
      <c r="L42" s="75"/>
      <c r="M42" s="102">
        <f t="shared" ref="M42:M74" si="13">K42+L42</f>
        <v>0</v>
      </c>
      <c r="N42" s="78"/>
      <c r="O42" s="78"/>
      <c r="P42" s="82"/>
      <c r="Q42" s="39"/>
      <c r="R42" s="39"/>
      <c r="S42" s="75"/>
      <c r="T42" s="384"/>
    </row>
    <row r="43" spans="1:20">
      <c r="A43" s="116" t="s">
        <v>107</v>
      </c>
      <c r="B43" s="115" t="str">
        <f>VLOOKUP(A43,'urbano_PIANO_INV-INFR'!D$28:E$55,2,FALSE)</f>
        <v>A. Totale lavori</v>
      </c>
      <c r="C43" s="96"/>
      <c r="D43" s="92"/>
      <c r="E43" s="88"/>
      <c r="F43" s="76"/>
      <c r="G43" s="93"/>
      <c r="H43" s="91"/>
      <c r="I43" s="85"/>
      <c r="J43" s="86"/>
      <c r="K43" s="83"/>
      <c r="L43" s="87"/>
      <c r="M43" s="102">
        <f t="shared" si="13"/>
        <v>0</v>
      </c>
      <c r="N43" s="78"/>
      <c r="O43" s="39"/>
      <c r="P43" s="75"/>
      <c r="Q43" s="39"/>
      <c r="R43" s="39"/>
      <c r="S43" s="75"/>
      <c r="T43" s="370"/>
    </row>
    <row r="44" spans="1:20">
      <c r="A44" s="116" t="s">
        <v>107</v>
      </c>
      <c r="B44" s="115" t="str">
        <f>VLOOKUP(A44,'urbano_PIANO_INV-INFR'!D$28:E$55,2,FALSE)</f>
        <v>A. Totale lavori</v>
      </c>
      <c r="C44" s="96"/>
      <c r="D44" s="92"/>
      <c r="E44" s="88"/>
      <c r="F44" s="76"/>
      <c r="G44" s="93"/>
      <c r="H44" s="91"/>
      <c r="I44" s="85"/>
      <c r="J44" s="86"/>
      <c r="K44" s="83"/>
      <c r="L44" s="87"/>
      <c r="M44" s="102">
        <f t="shared" si="13"/>
        <v>0</v>
      </c>
      <c r="N44" s="78"/>
      <c r="O44" s="39"/>
      <c r="P44" s="75"/>
      <c r="Q44" s="39"/>
      <c r="R44" s="39"/>
      <c r="S44" s="75"/>
      <c r="T44" s="370"/>
    </row>
    <row r="45" spans="1:20">
      <c r="A45" s="88" t="s">
        <v>113</v>
      </c>
      <c r="B45" s="115" t="str">
        <f>VLOOKUP(A45,'urbano_PIANO_INV-INFR'!D$28:E$55,2,FALSE)</f>
        <v>SPECIFICARE______</v>
      </c>
      <c r="C45" s="96"/>
      <c r="D45" s="92"/>
      <c r="E45" s="88"/>
      <c r="F45" s="76"/>
      <c r="G45" s="93"/>
      <c r="H45" s="91"/>
      <c r="I45" s="85"/>
      <c r="J45" s="86"/>
      <c r="K45" s="83"/>
      <c r="L45" s="87"/>
      <c r="M45" s="102">
        <f t="shared" si="13"/>
        <v>0</v>
      </c>
      <c r="N45" s="78"/>
      <c r="O45" s="39"/>
      <c r="P45" s="75"/>
      <c r="Q45" s="39"/>
      <c r="R45" s="39"/>
      <c r="S45" s="75"/>
      <c r="T45" s="370"/>
    </row>
    <row r="46" spans="1:20">
      <c r="A46" s="88" t="s">
        <v>114</v>
      </c>
      <c r="B46" s="115" t="str">
        <f>VLOOKUP(A46,'urbano_PIANO_INV-INFR'!D$28:E$55,2,FALSE)</f>
        <v>SPECIFICARE______</v>
      </c>
      <c r="C46" s="96"/>
      <c r="D46" s="92"/>
      <c r="E46" s="88"/>
      <c r="F46" s="76"/>
      <c r="G46" s="93"/>
      <c r="H46" s="91"/>
      <c r="I46" s="85"/>
      <c r="J46" s="86"/>
      <c r="K46" s="83"/>
      <c r="L46" s="87"/>
      <c r="M46" s="102">
        <f t="shared" si="13"/>
        <v>0</v>
      </c>
      <c r="N46" s="78"/>
      <c r="O46" s="39"/>
      <c r="P46" s="75"/>
      <c r="Q46" s="39"/>
      <c r="R46" s="39"/>
      <c r="S46" s="75"/>
      <c r="T46" s="370"/>
    </row>
    <row r="47" spans="1:20">
      <c r="A47" s="88" t="s">
        <v>115</v>
      </c>
      <c r="B47" s="115" t="str">
        <f>VLOOKUP(A47,'urbano_PIANO_INV-INFR'!D$28:E$55,2,FALSE)</f>
        <v>SPECIFICARE______</v>
      </c>
      <c r="C47" s="96"/>
      <c r="D47" s="92"/>
      <c r="E47" s="88"/>
      <c r="F47" s="76"/>
      <c r="G47" s="93"/>
      <c r="H47" s="91"/>
      <c r="I47" s="85"/>
      <c r="J47" s="86"/>
      <c r="K47" s="83"/>
      <c r="L47" s="87"/>
      <c r="M47" s="102">
        <f t="shared" si="13"/>
        <v>0</v>
      </c>
      <c r="N47" s="78"/>
      <c r="O47" s="39"/>
      <c r="P47" s="75"/>
      <c r="Q47" s="39"/>
      <c r="R47" s="39"/>
      <c r="S47" s="75"/>
      <c r="T47" s="370"/>
    </row>
    <row r="48" spans="1:20">
      <c r="A48" s="88" t="s">
        <v>503</v>
      </c>
      <c r="B48" s="115" t="str">
        <f>VLOOKUP(A48,'urbano_PIANO_INV-INFR'!D$28:E$55,2,FALSE)</f>
        <v>SPECIFICARE______</v>
      </c>
      <c r="C48" s="96"/>
      <c r="D48" s="92"/>
      <c r="E48" s="88"/>
      <c r="F48" s="76"/>
      <c r="G48" s="93"/>
      <c r="H48" s="91"/>
      <c r="I48" s="85"/>
      <c r="J48" s="86"/>
      <c r="K48" s="83"/>
      <c r="L48" s="87"/>
      <c r="M48" s="102">
        <f t="shared" ref="M48:M70" si="14">K48+L48</f>
        <v>0</v>
      </c>
      <c r="N48" s="78"/>
      <c r="O48" s="39"/>
      <c r="P48" s="75"/>
      <c r="Q48" s="39"/>
      <c r="R48" s="39"/>
      <c r="S48" s="75"/>
      <c r="T48" s="370"/>
    </row>
    <row r="49" spans="1:20">
      <c r="A49" s="88" t="s">
        <v>504</v>
      </c>
      <c r="B49" s="115" t="str">
        <f>VLOOKUP(A49,'urbano_PIANO_INV-INFR'!D$28:E$55,2,FALSE)</f>
        <v>SPECIFICARE______</v>
      </c>
      <c r="C49" s="96"/>
      <c r="D49" s="92"/>
      <c r="E49" s="88"/>
      <c r="F49" s="76"/>
      <c r="G49" s="93"/>
      <c r="H49" s="91"/>
      <c r="I49" s="85"/>
      <c r="J49" s="86"/>
      <c r="K49" s="83"/>
      <c r="L49" s="87"/>
      <c r="M49" s="102">
        <f t="shared" si="14"/>
        <v>0</v>
      </c>
      <c r="N49" s="78"/>
      <c r="O49" s="39"/>
      <c r="P49" s="75"/>
      <c r="Q49" s="39"/>
      <c r="R49" s="39"/>
      <c r="S49" s="75"/>
      <c r="T49" s="370"/>
    </row>
    <row r="50" spans="1:20" ht="15.75" thickBot="1">
      <c r="A50" s="88" t="s">
        <v>505</v>
      </c>
      <c r="B50" s="159" t="str">
        <f>VLOOKUP(A50,'urbano_PIANO_INV-INFR'!D$28:E$55,2,FALSE)</f>
        <v>SPECIFICARE______</v>
      </c>
      <c r="C50" s="96"/>
      <c r="D50" s="92"/>
      <c r="E50" s="125"/>
      <c r="F50" s="85"/>
      <c r="G50" s="93"/>
      <c r="H50" s="91"/>
      <c r="I50" s="85"/>
      <c r="J50" s="86"/>
      <c r="K50" s="83"/>
      <c r="L50" s="126"/>
      <c r="M50" s="127">
        <f t="shared" si="14"/>
        <v>0</v>
      </c>
      <c r="N50" s="128"/>
      <c r="O50" s="84"/>
      <c r="P50" s="119"/>
      <c r="Q50" s="84"/>
      <c r="R50" s="84"/>
      <c r="S50" s="119"/>
      <c r="T50" s="569"/>
    </row>
    <row r="51" spans="1:20">
      <c r="A51" s="88" t="s">
        <v>506</v>
      </c>
      <c r="B51" s="115" t="str">
        <f>VLOOKUP(A51,'urbano_PIANO_INV-INFR'!D$28:E$55,2,FALSE)</f>
        <v>SPECIFICARE______</v>
      </c>
      <c r="C51" s="96"/>
      <c r="D51" s="92"/>
      <c r="E51" s="88"/>
      <c r="F51" s="76"/>
      <c r="G51" s="93"/>
      <c r="H51" s="91"/>
      <c r="I51" s="85"/>
      <c r="J51" s="86"/>
      <c r="K51" s="83"/>
      <c r="L51" s="87"/>
      <c r="M51" s="102">
        <f t="shared" si="14"/>
        <v>0</v>
      </c>
      <c r="N51" s="78"/>
      <c r="O51" s="39"/>
      <c r="P51" s="75"/>
      <c r="Q51" s="39"/>
      <c r="R51" s="39"/>
      <c r="S51" s="75"/>
      <c r="T51" s="370"/>
    </row>
    <row r="52" spans="1:20">
      <c r="A52" s="88" t="s">
        <v>507</v>
      </c>
      <c r="B52" s="115" t="str">
        <f>VLOOKUP(A52,'urbano_PIANO_INV-INFR'!D$28:E$55,2,FALSE)</f>
        <v>SPECIFICARE______</v>
      </c>
      <c r="C52" s="96"/>
      <c r="D52" s="92"/>
      <c r="E52" s="88"/>
      <c r="F52" s="76"/>
      <c r="G52" s="93"/>
      <c r="H52" s="91"/>
      <c r="I52" s="85"/>
      <c r="J52" s="86"/>
      <c r="K52" s="83"/>
      <c r="L52" s="87"/>
      <c r="M52" s="102">
        <f t="shared" si="14"/>
        <v>0</v>
      </c>
      <c r="N52" s="78"/>
      <c r="O52" s="39"/>
      <c r="P52" s="75"/>
      <c r="Q52" s="39"/>
      <c r="R52" s="39"/>
      <c r="S52" s="75"/>
      <c r="T52" s="370"/>
    </row>
    <row r="53" spans="1:20">
      <c r="A53" s="88" t="s">
        <v>508</v>
      </c>
      <c r="B53" s="115" t="str">
        <f>VLOOKUP(A53,'urbano_PIANO_INV-INFR'!D$28:E$55,2,FALSE)</f>
        <v>SPECIFICARE______</v>
      </c>
      <c r="C53" s="96"/>
      <c r="D53" s="92"/>
      <c r="E53" s="88"/>
      <c r="F53" s="76"/>
      <c r="G53" s="93"/>
      <c r="H53" s="91"/>
      <c r="I53" s="85"/>
      <c r="J53" s="86"/>
      <c r="K53" s="83"/>
      <c r="L53" s="87"/>
      <c r="M53" s="102">
        <f t="shared" si="14"/>
        <v>0</v>
      </c>
      <c r="N53" s="78"/>
      <c r="O53" s="39"/>
      <c r="P53" s="75"/>
      <c r="Q53" s="39"/>
      <c r="R53" s="39"/>
      <c r="S53" s="75"/>
      <c r="T53" s="370"/>
    </row>
    <row r="54" spans="1:20" ht="15.75" thickBot="1">
      <c r="A54" s="88" t="s">
        <v>509</v>
      </c>
      <c r="B54" s="159" t="str">
        <f>VLOOKUP(A54,'urbano_PIANO_INV-INFR'!D$28:E$55,2,FALSE)</f>
        <v>SPECIFICARE______</v>
      </c>
      <c r="C54" s="96"/>
      <c r="D54" s="92"/>
      <c r="E54" s="125"/>
      <c r="F54" s="85"/>
      <c r="G54" s="93"/>
      <c r="H54" s="91"/>
      <c r="I54" s="85"/>
      <c r="J54" s="86"/>
      <c r="K54" s="83"/>
      <c r="L54" s="126"/>
      <c r="M54" s="127">
        <f t="shared" si="14"/>
        <v>0</v>
      </c>
      <c r="N54" s="128"/>
      <c r="O54" s="84"/>
      <c r="P54" s="119"/>
      <c r="Q54" s="84"/>
      <c r="R54" s="84"/>
      <c r="S54" s="119"/>
      <c r="T54" s="569"/>
    </row>
    <row r="55" spans="1:20">
      <c r="A55" s="88" t="s">
        <v>510</v>
      </c>
      <c r="B55" s="115" t="str">
        <f>VLOOKUP(A55,'urbano_PIANO_INV-INFR'!D$28:E$55,2,FALSE)</f>
        <v>SPECIFICARE______</v>
      </c>
      <c r="C55" s="96"/>
      <c r="D55" s="92"/>
      <c r="E55" s="88"/>
      <c r="F55" s="76"/>
      <c r="G55" s="93"/>
      <c r="H55" s="91"/>
      <c r="I55" s="85"/>
      <c r="J55" s="86"/>
      <c r="K55" s="83"/>
      <c r="L55" s="87"/>
      <c r="M55" s="102">
        <f t="shared" si="14"/>
        <v>0</v>
      </c>
      <c r="N55" s="78"/>
      <c r="O55" s="39"/>
      <c r="P55" s="75"/>
      <c r="Q55" s="39"/>
      <c r="R55" s="39"/>
      <c r="S55" s="75"/>
      <c r="T55" s="370"/>
    </row>
    <row r="56" spans="1:20">
      <c r="A56" s="88" t="s">
        <v>120</v>
      </c>
      <c r="B56" s="115" t="str">
        <f>VLOOKUP(A56,'urbano_PIANO_INV-INFR'!D$28:E$55,2,FALSE)</f>
        <v>SPECIFICARE______</v>
      </c>
      <c r="C56" s="96"/>
      <c r="D56" s="92"/>
      <c r="E56" s="88"/>
      <c r="F56" s="76"/>
      <c r="G56" s="93"/>
      <c r="H56" s="91"/>
      <c r="I56" s="85"/>
      <c r="J56" s="86"/>
      <c r="K56" s="83"/>
      <c r="L56" s="87"/>
      <c r="M56" s="102">
        <f t="shared" si="14"/>
        <v>0</v>
      </c>
      <c r="N56" s="78"/>
      <c r="O56" s="39"/>
      <c r="P56" s="75"/>
      <c r="Q56" s="39"/>
      <c r="R56" s="39"/>
      <c r="S56" s="75"/>
      <c r="T56" s="370"/>
    </row>
    <row r="57" spans="1:20">
      <c r="A57" s="88" t="s">
        <v>119</v>
      </c>
      <c r="B57" s="115" t="str">
        <f>VLOOKUP(A57,'urbano_PIANO_INV-INFR'!D$28:E$55,2,FALSE)</f>
        <v>SPECIFICARE______</v>
      </c>
      <c r="C57" s="96"/>
      <c r="D57" s="92"/>
      <c r="E57" s="88"/>
      <c r="F57" s="76"/>
      <c r="G57" s="93"/>
      <c r="H57" s="91"/>
      <c r="I57" s="85"/>
      <c r="J57" s="86"/>
      <c r="K57" s="83"/>
      <c r="L57" s="87"/>
      <c r="M57" s="102">
        <f t="shared" si="14"/>
        <v>0</v>
      </c>
      <c r="N57" s="78"/>
      <c r="O57" s="39"/>
      <c r="P57" s="75"/>
      <c r="Q57" s="39"/>
      <c r="R57" s="39"/>
      <c r="S57" s="75"/>
      <c r="T57" s="370"/>
    </row>
    <row r="58" spans="1:20" ht="15.75" thickBot="1">
      <c r="A58" s="88" t="s">
        <v>118</v>
      </c>
      <c r="B58" s="159" t="str">
        <f>VLOOKUP(A58,'urbano_PIANO_INV-INFR'!D$28:E$55,2,FALSE)</f>
        <v>SPECIFICARE______</v>
      </c>
      <c r="C58" s="96"/>
      <c r="D58" s="92"/>
      <c r="E58" s="125"/>
      <c r="F58" s="85"/>
      <c r="G58" s="93"/>
      <c r="H58" s="91"/>
      <c r="I58" s="85"/>
      <c r="J58" s="86"/>
      <c r="K58" s="83"/>
      <c r="L58" s="126"/>
      <c r="M58" s="127">
        <f t="shared" si="14"/>
        <v>0</v>
      </c>
      <c r="N58" s="128"/>
      <c r="O58" s="84"/>
      <c r="P58" s="119"/>
      <c r="Q58" s="84"/>
      <c r="R58" s="84"/>
      <c r="S58" s="119"/>
      <c r="T58" s="569"/>
    </row>
    <row r="59" spans="1:20">
      <c r="A59" s="88" t="s">
        <v>117</v>
      </c>
      <c r="B59" s="115" t="str">
        <f>VLOOKUP(A59,'urbano_PIANO_INV-INFR'!D$28:E$55,2,FALSE)</f>
        <v>SPECIFICARE______</v>
      </c>
      <c r="C59" s="96"/>
      <c r="D59" s="92"/>
      <c r="E59" s="88"/>
      <c r="F59" s="76"/>
      <c r="G59" s="93"/>
      <c r="H59" s="91"/>
      <c r="I59" s="85"/>
      <c r="J59" s="86"/>
      <c r="K59" s="83"/>
      <c r="L59" s="87"/>
      <c r="M59" s="102">
        <f t="shared" si="14"/>
        <v>0</v>
      </c>
      <c r="N59" s="78"/>
      <c r="O59" s="39"/>
      <c r="P59" s="75"/>
      <c r="Q59" s="39"/>
      <c r="R59" s="39"/>
      <c r="S59" s="75"/>
      <c r="T59" s="370"/>
    </row>
    <row r="60" spans="1:20">
      <c r="A60" s="88" t="s">
        <v>116</v>
      </c>
      <c r="B60" s="115" t="str">
        <f>VLOOKUP(A60,'urbano_PIANO_INV-INFR'!D$28:E$55,2,FALSE)</f>
        <v>SPECIFICARE______</v>
      </c>
      <c r="C60" s="96"/>
      <c r="D60" s="92"/>
      <c r="E60" s="88"/>
      <c r="F60" s="76"/>
      <c r="G60" s="93"/>
      <c r="H60" s="91"/>
      <c r="I60" s="85"/>
      <c r="J60" s="86"/>
      <c r="K60" s="83"/>
      <c r="L60" s="87"/>
      <c r="M60" s="102">
        <f t="shared" si="14"/>
        <v>0</v>
      </c>
      <c r="N60" s="78"/>
      <c r="O60" s="39"/>
      <c r="P60" s="75"/>
      <c r="Q60" s="39"/>
      <c r="R60" s="39"/>
      <c r="S60" s="75"/>
      <c r="T60" s="370"/>
    </row>
    <row r="61" spans="1:20">
      <c r="A61" s="88" t="s">
        <v>115</v>
      </c>
      <c r="B61" s="115" t="str">
        <f>VLOOKUP(A61,'urbano_PIANO_INV-INFR'!D$28:E$55,2,FALSE)</f>
        <v>SPECIFICARE______</v>
      </c>
      <c r="C61" s="96"/>
      <c r="D61" s="92"/>
      <c r="E61" s="88"/>
      <c r="F61" s="76"/>
      <c r="G61" s="93"/>
      <c r="H61" s="91"/>
      <c r="I61" s="85"/>
      <c r="J61" s="86"/>
      <c r="K61" s="83"/>
      <c r="L61" s="87"/>
      <c r="M61" s="102">
        <f t="shared" si="14"/>
        <v>0</v>
      </c>
      <c r="N61" s="78"/>
      <c r="O61" s="39"/>
      <c r="P61" s="75"/>
      <c r="Q61" s="39"/>
      <c r="R61" s="39"/>
      <c r="S61" s="75"/>
      <c r="T61" s="370"/>
    </row>
    <row r="62" spans="1:20" ht="15.75" thickBot="1">
      <c r="A62" s="88" t="s">
        <v>114</v>
      </c>
      <c r="B62" s="159" t="str">
        <f>VLOOKUP(A62,'urbano_PIANO_INV-INFR'!D$28:E$55,2,FALSE)</f>
        <v>SPECIFICARE______</v>
      </c>
      <c r="C62" s="96"/>
      <c r="D62" s="92"/>
      <c r="E62" s="125"/>
      <c r="F62" s="85"/>
      <c r="G62" s="93"/>
      <c r="H62" s="91"/>
      <c r="I62" s="85"/>
      <c r="J62" s="86"/>
      <c r="K62" s="83"/>
      <c r="L62" s="126"/>
      <c r="M62" s="127">
        <f t="shared" si="14"/>
        <v>0</v>
      </c>
      <c r="N62" s="128"/>
      <c r="O62" s="84"/>
      <c r="P62" s="119"/>
      <c r="Q62" s="84"/>
      <c r="R62" s="84"/>
      <c r="S62" s="119"/>
      <c r="T62" s="569"/>
    </row>
    <row r="63" spans="1:20">
      <c r="A63" s="88" t="s">
        <v>113</v>
      </c>
      <c r="B63" s="115" t="str">
        <f>VLOOKUP(A63,'urbano_PIANO_INV-INFR'!D$28:E$55,2,FALSE)</f>
        <v>SPECIFICARE______</v>
      </c>
      <c r="C63" s="96"/>
      <c r="D63" s="92"/>
      <c r="E63" s="88"/>
      <c r="F63" s="76"/>
      <c r="G63" s="93"/>
      <c r="H63" s="91"/>
      <c r="I63" s="85"/>
      <c r="J63" s="86"/>
      <c r="K63" s="83"/>
      <c r="L63" s="87"/>
      <c r="M63" s="102">
        <f t="shared" si="14"/>
        <v>0</v>
      </c>
      <c r="N63" s="78"/>
      <c r="O63" s="39"/>
      <c r="P63" s="75"/>
      <c r="Q63" s="39"/>
      <c r="R63" s="39"/>
      <c r="S63" s="75"/>
      <c r="T63" s="370"/>
    </row>
    <row r="64" spans="1:20">
      <c r="A64" s="88" t="s">
        <v>114</v>
      </c>
      <c r="B64" s="115" t="str">
        <f>VLOOKUP(A64,'urbano_PIANO_INV-INFR'!D$28:E$55,2,FALSE)</f>
        <v>SPECIFICARE______</v>
      </c>
      <c r="C64" s="96"/>
      <c r="D64" s="92"/>
      <c r="E64" s="88"/>
      <c r="F64" s="76"/>
      <c r="G64" s="93"/>
      <c r="H64" s="91"/>
      <c r="I64" s="85"/>
      <c r="J64" s="86"/>
      <c r="K64" s="83"/>
      <c r="L64" s="87"/>
      <c r="M64" s="102">
        <f t="shared" si="14"/>
        <v>0</v>
      </c>
      <c r="N64" s="78"/>
      <c r="O64" s="39"/>
      <c r="P64" s="75"/>
      <c r="Q64" s="39"/>
      <c r="R64" s="39"/>
      <c r="S64" s="75"/>
      <c r="T64" s="370"/>
    </row>
    <row r="65" spans="1:20">
      <c r="A65" s="88" t="s">
        <v>115</v>
      </c>
      <c r="B65" s="115" t="str">
        <f>VLOOKUP(A65,'urbano_PIANO_INV-INFR'!D$28:E$55,2,FALSE)</f>
        <v>SPECIFICARE______</v>
      </c>
      <c r="C65" s="96"/>
      <c r="D65" s="92"/>
      <c r="E65" s="88"/>
      <c r="F65" s="76"/>
      <c r="G65" s="93"/>
      <c r="H65" s="91"/>
      <c r="I65" s="85"/>
      <c r="J65" s="86"/>
      <c r="K65" s="83"/>
      <c r="L65" s="87"/>
      <c r="M65" s="102">
        <f t="shared" si="14"/>
        <v>0</v>
      </c>
      <c r="N65" s="78"/>
      <c r="O65" s="39"/>
      <c r="P65" s="75"/>
      <c r="Q65" s="39"/>
      <c r="R65" s="39"/>
      <c r="S65" s="75"/>
      <c r="T65" s="370"/>
    </row>
    <row r="66" spans="1:20" ht="15.75" thickBot="1">
      <c r="A66" s="88" t="s">
        <v>116</v>
      </c>
      <c r="B66" s="159" t="str">
        <f>VLOOKUP(A66,'urbano_PIANO_INV-INFR'!D$28:E$55,2,FALSE)</f>
        <v>SPECIFICARE______</v>
      </c>
      <c r="C66" s="96"/>
      <c r="D66" s="92"/>
      <c r="E66" s="125"/>
      <c r="F66" s="85"/>
      <c r="G66" s="93"/>
      <c r="H66" s="91"/>
      <c r="I66" s="85"/>
      <c r="J66" s="86"/>
      <c r="K66" s="83"/>
      <c r="L66" s="126"/>
      <c r="M66" s="127">
        <f t="shared" si="14"/>
        <v>0</v>
      </c>
      <c r="N66" s="128"/>
      <c r="O66" s="84"/>
      <c r="P66" s="119"/>
      <c r="Q66" s="84"/>
      <c r="R66" s="84"/>
      <c r="S66" s="119"/>
      <c r="T66" s="569"/>
    </row>
    <row r="67" spans="1:20">
      <c r="A67" s="88" t="s">
        <v>507</v>
      </c>
      <c r="B67" s="115" t="str">
        <f>VLOOKUP(A67,'urbano_PIANO_INV-INFR'!D$28:E$55,2,FALSE)</f>
        <v>SPECIFICARE______</v>
      </c>
      <c r="C67" s="96"/>
      <c r="D67" s="92"/>
      <c r="E67" s="88"/>
      <c r="F67" s="76"/>
      <c r="G67" s="93"/>
      <c r="H67" s="91"/>
      <c r="I67" s="85"/>
      <c r="J67" s="86"/>
      <c r="K67" s="83"/>
      <c r="L67" s="87"/>
      <c r="M67" s="102">
        <f t="shared" si="14"/>
        <v>0</v>
      </c>
      <c r="N67" s="78"/>
      <c r="O67" s="39"/>
      <c r="P67" s="75"/>
      <c r="Q67" s="39"/>
      <c r="R67" s="39"/>
      <c r="S67" s="75"/>
      <c r="T67" s="370"/>
    </row>
    <row r="68" spans="1:20">
      <c r="A68" s="88" t="s">
        <v>118</v>
      </c>
      <c r="B68" s="115" t="str">
        <f>VLOOKUP(A68,'urbano_PIANO_INV-INFR'!D$28:E$55,2,FALSE)</f>
        <v>SPECIFICARE______</v>
      </c>
      <c r="C68" s="96"/>
      <c r="D68" s="92"/>
      <c r="E68" s="88"/>
      <c r="F68" s="76"/>
      <c r="G68" s="93"/>
      <c r="H68" s="91"/>
      <c r="I68" s="85"/>
      <c r="J68" s="86"/>
      <c r="K68" s="83"/>
      <c r="L68" s="87"/>
      <c r="M68" s="102">
        <f t="shared" si="14"/>
        <v>0</v>
      </c>
      <c r="N68" s="78"/>
      <c r="O68" s="39"/>
      <c r="P68" s="75"/>
      <c r="Q68" s="39"/>
      <c r="R68" s="39"/>
      <c r="S68" s="75"/>
      <c r="T68" s="370"/>
    </row>
    <row r="69" spans="1:20">
      <c r="A69" s="88" t="s">
        <v>119</v>
      </c>
      <c r="B69" s="115" t="str">
        <f>VLOOKUP(A69,'urbano_PIANO_INV-INFR'!D$28:E$55,2,FALSE)</f>
        <v>SPECIFICARE______</v>
      </c>
      <c r="C69" s="96"/>
      <c r="D69" s="92"/>
      <c r="E69" s="88"/>
      <c r="F69" s="76"/>
      <c r="G69" s="93"/>
      <c r="H69" s="91"/>
      <c r="I69" s="85"/>
      <c r="J69" s="86"/>
      <c r="K69" s="83"/>
      <c r="L69" s="87"/>
      <c r="M69" s="102">
        <f t="shared" si="14"/>
        <v>0</v>
      </c>
      <c r="N69" s="78"/>
      <c r="O69" s="39"/>
      <c r="P69" s="75"/>
      <c r="Q69" s="39"/>
      <c r="R69" s="39"/>
      <c r="S69" s="75"/>
      <c r="T69" s="370"/>
    </row>
    <row r="70" spans="1:20" ht="15.75" thickBot="1">
      <c r="A70" s="88" t="s">
        <v>120</v>
      </c>
      <c r="B70" s="159" t="str">
        <f>VLOOKUP(A70,'urbano_PIANO_INV-INFR'!D$28:E$55,2,FALSE)</f>
        <v>SPECIFICARE______</v>
      </c>
      <c r="C70" s="96"/>
      <c r="D70" s="92"/>
      <c r="E70" s="125"/>
      <c r="F70" s="85"/>
      <c r="G70" s="93"/>
      <c r="H70" s="91"/>
      <c r="I70" s="85"/>
      <c r="J70" s="86"/>
      <c r="K70" s="83"/>
      <c r="L70" s="126"/>
      <c r="M70" s="127">
        <f t="shared" si="14"/>
        <v>0</v>
      </c>
      <c r="N70" s="128"/>
      <c r="O70" s="84"/>
      <c r="P70" s="119"/>
      <c r="Q70" s="84"/>
      <c r="R70" s="84"/>
      <c r="S70" s="119"/>
      <c r="T70" s="569"/>
    </row>
    <row r="71" spans="1:20">
      <c r="A71" s="88" t="s">
        <v>117</v>
      </c>
      <c r="B71" s="115" t="str">
        <f>VLOOKUP(A71,'urbano_PIANO_INV-INFR'!D$28:E$55,2,FALSE)</f>
        <v>SPECIFICARE______</v>
      </c>
      <c r="C71" s="96"/>
      <c r="D71" s="92"/>
      <c r="E71" s="88"/>
      <c r="F71" s="76"/>
      <c r="G71" s="93"/>
      <c r="H71" s="91"/>
      <c r="I71" s="85"/>
      <c r="J71" s="86"/>
      <c r="K71" s="83"/>
      <c r="L71" s="87"/>
      <c r="M71" s="102">
        <f t="shared" si="13"/>
        <v>0</v>
      </c>
      <c r="N71" s="78"/>
      <c r="O71" s="39"/>
      <c r="P71" s="75"/>
      <c r="Q71" s="39"/>
      <c r="R71" s="39"/>
      <c r="S71" s="75"/>
      <c r="T71" s="370"/>
    </row>
    <row r="72" spans="1:20">
      <c r="A72" s="88" t="s">
        <v>118</v>
      </c>
      <c r="B72" s="115" t="str">
        <f>VLOOKUP(A72,'urbano_PIANO_INV-INFR'!D$28:E$55,2,FALSE)</f>
        <v>SPECIFICARE______</v>
      </c>
      <c r="C72" s="96"/>
      <c r="D72" s="92"/>
      <c r="E72" s="88"/>
      <c r="F72" s="76"/>
      <c r="G72" s="93"/>
      <c r="H72" s="91"/>
      <c r="I72" s="85"/>
      <c r="J72" s="86"/>
      <c r="K72" s="83"/>
      <c r="L72" s="87"/>
      <c r="M72" s="102">
        <f t="shared" si="13"/>
        <v>0</v>
      </c>
      <c r="N72" s="78"/>
      <c r="O72" s="39"/>
      <c r="P72" s="75"/>
      <c r="Q72" s="39"/>
      <c r="R72" s="39"/>
      <c r="S72" s="75"/>
      <c r="T72" s="370"/>
    </row>
    <row r="73" spans="1:20">
      <c r="A73" s="88" t="s">
        <v>119</v>
      </c>
      <c r="B73" s="115" t="str">
        <f>VLOOKUP(A73,'urbano_PIANO_INV-INFR'!D$28:E$55,2,FALSE)</f>
        <v>SPECIFICARE______</v>
      </c>
      <c r="C73" s="96"/>
      <c r="D73" s="92"/>
      <c r="E73" s="88"/>
      <c r="F73" s="76"/>
      <c r="G73" s="93"/>
      <c r="H73" s="91"/>
      <c r="I73" s="85"/>
      <c r="J73" s="86"/>
      <c r="K73" s="83"/>
      <c r="L73" s="87"/>
      <c r="M73" s="102">
        <f t="shared" si="13"/>
        <v>0</v>
      </c>
      <c r="N73" s="78"/>
      <c r="O73" s="39"/>
      <c r="P73" s="75"/>
      <c r="Q73" s="39"/>
      <c r="R73" s="39"/>
      <c r="S73" s="75"/>
      <c r="T73" s="370"/>
    </row>
    <row r="74" spans="1:20" ht="15.75" thickBot="1">
      <c r="A74" s="88" t="s">
        <v>120</v>
      </c>
      <c r="B74" s="159" t="str">
        <f>VLOOKUP(A74,'urbano_PIANO_INV-INFR'!D$28:E$55,2,FALSE)</f>
        <v>SPECIFICARE______</v>
      </c>
      <c r="C74" s="96"/>
      <c r="D74" s="92"/>
      <c r="E74" s="125"/>
      <c r="F74" s="85"/>
      <c r="G74" s="93"/>
      <c r="H74" s="91"/>
      <c r="I74" s="85"/>
      <c r="J74" s="86"/>
      <c r="K74" s="83"/>
      <c r="L74" s="126"/>
      <c r="M74" s="127">
        <f t="shared" si="13"/>
        <v>0</v>
      </c>
      <c r="N74" s="128"/>
      <c r="O74" s="84"/>
      <c r="P74" s="119"/>
      <c r="Q74" s="84"/>
      <c r="R74" s="84"/>
      <c r="S74" s="119"/>
      <c r="T74" s="569"/>
    </row>
    <row r="75" spans="1:20" ht="15.75" thickBot="1">
      <c r="C75" s="161" t="s">
        <v>259</v>
      </c>
      <c r="D75" s="160">
        <f>SUM(D41:D74)</f>
        <v>0</v>
      </c>
      <c r="E75" s="570"/>
      <c r="F75" s="570"/>
      <c r="G75" s="124">
        <f>SUM(G41:G74)</f>
        <v>0</v>
      </c>
      <c r="H75" s="129" t="s">
        <v>259</v>
      </c>
      <c r="I75" s="129"/>
      <c r="J75" s="124"/>
      <c r="K75" s="124">
        <f>SUM(K41:K74)</f>
        <v>0</v>
      </c>
      <c r="L75" s="124">
        <f t="shared" ref="L75:M75" si="15">SUM(L41:L74)</f>
        <v>0</v>
      </c>
      <c r="M75" s="124">
        <f t="shared" si="15"/>
        <v>0</v>
      </c>
      <c r="N75" s="124"/>
      <c r="O75" s="124"/>
      <c r="P75" s="124">
        <f>SUM(P41:P74)</f>
        <v>0</v>
      </c>
      <c r="Q75" s="570"/>
      <c r="R75" s="570"/>
      <c r="S75" s="124">
        <f>SUM(S41:S74)</f>
        <v>0</v>
      </c>
      <c r="T75" s="571"/>
    </row>
    <row r="76" spans="1:20" ht="15.75" thickBot="1">
      <c r="G76" s="405"/>
    </row>
    <row r="77" spans="1:20" ht="47.25" customHeight="1" thickBot="1">
      <c r="A77" s="1030" t="s">
        <v>18</v>
      </c>
      <c r="B77" s="1031"/>
      <c r="C77" s="1031"/>
      <c r="D77" s="1031"/>
      <c r="E77" s="1031"/>
      <c r="F77" s="1031"/>
      <c r="G77" s="1031"/>
      <c r="H77" s="1031"/>
      <c r="I77" s="1031"/>
      <c r="J77" s="1031"/>
      <c r="K77" s="1031"/>
      <c r="L77" s="1031"/>
      <c r="M77" s="1031"/>
      <c r="N77" s="1031"/>
      <c r="O77" s="1031"/>
      <c r="P77" s="1031"/>
      <c r="Q77" s="1031"/>
      <c r="R77" s="1031"/>
      <c r="S77" s="1031"/>
      <c r="T77" s="1032"/>
    </row>
  </sheetData>
  <sheetProtection algorithmName="SHA-512" hashValue="+dI46mG51EhFlnkQkbEri1pg8J6sPisgqGiZxElJf89Lz9auuXc/6WF09xbHBiRsvKG+aTe/uefkHl4usoNPzw==" saltValue="KkHGTAsmaKWSDAo+1eABfw==" spinCount="100000" sheet="1" objects="1" scenarios="1"/>
  <mergeCells count="28">
    <mergeCell ref="A2:T2"/>
    <mergeCell ref="A77:T77"/>
    <mergeCell ref="A6:C7"/>
    <mergeCell ref="D6:F7"/>
    <mergeCell ref="A39:A40"/>
    <mergeCell ref="B39:B40"/>
    <mergeCell ref="M11:O11"/>
    <mergeCell ref="J39:J40"/>
    <mergeCell ref="A9:C9"/>
    <mergeCell ref="D9:F9"/>
    <mergeCell ref="H9:J9"/>
    <mergeCell ref="M9:O9"/>
    <mergeCell ref="A11:C11"/>
    <mergeCell ref="D11:F11"/>
    <mergeCell ref="H11:J11"/>
    <mergeCell ref="A38:T38"/>
    <mergeCell ref="A4:R4"/>
    <mergeCell ref="A15:A17"/>
    <mergeCell ref="B15:B17"/>
    <mergeCell ref="C15:C17"/>
    <mergeCell ref="D15:J15"/>
    <mergeCell ref="K15:Q15"/>
    <mergeCell ref="A13:R13"/>
    <mergeCell ref="R15:R16"/>
    <mergeCell ref="H6:K6"/>
    <mergeCell ref="M6:P6"/>
    <mergeCell ref="H7:J7"/>
    <mergeCell ref="M7:O7"/>
  </mergeCells>
  <phoneticPr fontId="30" type="noConversion"/>
  <dataValidations count="5">
    <dataValidation type="list" allowBlank="1" showInputMessage="1" showErrorMessage="1" sqref="N41:N74" xr:uid="{00000000-0002-0000-0500-000000000000}">
      <formula1>$B$18:$B$34</formula1>
    </dataValidation>
    <dataValidation type="list" allowBlank="1" showInputMessage="1" showErrorMessage="1" sqref="T41:T74 R18:R34" xr:uid="{00000000-0002-0000-0500-000001000000}">
      <formula1>"si"</formula1>
    </dataValidation>
    <dataValidation type="list" allowBlank="1" showInputMessage="1" showErrorMessage="1" sqref="R41:R74" xr:uid="{00000000-0002-0000-0500-000002000000}">
      <formula1>"si,"</formula1>
    </dataValidation>
    <dataValidation allowBlank="1" showErrorMessage="1" prompt="_x000a_" sqref="K7" xr:uid="{00000000-0002-0000-0500-000003000000}"/>
    <dataValidation allowBlank="1" showErrorMessage="1" prompt="Scegliere il comune beneficiario dal menù a tendina_x000a_" sqref="K9:K11 P7:P9" xr:uid="{00000000-0002-0000-0500-000004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500-000005000000}">
          <x14:formula1>
            <xm:f>'dati cup e milestone'!$B$3:$B$57</xm:f>
          </x14:formula1>
          <xm:sqref>D6:F7</xm:sqref>
        </x14:dataValidation>
        <x14:dataValidation type="list" allowBlank="1" showInputMessage="1" showErrorMessage="1" prompt="Inserire riferimento voce di spesa da piano di investimento esecutivo infrastrutture_x000a__x000a_" xr:uid="{00000000-0002-0000-0500-000006000000}">
          <x14:formula1>
            <xm:f>'urbano_PIANO_INV-INFR'!$D$28:$D$55</xm:f>
          </x14:formula1>
          <xm:sqref>A41:A74</xm:sqref>
        </x14:dataValidation>
        <x14:dataValidation type="list" allowBlank="1" showInputMessage="1" showErrorMessage="1" xr:uid="{00000000-0002-0000-0500-000007000000}">
          <x14:formula1>
            <xm:f>'urbano_PIANO_INV-INFR'!$D$28:$D$55</xm:f>
          </x14:formula1>
          <xm:sqref>A18:A34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theme="2" tint="-0.499984740745262"/>
  </sheetPr>
  <dimension ref="A1:AC66"/>
  <sheetViews>
    <sheetView zoomScale="80" zoomScaleNormal="80" workbookViewId="0">
      <selection activeCell="F57" sqref="F57"/>
    </sheetView>
  </sheetViews>
  <sheetFormatPr defaultColWidth="8.5703125" defaultRowHeight="15"/>
  <cols>
    <col min="1" max="1" width="8.5703125" style="28"/>
    <col min="2" max="2" width="26.140625" style="28" customWidth="1"/>
    <col min="3" max="3" width="21.5703125" style="28" bestFit="1" customWidth="1"/>
    <col min="4" max="4" width="15.42578125" style="28" customWidth="1"/>
    <col min="5" max="5" width="14.85546875" style="28" customWidth="1"/>
    <col min="6" max="6" width="13.42578125" style="28" bestFit="1" customWidth="1"/>
    <col min="7" max="7" width="17.85546875" style="28" customWidth="1"/>
    <col min="8" max="8" width="17.140625" style="28" customWidth="1"/>
    <col min="9" max="9" width="11.42578125" style="28" bestFit="1" customWidth="1"/>
    <col min="10" max="10" width="14" style="28" customWidth="1"/>
    <col min="11" max="12" width="12.140625" style="28" bestFit="1" customWidth="1"/>
    <col min="13" max="13" width="18" style="28" customWidth="1"/>
    <col min="14" max="14" width="17.85546875" style="28" customWidth="1"/>
    <col min="15" max="15" width="13.5703125" style="28" bestFit="1" customWidth="1"/>
    <col min="16" max="16" width="11.42578125" style="28" bestFit="1" customWidth="1"/>
    <col min="17" max="17" width="13.5703125" style="28" customWidth="1"/>
    <col min="18" max="18" width="16.85546875" style="28" customWidth="1"/>
    <col min="19" max="19" width="14.42578125" style="28" customWidth="1"/>
    <col min="20" max="20" width="22.5703125" style="28" customWidth="1"/>
    <col min="21" max="16384" width="8.5703125" style="28"/>
  </cols>
  <sheetData>
    <row r="1" spans="1:29" ht="15.75" thickBot="1">
      <c r="A1" s="425"/>
      <c r="B1" s="364"/>
      <c r="C1" s="426"/>
      <c r="D1" s="427"/>
      <c r="E1" s="427"/>
      <c r="F1" s="427"/>
      <c r="G1" s="363"/>
      <c r="H1" s="526"/>
      <c r="I1" s="364"/>
      <c r="J1" s="364"/>
      <c r="K1" s="428"/>
      <c r="L1" s="428"/>
      <c r="M1" s="428"/>
      <c r="N1" s="428"/>
      <c r="O1" s="428"/>
      <c r="P1" s="426"/>
      <c r="Q1" s="364"/>
      <c r="R1" s="363"/>
      <c r="S1" s="364"/>
      <c r="T1" s="364"/>
      <c r="U1" s="364"/>
      <c r="V1" s="426"/>
      <c r="W1" s="426"/>
      <c r="X1" s="364"/>
      <c r="Y1" s="426"/>
      <c r="Z1" s="426"/>
      <c r="AA1" s="426"/>
      <c r="AB1" s="426"/>
      <c r="AC1" s="364"/>
    </row>
    <row r="2" spans="1:29" ht="36.75" customHeight="1" thickBot="1">
      <c r="A2" s="1063" t="s">
        <v>0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  <c r="Q2" s="1064"/>
      <c r="R2" s="1065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23.25" thickBot="1">
      <c r="A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</row>
    <row r="4" spans="1:29" ht="18.75" thickBot="1">
      <c r="A4" s="814" t="s">
        <v>495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6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.75" thickBot="1">
      <c r="A5" s="118"/>
      <c r="B5" s="17"/>
      <c r="C5" s="17"/>
      <c r="D5" s="17"/>
      <c r="E5" s="17"/>
      <c r="F5" s="17"/>
      <c r="G5" s="17"/>
      <c r="H5" s="1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27.75" thickBot="1">
      <c r="A6" s="1033" t="s">
        <v>1</v>
      </c>
      <c r="B6" s="1034"/>
      <c r="C6" s="1035"/>
      <c r="D6" s="1039" t="s">
        <v>369</v>
      </c>
      <c r="E6" s="1039"/>
      <c r="F6" s="1040"/>
      <c r="G6" s="13"/>
      <c r="H6" s="1024" t="s">
        <v>206</v>
      </c>
      <c r="I6" s="1025"/>
      <c r="J6" s="1025"/>
      <c r="K6" s="1026"/>
      <c r="L6" s="13"/>
      <c r="M6" s="1024" t="s">
        <v>207</v>
      </c>
      <c r="N6" s="1025"/>
      <c r="O6" s="1025"/>
      <c r="P6" s="102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>
      <c r="A7" s="1036"/>
      <c r="B7" s="1037"/>
      <c r="C7" s="1038"/>
      <c r="D7" s="1041"/>
      <c r="E7" s="1041"/>
      <c r="F7" s="1042"/>
      <c r="H7" s="1027" t="s">
        <v>208</v>
      </c>
      <c r="I7" s="1028"/>
      <c r="J7" s="1029"/>
      <c r="K7" s="117">
        <f>'urbano_PIANO_INV-INFR'!F93</f>
        <v>0</v>
      </c>
      <c r="L7" s="16"/>
      <c r="M7" s="1027" t="s">
        <v>209</v>
      </c>
      <c r="N7" s="1028"/>
      <c r="O7" s="1029"/>
      <c r="P7" s="117">
        <f>M64</f>
        <v>0</v>
      </c>
    </row>
    <row r="8" spans="1:29" ht="12.75" customHeight="1" thickBot="1">
      <c r="A8" s="11"/>
      <c r="B8" s="11"/>
      <c r="C8" s="11"/>
      <c r="D8" s="11"/>
      <c r="E8" s="529"/>
      <c r="F8" s="529"/>
      <c r="H8" s="429"/>
      <c r="I8" s="529"/>
      <c r="J8" s="529"/>
      <c r="K8" s="562"/>
      <c r="L8" s="529"/>
      <c r="M8" s="429"/>
      <c r="N8" s="529"/>
      <c r="O8" s="529"/>
      <c r="P8" s="562"/>
      <c r="Q8" s="529"/>
      <c r="R8" s="529"/>
      <c r="S8" s="529"/>
      <c r="T8" s="529"/>
      <c r="U8" s="529"/>
      <c r="V8" s="530"/>
      <c r="W8" s="530"/>
      <c r="X8" s="530"/>
      <c r="Y8" s="431"/>
      <c r="Z8" s="531"/>
      <c r="AA8" s="12"/>
      <c r="AB8" s="12"/>
      <c r="AC8" s="12"/>
    </row>
    <row r="9" spans="1:29" ht="38.450000000000003" customHeight="1" thickBot="1">
      <c r="A9" s="1052" t="s">
        <v>261</v>
      </c>
      <c r="B9" s="1053"/>
      <c r="C9" s="1053"/>
      <c r="D9" s="1054" t="str">
        <f>'urbano_PIANO_INV-INFR'!H60</f>
        <v>D60J22000000006</v>
      </c>
      <c r="E9" s="1054"/>
      <c r="F9" s="1055"/>
      <c r="H9" s="1047" t="s">
        <v>210</v>
      </c>
      <c r="I9" s="1048"/>
      <c r="J9" s="1049"/>
      <c r="K9" s="117">
        <f>'urbano_PIANO_INV-INFR'!G93</f>
        <v>0</v>
      </c>
      <c r="L9" s="26"/>
      <c r="M9" s="1047" t="s">
        <v>211</v>
      </c>
      <c r="N9" s="1048"/>
      <c r="O9" s="1049"/>
      <c r="P9" s="117">
        <f>S64</f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5.75" thickBot="1">
      <c r="H10" s="429"/>
      <c r="K10" s="563"/>
      <c r="M10" s="429"/>
      <c r="P10" s="563"/>
    </row>
    <row r="11" spans="1:29" ht="47.25" customHeight="1" thickBot="1">
      <c r="A11" s="1056" t="s">
        <v>212</v>
      </c>
      <c r="B11" s="1057"/>
      <c r="C11" s="1057"/>
      <c r="D11" s="1058"/>
      <c r="E11" s="1058"/>
      <c r="F11" s="1059"/>
      <c r="H11" s="1047" t="s">
        <v>213</v>
      </c>
      <c r="I11" s="1048"/>
      <c r="J11" s="1049"/>
      <c r="K11" s="117">
        <f>K7-K9</f>
        <v>0</v>
      </c>
      <c r="L11" s="42"/>
      <c r="M11" s="1047" t="s">
        <v>213</v>
      </c>
      <c r="N11" s="1048"/>
      <c r="O11" s="1049"/>
      <c r="P11" s="117">
        <f>P7-P9</f>
        <v>0</v>
      </c>
      <c r="Q11" s="42"/>
    </row>
    <row r="12" spans="1:29" ht="15.75" thickBot="1"/>
    <row r="13" spans="1:29" ht="36.6" customHeight="1" thickBot="1">
      <c r="A13" s="756" t="s">
        <v>123</v>
      </c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7"/>
      <c r="P13" s="757"/>
      <c r="Q13" s="757"/>
      <c r="R13" s="758"/>
      <c r="S13" s="130"/>
      <c r="T13" s="130"/>
    </row>
    <row r="14" spans="1:29" ht="15.75" thickBot="1">
      <c r="K14" s="34"/>
    </row>
    <row r="15" spans="1:29" ht="15.95" customHeight="1" thickBot="1">
      <c r="A15" s="1073" t="s">
        <v>214</v>
      </c>
      <c r="B15" s="1076" t="s">
        <v>215</v>
      </c>
      <c r="C15" s="1079" t="s">
        <v>216</v>
      </c>
      <c r="D15" s="1082" t="s">
        <v>217</v>
      </c>
      <c r="E15" s="1083"/>
      <c r="F15" s="1083"/>
      <c r="G15" s="1083"/>
      <c r="H15" s="1083"/>
      <c r="I15" s="1083"/>
      <c r="J15" s="1084"/>
      <c r="K15" s="1085" t="s">
        <v>218</v>
      </c>
      <c r="L15" s="1083"/>
      <c r="M15" s="1083"/>
      <c r="N15" s="1083"/>
      <c r="O15" s="1083"/>
      <c r="P15" s="1083"/>
      <c r="Q15" s="1084"/>
      <c r="R15" s="1086" t="s">
        <v>219</v>
      </c>
    </row>
    <row r="16" spans="1:29" ht="60.75">
      <c r="A16" s="1074"/>
      <c r="B16" s="1077"/>
      <c r="C16" s="1080"/>
      <c r="D16" s="206" t="s">
        <v>262</v>
      </c>
      <c r="E16" s="207" t="s">
        <v>263</v>
      </c>
      <c r="F16" s="207" t="s">
        <v>264</v>
      </c>
      <c r="G16" s="207" t="s">
        <v>265</v>
      </c>
      <c r="H16" s="207" t="s">
        <v>266</v>
      </c>
      <c r="I16" s="207" t="s">
        <v>224</v>
      </c>
      <c r="J16" s="208" t="s">
        <v>225</v>
      </c>
      <c r="K16" s="209" t="s">
        <v>226</v>
      </c>
      <c r="L16" s="210" t="s">
        <v>227</v>
      </c>
      <c r="M16" s="210" t="s">
        <v>228</v>
      </c>
      <c r="N16" s="210" t="s">
        <v>229</v>
      </c>
      <c r="O16" s="210" t="s">
        <v>267</v>
      </c>
      <c r="P16" s="211" t="s">
        <v>224</v>
      </c>
      <c r="Q16" s="212" t="s">
        <v>225</v>
      </c>
      <c r="R16" s="1087"/>
    </row>
    <row r="17" spans="1:18" ht="15.75" thickBot="1">
      <c r="A17" s="1075"/>
      <c r="B17" s="1078"/>
      <c r="C17" s="1081"/>
      <c r="D17" s="213" t="s">
        <v>199</v>
      </c>
      <c r="E17" s="214" t="s">
        <v>199</v>
      </c>
      <c r="F17" s="214" t="s">
        <v>199</v>
      </c>
      <c r="G17" s="214" t="s">
        <v>199</v>
      </c>
      <c r="H17" s="214" t="s">
        <v>199</v>
      </c>
      <c r="I17" s="214" t="s">
        <v>199</v>
      </c>
      <c r="J17" s="215" t="s">
        <v>199</v>
      </c>
      <c r="K17" s="216" t="s">
        <v>199</v>
      </c>
      <c r="L17" s="214" t="s">
        <v>199</v>
      </c>
      <c r="M17" s="214" t="s">
        <v>199</v>
      </c>
      <c r="N17" s="214" t="s">
        <v>199</v>
      </c>
      <c r="O17" s="214" t="s">
        <v>199</v>
      </c>
      <c r="P17" s="214" t="s">
        <v>199</v>
      </c>
      <c r="Q17" s="215" t="s">
        <v>199</v>
      </c>
      <c r="R17" s="217" t="s">
        <v>231</v>
      </c>
    </row>
    <row r="18" spans="1:18">
      <c r="A18" s="107" t="s">
        <v>127</v>
      </c>
      <c r="B18" s="80"/>
      <c r="C18" s="147"/>
      <c r="D18" s="144"/>
      <c r="E18" s="87"/>
      <c r="F18" s="87"/>
      <c r="G18" s="87"/>
      <c r="H18" s="102">
        <f>F18+D18</f>
        <v>0</v>
      </c>
      <c r="I18" s="102">
        <f>H18*0.5%</f>
        <v>0</v>
      </c>
      <c r="J18" s="103">
        <f>H18-I18</f>
        <v>0</v>
      </c>
      <c r="K18" s="227"/>
      <c r="L18" s="228"/>
      <c r="M18" s="228"/>
      <c r="N18" s="228"/>
      <c r="O18" s="104">
        <f>N18+L18</f>
        <v>0</v>
      </c>
      <c r="P18" s="104">
        <f>O18*0.5%</f>
        <v>0</v>
      </c>
      <c r="Q18" s="105">
        <f>O18-P18</f>
        <v>0</v>
      </c>
      <c r="R18" s="564"/>
    </row>
    <row r="19" spans="1:18">
      <c r="A19" s="88" t="s">
        <v>130</v>
      </c>
      <c r="B19" s="80"/>
      <c r="C19" s="148"/>
      <c r="D19" s="145"/>
      <c r="E19" s="75"/>
      <c r="F19" s="75"/>
      <c r="G19" s="75"/>
      <c r="H19" s="102">
        <f t="shared" ref="H19:H33" si="0">F19+D19</f>
        <v>0</v>
      </c>
      <c r="I19" s="97">
        <f>H19*0.5%</f>
        <v>0</v>
      </c>
      <c r="J19" s="98">
        <f>H19-I19</f>
        <v>0</v>
      </c>
      <c r="K19" s="229"/>
      <c r="L19" s="230"/>
      <c r="M19" s="230"/>
      <c r="N19" s="230"/>
      <c r="O19" s="99">
        <f t="shared" ref="O19:O33" si="1">N19+L19</f>
        <v>0</v>
      </c>
      <c r="P19" s="99">
        <f t="shared" ref="P19:P33" si="2">O19*0.5%</f>
        <v>0</v>
      </c>
      <c r="Q19" s="100">
        <f t="shared" ref="Q19:Q33" si="3">O19-P19</f>
        <v>0</v>
      </c>
      <c r="R19" s="565"/>
    </row>
    <row r="20" spans="1:18">
      <c r="A20" s="107" t="s">
        <v>128</v>
      </c>
      <c r="B20" s="80"/>
      <c r="C20" s="147"/>
      <c r="D20" s="144"/>
      <c r="E20" s="87"/>
      <c r="F20" s="87"/>
      <c r="G20" s="87"/>
      <c r="H20" s="102">
        <f t="shared" si="0"/>
        <v>0</v>
      </c>
      <c r="I20" s="102">
        <f t="shared" ref="I20:I28" si="4">H20*0.5%</f>
        <v>0</v>
      </c>
      <c r="J20" s="103">
        <f t="shared" ref="J20:J28" si="5">H20-I20</f>
        <v>0</v>
      </c>
      <c r="K20" s="227"/>
      <c r="L20" s="228"/>
      <c r="M20" s="228"/>
      <c r="N20" s="228"/>
      <c r="O20" s="104">
        <f t="shared" si="1"/>
        <v>0</v>
      </c>
      <c r="P20" s="104">
        <f t="shared" si="2"/>
        <v>0</v>
      </c>
      <c r="Q20" s="105">
        <f t="shared" si="3"/>
        <v>0</v>
      </c>
      <c r="R20" s="564"/>
    </row>
    <row r="21" spans="1:18">
      <c r="A21" s="88" t="s">
        <v>130</v>
      </c>
      <c r="B21" s="80"/>
      <c r="C21" s="148"/>
      <c r="D21" s="145"/>
      <c r="E21" s="75"/>
      <c r="F21" s="75"/>
      <c r="G21" s="75"/>
      <c r="H21" s="102">
        <f t="shared" ref="H21:H28" si="6">F21+D21</f>
        <v>0</v>
      </c>
      <c r="I21" s="97">
        <f t="shared" si="4"/>
        <v>0</v>
      </c>
      <c r="J21" s="98">
        <f t="shared" si="5"/>
        <v>0</v>
      </c>
      <c r="K21" s="229"/>
      <c r="L21" s="230"/>
      <c r="M21" s="230"/>
      <c r="N21" s="230"/>
      <c r="O21" s="99">
        <f t="shared" ref="O21:O28" si="7">N21+L21</f>
        <v>0</v>
      </c>
      <c r="P21" s="99">
        <f t="shared" ref="P21:P28" si="8">O21*0.5%</f>
        <v>0</v>
      </c>
      <c r="Q21" s="100">
        <f t="shared" ref="Q21:Q28" si="9">O21-P21</f>
        <v>0</v>
      </c>
      <c r="R21" s="565"/>
    </row>
    <row r="22" spans="1:18">
      <c r="A22" s="107" t="s">
        <v>129</v>
      </c>
      <c r="B22" s="80"/>
      <c r="C22" s="147"/>
      <c r="D22" s="144"/>
      <c r="E22" s="87"/>
      <c r="F22" s="87"/>
      <c r="G22" s="87"/>
      <c r="H22" s="102">
        <f t="shared" si="6"/>
        <v>0</v>
      </c>
      <c r="I22" s="102">
        <f t="shared" si="4"/>
        <v>0</v>
      </c>
      <c r="J22" s="103">
        <f t="shared" si="5"/>
        <v>0</v>
      </c>
      <c r="K22" s="227"/>
      <c r="L22" s="228"/>
      <c r="M22" s="228"/>
      <c r="N22" s="228"/>
      <c r="O22" s="104">
        <f t="shared" si="7"/>
        <v>0</v>
      </c>
      <c r="P22" s="104">
        <f t="shared" si="8"/>
        <v>0</v>
      </c>
      <c r="Q22" s="105">
        <f t="shared" si="9"/>
        <v>0</v>
      </c>
      <c r="R22" s="564"/>
    </row>
    <row r="23" spans="1:18">
      <c r="A23" s="88" t="s">
        <v>130</v>
      </c>
      <c r="B23" s="80"/>
      <c r="C23" s="148"/>
      <c r="D23" s="145"/>
      <c r="E23" s="75"/>
      <c r="F23" s="75"/>
      <c r="G23" s="75"/>
      <c r="H23" s="102">
        <f t="shared" si="6"/>
        <v>0</v>
      </c>
      <c r="I23" s="97">
        <f t="shared" si="4"/>
        <v>0</v>
      </c>
      <c r="J23" s="98">
        <f t="shared" si="5"/>
        <v>0</v>
      </c>
      <c r="K23" s="229"/>
      <c r="L23" s="230"/>
      <c r="M23" s="230"/>
      <c r="N23" s="230"/>
      <c r="O23" s="99">
        <f t="shared" si="7"/>
        <v>0</v>
      </c>
      <c r="P23" s="99">
        <f t="shared" si="8"/>
        <v>0</v>
      </c>
      <c r="Q23" s="100">
        <f t="shared" si="9"/>
        <v>0</v>
      </c>
      <c r="R23" s="565"/>
    </row>
    <row r="24" spans="1:18">
      <c r="A24" s="107" t="s">
        <v>520</v>
      </c>
      <c r="B24" s="80"/>
      <c r="C24" s="147"/>
      <c r="D24" s="144"/>
      <c r="E24" s="87"/>
      <c r="F24" s="87"/>
      <c r="G24" s="87"/>
      <c r="H24" s="102">
        <f t="shared" si="6"/>
        <v>0</v>
      </c>
      <c r="I24" s="102">
        <f t="shared" si="4"/>
        <v>0</v>
      </c>
      <c r="J24" s="103">
        <f t="shared" si="5"/>
        <v>0</v>
      </c>
      <c r="K24" s="227"/>
      <c r="L24" s="228"/>
      <c r="M24" s="228"/>
      <c r="N24" s="228"/>
      <c r="O24" s="104">
        <f t="shared" si="7"/>
        <v>0</v>
      </c>
      <c r="P24" s="104">
        <f t="shared" si="8"/>
        <v>0</v>
      </c>
      <c r="Q24" s="105">
        <f t="shared" si="9"/>
        <v>0</v>
      </c>
      <c r="R24" s="564"/>
    </row>
    <row r="25" spans="1:18">
      <c r="A25" s="88" t="s">
        <v>130</v>
      </c>
      <c r="B25" s="80"/>
      <c r="C25" s="148"/>
      <c r="D25" s="145"/>
      <c r="E25" s="75"/>
      <c r="F25" s="75"/>
      <c r="G25" s="75"/>
      <c r="H25" s="102">
        <f t="shared" si="6"/>
        <v>0</v>
      </c>
      <c r="I25" s="97">
        <f t="shared" si="4"/>
        <v>0</v>
      </c>
      <c r="J25" s="98">
        <f t="shared" si="5"/>
        <v>0</v>
      </c>
      <c r="K25" s="229"/>
      <c r="L25" s="230"/>
      <c r="M25" s="230"/>
      <c r="N25" s="230"/>
      <c r="O25" s="99">
        <f t="shared" si="7"/>
        <v>0</v>
      </c>
      <c r="P25" s="99">
        <f t="shared" si="8"/>
        <v>0</v>
      </c>
      <c r="Q25" s="100">
        <f t="shared" si="9"/>
        <v>0</v>
      </c>
      <c r="R25" s="565"/>
    </row>
    <row r="26" spans="1:18">
      <c r="A26" s="107" t="s">
        <v>521</v>
      </c>
      <c r="B26" s="80"/>
      <c r="C26" s="147"/>
      <c r="D26" s="144"/>
      <c r="E26" s="87"/>
      <c r="F26" s="87"/>
      <c r="G26" s="87"/>
      <c r="H26" s="102">
        <f t="shared" si="6"/>
        <v>0</v>
      </c>
      <c r="I26" s="102">
        <f t="shared" si="4"/>
        <v>0</v>
      </c>
      <c r="J26" s="103">
        <f t="shared" si="5"/>
        <v>0</v>
      </c>
      <c r="K26" s="227"/>
      <c r="L26" s="228"/>
      <c r="M26" s="228"/>
      <c r="N26" s="228"/>
      <c r="O26" s="104">
        <f t="shared" si="7"/>
        <v>0</v>
      </c>
      <c r="P26" s="104">
        <f t="shared" si="8"/>
        <v>0</v>
      </c>
      <c r="Q26" s="105">
        <f t="shared" si="9"/>
        <v>0</v>
      </c>
      <c r="R26" s="564"/>
    </row>
    <row r="27" spans="1:18">
      <c r="A27" s="88" t="s">
        <v>136</v>
      </c>
      <c r="B27" s="80"/>
      <c r="C27" s="148"/>
      <c r="D27" s="145"/>
      <c r="E27" s="75"/>
      <c r="F27" s="75"/>
      <c r="G27" s="75"/>
      <c r="H27" s="102">
        <f t="shared" si="6"/>
        <v>0</v>
      </c>
      <c r="I27" s="97">
        <f t="shared" si="4"/>
        <v>0</v>
      </c>
      <c r="J27" s="98">
        <f t="shared" si="5"/>
        <v>0</v>
      </c>
      <c r="K27" s="229"/>
      <c r="L27" s="230"/>
      <c r="M27" s="230"/>
      <c r="N27" s="230"/>
      <c r="O27" s="99">
        <f t="shared" si="7"/>
        <v>0</v>
      </c>
      <c r="P27" s="99">
        <f t="shared" si="8"/>
        <v>0</v>
      </c>
      <c r="Q27" s="100">
        <f t="shared" si="9"/>
        <v>0</v>
      </c>
      <c r="R27" s="565"/>
    </row>
    <row r="28" spans="1:18">
      <c r="A28" s="107" t="s">
        <v>522</v>
      </c>
      <c r="B28" s="80"/>
      <c r="C28" s="147"/>
      <c r="D28" s="144"/>
      <c r="E28" s="87"/>
      <c r="F28" s="87"/>
      <c r="G28" s="87"/>
      <c r="H28" s="102">
        <f t="shared" si="6"/>
        <v>0</v>
      </c>
      <c r="I28" s="102">
        <f t="shared" si="4"/>
        <v>0</v>
      </c>
      <c r="J28" s="103">
        <f t="shared" si="5"/>
        <v>0</v>
      </c>
      <c r="K28" s="227"/>
      <c r="L28" s="228"/>
      <c r="M28" s="228"/>
      <c r="N28" s="228"/>
      <c r="O28" s="104">
        <f t="shared" si="7"/>
        <v>0</v>
      </c>
      <c r="P28" s="104">
        <f t="shared" si="8"/>
        <v>0</v>
      </c>
      <c r="Q28" s="105">
        <f t="shared" si="9"/>
        <v>0</v>
      </c>
      <c r="R28" s="564"/>
    </row>
    <row r="29" spans="1:18">
      <c r="A29" s="88" t="s">
        <v>128</v>
      </c>
      <c r="B29" s="80"/>
      <c r="C29" s="148"/>
      <c r="D29" s="145"/>
      <c r="E29" s="75"/>
      <c r="F29" s="75"/>
      <c r="G29" s="75"/>
      <c r="H29" s="102">
        <f t="shared" si="0"/>
        <v>0</v>
      </c>
      <c r="I29" s="97">
        <f t="shared" ref="I29:I33" si="10">H29*0.5%</f>
        <v>0</v>
      </c>
      <c r="J29" s="98">
        <f t="shared" ref="J29:J33" si="11">H29-I29</f>
        <v>0</v>
      </c>
      <c r="K29" s="229"/>
      <c r="L29" s="230"/>
      <c r="M29" s="230"/>
      <c r="N29" s="230"/>
      <c r="O29" s="99">
        <f t="shared" si="1"/>
        <v>0</v>
      </c>
      <c r="P29" s="99">
        <f t="shared" si="2"/>
        <v>0</v>
      </c>
      <c r="Q29" s="100">
        <f t="shared" si="3"/>
        <v>0</v>
      </c>
      <c r="R29" s="565"/>
    </row>
    <row r="30" spans="1:18">
      <c r="A30" s="88" t="s">
        <v>133</v>
      </c>
      <c r="B30" s="80"/>
      <c r="C30" s="148"/>
      <c r="D30" s="145"/>
      <c r="E30" s="75"/>
      <c r="F30" s="75"/>
      <c r="G30" s="75"/>
      <c r="H30" s="102">
        <f t="shared" si="0"/>
        <v>0</v>
      </c>
      <c r="I30" s="97">
        <f t="shared" si="10"/>
        <v>0</v>
      </c>
      <c r="J30" s="98">
        <f t="shared" si="11"/>
        <v>0</v>
      </c>
      <c r="K30" s="229"/>
      <c r="L30" s="230"/>
      <c r="M30" s="230"/>
      <c r="N30" s="230"/>
      <c r="O30" s="99">
        <f t="shared" si="1"/>
        <v>0</v>
      </c>
      <c r="P30" s="99">
        <f t="shared" si="2"/>
        <v>0</v>
      </c>
      <c r="Q30" s="100">
        <f t="shared" si="3"/>
        <v>0</v>
      </c>
      <c r="R30" s="565"/>
    </row>
    <row r="31" spans="1:18">
      <c r="A31" s="88" t="s">
        <v>134</v>
      </c>
      <c r="B31" s="80"/>
      <c r="C31" s="148"/>
      <c r="D31" s="145"/>
      <c r="E31" s="75"/>
      <c r="F31" s="75"/>
      <c r="G31" s="75"/>
      <c r="H31" s="102">
        <f t="shared" si="0"/>
        <v>0</v>
      </c>
      <c r="I31" s="97">
        <f t="shared" si="10"/>
        <v>0</v>
      </c>
      <c r="J31" s="98">
        <f t="shared" si="11"/>
        <v>0</v>
      </c>
      <c r="K31" s="229"/>
      <c r="L31" s="230"/>
      <c r="M31" s="230"/>
      <c r="N31" s="230"/>
      <c r="O31" s="99">
        <f t="shared" si="1"/>
        <v>0</v>
      </c>
      <c r="P31" s="99">
        <f t="shared" si="2"/>
        <v>0</v>
      </c>
      <c r="Q31" s="100">
        <f t="shared" si="3"/>
        <v>0</v>
      </c>
      <c r="R31" s="565"/>
    </row>
    <row r="32" spans="1:18">
      <c r="A32" s="88" t="s">
        <v>128</v>
      </c>
      <c r="B32" s="80"/>
      <c r="C32" s="148"/>
      <c r="D32" s="145"/>
      <c r="E32" s="75"/>
      <c r="F32" s="75"/>
      <c r="G32" s="75"/>
      <c r="H32" s="102">
        <f t="shared" si="0"/>
        <v>0</v>
      </c>
      <c r="I32" s="97">
        <f t="shared" si="10"/>
        <v>0</v>
      </c>
      <c r="J32" s="98">
        <f t="shared" si="11"/>
        <v>0</v>
      </c>
      <c r="K32" s="229"/>
      <c r="L32" s="230"/>
      <c r="M32" s="230"/>
      <c r="N32" s="230"/>
      <c r="O32" s="99">
        <f t="shared" si="1"/>
        <v>0</v>
      </c>
      <c r="P32" s="99">
        <f t="shared" si="2"/>
        <v>0</v>
      </c>
      <c r="Q32" s="100">
        <f t="shared" si="3"/>
        <v>0</v>
      </c>
      <c r="R32" s="565"/>
    </row>
    <row r="33" spans="1:20" ht="15.75" thickBot="1">
      <c r="A33" s="158" t="s">
        <v>133</v>
      </c>
      <c r="B33" s="157"/>
      <c r="C33" s="149"/>
      <c r="D33" s="146"/>
      <c r="E33" s="119"/>
      <c r="F33" s="119"/>
      <c r="G33" s="119"/>
      <c r="H33" s="102">
        <f t="shared" si="0"/>
        <v>0</v>
      </c>
      <c r="I33" s="120">
        <f t="shared" si="10"/>
        <v>0</v>
      </c>
      <c r="J33" s="121">
        <f t="shared" si="11"/>
        <v>0</v>
      </c>
      <c r="K33" s="231"/>
      <c r="L33" s="232"/>
      <c r="M33" s="232"/>
      <c r="N33" s="232"/>
      <c r="O33" s="122">
        <f t="shared" si="1"/>
        <v>0</v>
      </c>
      <c r="P33" s="122">
        <f t="shared" si="2"/>
        <v>0</v>
      </c>
      <c r="Q33" s="123">
        <f t="shared" si="3"/>
        <v>0</v>
      </c>
      <c r="R33" s="566"/>
    </row>
    <row r="34" spans="1:20" ht="15.75" thickBot="1">
      <c r="B34" s="567"/>
      <c r="C34" s="233" t="s">
        <v>67</v>
      </c>
      <c r="D34" s="234">
        <f>MAXA(D18:D33)</f>
        <v>0</v>
      </c>
      <c r="E34" s="234">
        <f t="shared" ref="E34:Q34" si="12">SUM(E18:E33)</f>
        <v>0</v>
      </c>
      <c r="F34" s="234">
        <f>MAXA(F18:F33)</f>
        <v>0</v>
      </c>
      <c r="G34" s="234">
        <f>SUM(G18:G33)</f>
        <v>0</v>
      </c>
      <c r="H34" s="234">
        <f>MAXA(H18:H33)</f>
        <v>0</v>
      </c>
      <c r="I34" s="234">
        <f t="shared" si="12"/>
        <v>0</v>
      </c>
      <c r="J34" s="234">
        <f>MAXA(J18:J33)</f>
        <v>0</v>
      </c>
      <c r="K34" s="234">
        <f>MAXA(K18:K33)</f>
        <v>0</v>
      </c>
      <c r="L34" s="234">
        <f t="shared" si="12"/>
        <v>0</v>
      </c>
      <c r="M34" s="234">
        <f>MAXA(M18:M33)</f>
        <v>0</v>
      </c>
      <c r="N34" s="234">
        <f t="shared" si="12"/>
        <v>0</v>
      </c>
      <c r="O34" s="234">
        <f t="shared" si="12"/>
        <v>0</v>
      </c>
      <c r="P34" s="234">
        <f t="shared" si="12"/>
        <v>0</v>
      </c>
      <c r="Q34" s="235">
        <f t="shared" si="12"/>
        <v>0</v>
      </c>
      <c r="R34" s="572"/>
    </row>
    <row r="36" spans="1:20" ht="15.75" thickBot="1"/>
    <row r="37" spans="1:20" ht="15.75" customHeight="1">
      <c r="A37" s="1066" t="s">
        <v>239</v>
      </c>
      <c r="B37" s="1067"/>
      <c r="C37" s="1067"/>
      <c r="D37" s="1067"/>
      <c r="E37" s="1067"/>
      <c r="F37" s="1067"/>
      <c r="G37" s="1067"/>
      <c r="H37" s="1067"/>
      <c r="I37" s="1067"/>
      <c r="J37" s="1067"/>
      <c r="K37" s="1067"/>
      <c r="L37" s="1067"/>
      <c r="M37" s="1067"/>
      <c r="N37" s="1067"/>
      <c r="O37" s="1067"/>
      <c r="P37" s="1067"/>
      <c r="Q37" s="1067"/>
      <c r="R37" s="1067"/>
      <c r="S37" s="1067"/>
      <c r="T37" s="1068"/>
    </row>
    <row r="38" spans="1:20" ht="78" customHeight="1">
      <c r="A38" s="1069" t="s">
        <v>214</v>
      </c>
      <c r="B38" s="1071" t="s">
        <v>240</v>
      </c>
      <c r="C38" s="218" t="s">
        <v>241</v>
      </c>
      <c r="D38" s="219" t="s">
        <v>9</v>
      </c>
      <c r="E38" s="218" t="s">
        <v>242</v>
      </c>
      <c r="F38" s="220" t="s">
        <v>243</v>
      </c>
      <c r="G38" s="220" t="s">
        <v>244</v>
      </c>
      <c r="H38" s="219" t="s">
        <v>245</v>
      </c>
      <c r="I38" s="219" t="s">
        <v>243</v>
      </c>
      <c r="J38" s="1088" t="s">
        <v>246</v>
      </c>
      <c r="K38" s="221" t="s">
        <v>244</v>
      </c>
      <c r="L38" s="219" t="s">
        <v>247</v>
      </c>
      <c r="M38" s="221" t="s">
        <v>248</v>
      </c>
      <c r="N38" s="219" t="s">
        <v>249</v>
      </c>
      <c r="O38" s="221" t="s">
        <v>250</v>
      </c>
      <c r="P38" s="221" t="s">
        <v>251</v>
      </c>
      <c r="Q38" s="221" t="s">
        <v>252</v>
      </c>
      <c r="R38" s="221" t="s">
        <v>253</v>
      </c>
      <c r="S38" s="221" t="s">
        <v>254</v>
      </c>
      <c r="T38" s="222" t="s">
        <v>268</v>
      </c>
    </row>
    <row r="39" spans="1:20" ht="15.75" thickBot="1">
      <c r="A39" s="1070"/>
      <c r="B39" s="1072"/>
      <c r="C39" s="573" t="s">
        <v>256</v>
      </c>
      <c r="D39" s="574" t="s">
        <v>199</v>
      </c>
      <c r="E39" s="573" t="s">
        <v>257</v>
      </c>
      <c r="F39" s="573" t="s">
        <v>258</v>
      </c>
      <c r="G39" s="573" t="s">
        <v>199</v>
      </c>
      <c r="H39" s="575" t="s">
        <v>257</v>
      </c>
      <c r="I39" s="573" t="s">
        <v>258</v>
      </c>
      <c r="J39" s="1089"/>
      <c r="K39" s="573" t="s">
        <v>199</v>
      </c>
      <c r="L39" s="573" t="s">
        <v>199</v>
      </c>
      <c r="M39" s="573" t="s">
        <v>199</v>
      </c>
      <c r="N39" s="573" t="s">
        <v>200</v>
      </c>
      <c r="O39" s="573" t="s">
        <v>200</v>
      </c>
      <c r="P39" s="573" t="s">
        <v>199</v>
      </c>
      <c r="Q39" s="224" t="s">
        <v>200</v>
      </c>
      <c r="R39" s="224" t="s">
        <v>231</v>
      </c>
      <c r="S39" s="223" t="s">
        <v>199</v>
      </c>
      <c r="T39" s="225" t="s">
        <v>231</v>
      </c>
    </row>
    <row r="40" spans="1:20">
      <c r="A40" s="39" t="s">
        <v>128</v>
      </c>
      <c r="B40" s="576" t="str">
        <f>VLOOKUP(A40,'urbano_PIANO_INV-INFR'!D$68:E$90,2,FALSE)</f>
        <v>SPECIFICARE______</v>
      </c>
      <c r="C40" s="577"/>
      <c r="D40" s="578"/>
      <c r="E40" s="39"/>
      <c r="F40" s="76"/>
      <c r="G40" s="75"/>
      <c r="H40" s="579"/>
      <c r="I40" s="580"/>
      <c r="J40" s="77"/>
      <c r="K40" s="74"/>
      <c r="L40" s="75"/>
      <c r="M40" s="97">
        <f>K40+L40</f>
        <v>0</v>
      </c>
      <c r="N40" s="78"/>
      <c r="O40" s="78"/>
      <c r="P40" s="75"/>
      <c r="Q40" s="80"/>
      <c r="R40" s="80"/>
      <c r="S40" s="87"/>
      <c r="T40" s="384"/>
    </row>
    <row r="41" spans="1:20">
      <c r="A41" s="581" t="s">
        <v>133</v>
      </c>
      <c r="B41" s="576" t="str">
        <f>VLOOKUP(A41,'urbano_PIANO_INV-INFR'!D$68:E$90,2,FALSE)</f>
        <v>SPECIFICARE______</v>
      </c>
      <c r="C41" s="582"/>
      <c r="D41" s="583"/>
      <c r="E41" s="582"/>
      <c r="F41" s="81"/>
      <c r="G41" s="578"/>
      <c r="H41" s="584"/>
      <c r="I41" s="76"/>
      <c r="J41" s="77"/>
      <c r="K41" s="74"/>
      <c r="L41" s="75"/>
      <c r="M41" s="97">
        <f t="shared" ref="M41:M63" si="13">K41+L41</f>
        <v>0</v>
      </c>
      <c r="N41" s="78"/>
      <c r="O41" s="78"/>
      <c r="P41" s="75"/>
      <c r="Q41" s="39"/>
      <c r="R41" s="39"/>
      <c r="S41" s="75"/>
      <c r="T41" s="384"/>
    </row>
    <row r="42" spans="1:20">
      <c r="A42" s="39" t="s">
        <v>129</v>
      </c>
      <c r="B42" s="576" t="str">
        <f>VLOOKUP(A42,'urbano_PIANO_INV-INFR'!D$68:E$90,2,FALSE)</f>
        <v>SPECIFICARE______</v>
      </c>
      <c r="C42" s="577"/>
      <c r="D42" s="578"/>
      <c r="E42" s="39"/>
      <c r="F42" s="76"/>
      <c r="G42" s="75"/>
      <c r="H42" s="579"/>
      <c r="I42" s="580"/>
      <c r="J42" s="77"/>
      <c r="K42" s="74"/>
      <c r="L42" s="75"/>
      <c r="M42" s="97">
        <f t="shared" si="13"/>
        <v>0</v>
      </c>
      <c r="N42" s="78"/>
      <c r="O42" s="78"/>
      <c r="P42" s="75"/>
      <c r="Q42" s="80"/>
      <c r="R42" s="80"/>
      <c r="S42" s="87"/>
      <c r="T42" s="384"/>
    </row>
    <row r="43" spans="1:20">
      <c r="A43" s="581" t="s">
        <v>134</v>
      </c>
      <c r="B43" s="576" t="str">
        <f>VLOOKUP(A43,'urbano_PIANO_INV-INFR'!D$68:E$90,2,FALSE)</f>
        <v>SPECIFICARE______</v>
      </c>
      <c r="C43" s="582"/>
      <c r="D43" s="583"/>
      <c r="E43" s="582"/>
      <c r="F43" s="81"/>
      <c r="G43" s="578"/>
      <c r="H43" s="584"/>
      <c r="I43" s="76"/>
      <c r="J43" s="77"/>
      <c r="K43" s="74"/>
      <c r="L43" s="75"/>
      <c r="M43" s="97">
        <f t="shared" ref="M43:M53" si="14">K43+L43</f>
        <v>0</v>
      </c>
      <c r="N43" s="78"/>
      <c r="O43" s="78"/>
      <c r="P43" s="75"/>
      <c r="Q43" s="39"/>
      <c r="R43" s="39"/>
      <c r="S43" s="75"/>
      <c r="T43" s="384"/>
    </row>
    <row r="44" spans="1:20">
      <c r="A44" s="39" t="s">
        <v>520</v>
      </c>
      <c r="B44" s="576" t="str">
        <f>VLOOKUP(A44,'urbano_PIANO_INV-INFR'!D$68:E$90,2,FALSE)</f>
        <v>SPECIFICARE______</v>
      </c>
      <c r="C44" s="577"/>
      <c r="D44" s="578"/>
      <c r="E44" s="39"/>
      <c r="F44" s="76"/>
      <c r="G44" s="75"/>
      <c r="H44" s="579"/>
      <c r="I44" s="580"/>
      <c r="J44" s="77"/>
      <c r="K44" s="74"/>
      <c r="L44" s="75"/>
      <c r="M44" s="97">
        <f t="shared" si="14"/>
        <v>0</v>
      </c>
      <c r="N44" s="78"/>
      <c r="O44" s="78"/>
      <c r="P44" s="75"/>
      <c r="Q44" s="80"/>
      <c r="R44" s="80"/>
      <c r="S44" s="87"/>
      <c r="T44" s="384"/>
    </row>
    <row r="45" spans="1:20">
      <c r="A45" s="581" t="s">
        <v>135</v>
      </c>
      <c r="B45" s="576" t="str">
        <f>VLOOKUP(A45,'urbano_PIANO_INV-INFR'!D$68:E$90,2,FALSE)</f>
        <v>SPECIFICARE______</v>
      </c>
      <c r="C45" s="582"/>
      <c r="D45" s="583"/>
      <c r="E45" s="582"/>
      <c r="F45" s="81"/>
      <c r="G45" s="578"/>
      <c r="H45" s="584"/>
      <c r="I45" s="76"/>
      <c r="J45" s="77"/>
      <c r="K45" s="74"/>
      <c r="L45" s="75"/>
      <c r="M45" s="97">
        <f t="shared" si="14"/>
        <v>0</v>
      </c>
      <c r="N45" s="78"/>
      <c r="O45" s="78"/>
      <c r="P45" s="75"/>
      <c r="Q45" s="39"/>
      <c r="R45" s="39"/>
      <c r="S45" s="75"/>
      <c r="T45" s="384"/>
    </row>
    <row r="46" spans="1:20">
      <c r="A46" s="39" t="s">
        <v>521</v>
      </c>
      <c r="B46" s="576" t="str">
        <f>VLOOKUP(A46,'urbano_PIANO_INV-INFR'!D$68:E$90,2,FALSE)</f>
        <v>SPECIFICARE______</v>
      </c>
      <c r="C46" s="577"/>
      <c r="D46" s="578"/>
      <c r="E46" s="39"/>
      <c r="F46" s="76"/>
      <c r="G46" s="75"/>
      <c r="H46" s="579"/>
      <c r="I46" s="580"/>
      <c r="J46" s="77"/>
      <c r="K46" s="74"/>
      <c r="L46" s="75"/>
      <c r="M46" s="97">
        <f t="shared" si="14"/>
        <v>0</v>
      </c>
      <c r="N46" s="78"/>
      <c r="O46" s="78"/>
      <c r="P46" s="75"/>
      <c r="Q46" s="80"/>
      <c r="R46" s="80"/>
      <c r="S46" s="87"/>
      <c r="T46" s="384"/>
    </row>
    <row r="47" spans="1:20">
      <c r="A47" s="581" t="s">
        <v>136</v>
      </c>
      <c r="B47" s="576" t="str">
        <f>VLOOKUP(A47,'urbano_PIANO_INV-INFR'!D$68:E$90,2,FALSE)</f>
        <v>SPECIFICARE______</v>
      </c>
      <c r="C47" s="582"/>
      <c r="D47" s="583"/>
      <c r="E47" s="582"/>
      <c r="F47" s="81"/>
      <c r="G47" s="578"/>
      <c r="H47" s="584"/>
      <c r="I47" s="76"/>
      <c r="J47" s="77"/>
      <c r="K47" s="74"/>
      <c r="L47" s="75"/>
      <c r="M47" s="97">
        <f t="shared" si="14"/>
        <v>0</v>
      </c>
      <c r="N47" s="78"/>
      <c r="O47" s="78"/>
      <c r="P47" s="75"/>
      <c r="Q47" s="39"/>
      <c r="R47" s="39"/>
      <c r="S47" s="75"/>
      <c r="T47" s="384"/>
    </row>
    <row r="48" spans="1:20">
      <c r="A48" s="39" t="s">
        <v>522</v>
      </c>
      <c r="B48" s="576" t="str">
        <f>VLOOKUP(A48,'urbano_PIANO_INV-INFR'!D$68:E$90,2,FALSE)</f>
        <v>SPECIFICARE______</v>
      </c>
      <c r="C48" s="577"/>
      <c r="D48" s="578"/>
      <c r="E48" s="39"/>
      <c r="F48" s="76"/>
      <c r="G48" s="75"/>
      <c r="H48" s="579"/>
      <c r="I48" s="580"/>
      <c r="J48" s="77"/>
      <c r="K48" s="74"/>
      <c r="L48" s="75"/>
      <c r="M48" s="97">
        <f t="shared" si="14"/>
        <v>0</v>
      </c>
      <c r="N48" s="78"/>
      <c r="O48" s="78"/>
      <c r="P48" s="75"/>
      <c r="Q48" s="80"/>
      <c r="R48" s="80"/>
      <c r="S48" s="87"/>
      <c r="T48" s="384"/>
    </row>
    <row r="49" spans="1:20">
      <c r="A49" s="581" t="s">
        <v>137</v>
      </c>
      <c r="B49" s="576" t="str">
        <f>VLOOKUP(A49,'urbano_PIANO_INV-INFR'!D$68:E$90,2,FALSE)</f>
        <v>SPECIFICARE______</v>
      </c>
      <c r="C49" s="582"/>
      <c r="D49" s="583"/>
      <c r="E49" s="582"/>
      <c r="F49" s="81"/>
      <c r="G49" s="578"/>
      <c r="H49" s="584"/>
      <c r="I49" s="76"/>
      <c r="J49" s="77"/>
      <c r="K49" s="74"/>
      <c r="L49" s="75"/>
      <c r="M49" s="97">
        <f t="shared" si="14"/>
        <v>0</v>
      </c>
      <c r="N49" s="78"/>
      <c r="O49" s="78"/>
      <c r="P49" s="75"/>
      <c r="Q49" s="39"/>
      <c r="R49" s="39"/>
      <c r="S49" s="75"/>
      <c r="T49" s="384"/>
    </row>
    <row r="50" spans="1:20">
      <c r="A50" s="39" t="s">
        <v>523</v>
      </c>
      <c r="B50" s="576" t="str">
        <f>VLOOKUP(A50,'urbano_PIANO_INV-INFR'!D$68:E$90,2,FALSE)</f>
        <v>SPECIFICARE______</v>
      </c>
      <c r="C50" s="577"/>
      <c r="D50" s="578"/>
      <c r="E50" s="39"/>
      <c r="F50" s="76"/>
      <c r="G50" s="75"/>
      <c r="H50" s="579"/>
      <c r="I50" s="580"/>
      <c r="J50" s="77"/>
      <c r="K50" s="74"/>
      <c r="L50" s="75"/>
      <c r="M50" s="97">
        <f t="shared" si="14"/>
        <v>0</v>
      </c>
      <c r="N50" s="78"/>
      <c r="O50" s="78"/>
      <c r="P50" s="75"/>
      <c r="Q50" s="80"/>
      <c r="R50" s="80"/>
      <c r="S50" s="87"/>
      <c r="T50" s="384"/>
    </row>
    <row r="51" spans="1:20">
      <c r="A51" s="581" t="s">
        <v>138</v>
      </c>
      <c r="B51" s="576" t="str">
        <f>VLOOKUP(A51,'urbano_PIANO_INV-INFR'!D$68:E$90,2,FALSE)</f>
        <v>SPECIFICARE______</v>
      </c>
      <c r="C51" s="582"/>
      <c r="D51" s="583"/>
      <c r="E51" s="582"/>
      <c r="F51" s="81"/>
      <c r="G51" s="578"/>
      <c r="H51" s="584"/>
      <c r="I51" s="76"/>
      <c r="J51" s="77"/>
      <c r="K51" s="74"/>
      <c r="L51" s="75"/>
      <c r="M51" s="97">
        <f t="shared" si="14"/>
        <v>0</v>
      </c>
      <c r="N51" s="78"/>
      <c r="O51" s="78"/>
      <c r="P51" s="75"/>
      <c r="Q51" s="39"/>
      <c r="R51" s="39"/>
      <c r="S51" s="75"/>
      <c r="T51" s="384"/>
    </row>
    <row r="52" spans="1:20">
      <c r="A52" s="39" t="s">
        <v>524</v>
      </c>
      <c r="B52" s="576" t="str">
        <f>VLOOKUP(A52,'urbano_PIANO_INV-INFR'!D$68:E$90,2,FALSE)</f>
        <v>SPECIFICARE______</v>
      </c>
      <c r="C52" s="577"/>
      <c r="D52" s="578"/>
      <c r="E52" s="39"/>
      <c r="F52" s="76"/>
      <c r="G52" s="75"/>
      <c r="H52" s="579"/>
      <c r="I52" s="580"/>
      <c r="J52" s="77"/>
      <c r="K52" s="74"/>
      <c r="L52" s="75"/>
      <c r="M52" s="97">
        <f t="shared" si="14"/>
        <v>0</v>
      </c>
      <c r="N52" s="78"/>
      <c r="O52" s="78"/>
      <c r="P52" s="75"/>
      <c r="Q52" s="80"/>
      <c r="R52" s="80"/>
      <c r="S52" s="87"/>
      <c r="T52" s="384"/>
    </row>
    <row r="53" spans="1:20">
      <c r="A53" s="581" t="s">
        <v>139</v>
      </c>
      <c r="B53" s="576" t="str">
        <f>VLOOKUP(A53,'urbano_PIANO_INV-INFR'!D$68:E$90,2,FALSE)</f>
        <v>SPECIFICARE______</v>
      </c>
      <c r="C53" s="582"/>
      <c r="D53" s="583"/>
      <c r="E53" s="582"/>
      <c r="F53" s="81"/>
      <c r="G53" s="578"/>
      <c r="H53" s="584"/>
      <c r="I53" s="76"/>
      <c r="J53" s="77"/>
      <c r="K53" s="74"/>
      <c r="L53" s="75"/>
      <c r="M53" s="97">
        <f t="shared" si="14"/>
        <v>0</v>
      </c>
      <c r="N53" s="78"/>
      <c r="O53" s="78"/>
      <c r="P53" s="75"/>
      <c r="Q53" s="39"/>
      <c r="R53" s="39"/>
      <c r="S53" s="75"/>
      <c r="T53" s="384"/>
    </row>
    <row r="54" spans="1:20">
      <c r="A54" s="581" t="s">
        <v>134</v>
      </c>
      <c r="B54" s="576" t="str">
        <f>VLOOKUP(A54,'urbano_PIANO_INV-INFR'!D$68:E$90,2,FALSE)</f>
        <v>SPECIFICARE______</v>
      </c>
      <c r="C54" s="33"/>
      <c r="D54" s="578"/>
      <c r="E54" s="39"/>
      <c r="F54" s="76"/>
      <c r="G54" s="74"/>
      <c r="H54" s="39"/>
      <c r="I54" s="76"/>
      <c r="J54" s="77"/>
      <c r="K54" s="74"/>
      <c r="L54" s="75"/>
      <c r="M54" s="97">
        <f t="shared" si="13"/>
        <v>0</v>
      </c>
      <c r="N54" s="78"/>
      <c r="O54" s="39"/>
      <c r="P54" s="75"/>
      <c r="Q54" s="39"/>
      <c r="R54" s="39"/>
      <c r="S54" s="75"/>
      <c r="T54" s="370"/>
    </row>
    <row r="55" spans="1:20">
      <c r="A55" s="116" t="s">
        <v>135</v>
      </c>
      <c r="B55" s="115" t="str">
        <f>VLOOKUP(A55,'urbano_PIANO_INV-INFR'!D$68:E$90,2,FALSE)</f>
        <v>SPECIFICARE______</v>
      </c>
      <c r="C55" s="96"/>
      <c r="D55" s="92"/>
      <c r="E55" s="88"/>
      <c r="F55" s="76"/>
      <c r="G55" s="93"/>
      <c r="H55" s="91"/>
      <c r="I55" s="85"/>
      <c r="J55" s="86"/>
      <c r="K55" s="83"/>
      <c r="L55" s="87"/>
      <c r="M55" s="102">
        <f t="shared" si="13"/>
        <v>0</v>
      </c>
      <c r="N55" s="78"/>
      <c r="O55" s="39"/>
      <c r="P55" s="75"/>
      <c r="Q55" s="39"/>
      <c r="R55" s="39"/>
      <c r="S55" s="75"/>
      <c r="T55" s="370"/>
    </row>
    <row r="56" spans="1:20">
      <c r="A56" s="116" t="s">
        <v>136</v>
      </c>
      <c r="B56" s="115" t="str">
        <f>VLOOKUP(A56,'urbano_PIANO_INV-INFR'!D$68:E$90,2,FALSE)</f>
        <v>SPECIFICARE______</v>
      </c>
      <c r="C56" s="96"/>
      <c r="D56" s="92"/>
      <c r="E56" s="88"/>
      <c r="F56" s="76"/>
      <c r="G56" s="93"/>
      <c r="H56" s="91"/>
      <c r="I56" s="85"/>
      <c r="J56" s="86"/>
      <c r="K56" s="83"/>
      <c r="L56" s="87"/>
      <c r="M56" s="102">
        <f t="shared" si="13"/>
        <v>0</v>
      </c>
      <c r="N56" s="78"/>
      <c r="O56" s="39"/>
      <c r="P56" s="75"/>
      <c r="Q56" s="39"/>
      <c r="R56" s="39"/>
      <c r="S56" s="75"/>
      <c r="T56" s="370"/>
    </row>
    <row r="57" spans="1:20">
      <c r="A57" s="116" t="s">
        <v>137</v>
      </c>
      <c r="B57" s="115" t="str">
        <f>VLOOKUP(A57,'urbano_PIANO_INV-INFR'!D$68:E$90,2,FALSE)</f>
        <v>SPECIFICARE______</v>
      </c>
      <c r="C57" s="96"/>
      <c r="D57" s="92"/>
      <c r="E57" s="88"/>
      <c r="F57" s="76"/>
      <c r="G57" s="93"/>
      <c r="H57" s="91"/>
      <c r="I57" s="85"/>
      <c r="J57" s="86"/>
      <c r="K57" s="83"/>
      <c r="L57" s="87"/>
      <c r="M57" s="102">
        <f t="shared" si="13"/>
        <v>0</v>
      </c>
      <c r="N57" s="78"/>
      <c r="O57" s="39"/>
      <c r="P57" s="75"/>
      <c r="Q57" s="39"/>
      <c r="R57" s="39"/>
      <c r="S57" s="75"/>
      <c r="T57" s="370"/>
    </row>
    <row r="58" spans="1:20">
      <c r="A58" s="116" t="s">
        <v>138</v>
      </c>
      <c r="B58" s="115" t="str">
        <f>VLOOKUP(A58,'urbano_PIANO_INV-INFR'!D$68:E$90,2,FALSE)</f>
        <v>SPECIFICARE______</v>
      </c>
      <c r="C58" s="96"/>
      <c r="D58" s="92"/>
      <c r="E58" s="88"/>
      <c r="F58" s="76"/>
      <c r="G58" s="93"/>
      <c r="H58" s="91"/>
      <c r="I58" s="85"/>
      <c r="J58" s="86"/>
      <c r="K58" s="83"/>
      <c r="L58" s="87"/>
      <c r="M58" s="102">
        <f t="shared" si="13"/>
        <v>0</v>
      </c>
      <c r="N58" s="78"/>
      <c r="O58" s="39"/>
      <c r="P58" s="75"/>
      <c r="Q58" s="39"/>
      <c r="R58" s="39"/>
      <c r="S58" s="75"/>
      <c r="T58" s="370"/>
    </row>
    <row r="59" spans="1:20">
      <c r="A59" s="116" t="s">
        <v>139</v>
      </c>
      <c r="B59" s="115" t="str">
        <f>VLOOKUP(A59,'urbano_PIANO_INV-INFR'!D$68:E$90,2,FALSE)</f>
        <v>SPECIFICARE______</v>
      </c>
      <c r="C59" s="96"/>
      <c r="D59" s="92"/>
      <c r="E59" s="88"/>
      <c r="F59" s="76"/>
      <c r="G59" s="93"/>
      <c r="H59" s="91"/>
      <c r="I59" s="85"/>
      <c r="J59" s="86"/>
      <c r="K59" s="83"/>
      <c r="L59" s="87"/>
      <c r="M59" s="102">
        <f t="shared" si="13"/>
        <v>0</v>
      </c>
      <c r="N59" s="78"/>
      <c r="O59" s="39"/>
      <c r="P59" s="75"/>
      <c r="Q59" s="39"/>
      <c r="R59" s="39"/>
      <c r="S59" s="75"/>
      <c r="T59" s="370"/>
    </row>
    <row r="60" spans="1:20">
      <c r="A60" s="116" t="s">
        <v>135</v>
      </c>
      <c r="B60" s="115" t="str">
        <f>VLOOKUP(A60,'urbano_PIANO_INV-INFR'!D$68:E$90,2,FALSE)</f>
        <v>SPECIFICARE______</v>
      </c>
      <c r="C60" s="96"/>
      <c r="D60" s="92"/>
      <c r="E60" s="88"/>
      <c r="F60" s="76"/>
      <c r="G60" s="93"/>
      <c r="H60" s="91"/>
      <c r="I60" s="85"/>
      <c r="J60" s="86"/>
      <c r="K60" s="83"/>
      <c r="L60" s="87"/>
      <c r="M60" s="102">
        <f t="shared" si="13"/>
        <v>0</v>
      </c>
      <c r="N60" s="78"/>
      <c r="O60" s="39"/>
      <c r="P60" s="75"/>
      <c r="Q60" s="39"/>
      <c r="R60" s="39"/>
      <c r="S60" s="75"/>
      <c r="T60" s="370"/>
    </row>
    <row r="61" spans="1:20">
      <c r="A61" s="88" t="s">
        <v>133</v>
      </c>
      <c r="B61" s="115" t="str">
        <f>VLOOKUP(A61,'urbano_PIANO_INV-INFR'!D$68:E$90,2,FALSE)</f>
        <v>SPECIFICARE______</v>
      </c>
      <c r="C61" s="96"/>
      <c r="D61" s="92"/>
      <c r="E61" s="88"/>
      <c r="F61" s="76"/>
      <c r="G61" s="93"/>
      <c r="H61" s="91"/>
      <c r="I61" s="85"/>
      <c r="J61" s="86"/>
      <c r="K61" s="83"/>
      <c r="L61" s="87"/>
      <c r="M61" s="102">
        <f t="shared" si="13"/>
        <v>0</v>
      </c>
      <c r="N61" s="78"/>
      <c r="O61" s="39"/>
      <c r="P61" s="75"/>
      <c r="Q61" s="39"/>
      <c r="R61" s="39"/>
      <c r="S61" s="75"/>
      <c r="T61" s="370"/>
    </row>
    <row r="62" spans="1:20">
      <c r="A62" s="88" t="s">
        <v>128</v>
      </c>
      <c r="B62" s="115" t="str">
        <f>VLOOKUP(A62,'urbano_PIANO_INV-INFR'!D$68:E$90,2,FALSE)</f>
        <v>SPECIFICARE______</v>
      </c>
      <c r="C62" s="96"/>
      <c r="D62" s="92"/>
      <c r="E62" s="88"/>
      <c r="F62" s="76"/>
      <c r="G62" s="93"/>
      <c r="H62" s="91"/>
      <c r="I62" s="85"/>
      <c r="J62" s="86"/>
      <c r="K62" s="83"/>
      <c r="L62" s="87"/>
      <c r="M62" s="102">
        <f t="shared" si="13"/>
        <v>0</v>
      </c>
      <c r="N62" s="78"/>
      <c r="O62" s="39"/>
      <c r="P62" s="75"/>
      <c r="Q62" s="39"/>
      <c r="R62" s="39"/>
      <c r="S62" s="75"/>
      <c r="T62" s="370"/>
    </row>
    <row r="63" spans="1:20" ht="15.75" thickBot="1">
      <c r="A63" s="158" t="s">
        <v>127</v>
      </c>
      <c r="B63" s="159" t="str">
        <f>VLOOKUP(A63,'urbano_PIANO_INV-INFR'!D$68:E$90,2,FALSE)</f>
        <v>SPECIFICARE______</v>
      </c>
      <c r="C63" s="96"/>
      <c r="D63" s="92"/>
      <c r="E63" s="125"/>
      <c r="F63" s="85"/>
      <c r="G63" s="93"/>
      <c r="H63" s="91"/>
      <c r="I63" s="85"/>
      <c r="J63" s="86"/>
      <c r="K63" s="83"/>
      <c r="L63" s="126"/>
      <c r="M63" s="127">
        <f t="shared" si="13"/>
        <v>0</v>
      </c>
      <c r="N63" s="128"/>
      <c r="O63" s="84"/>
      <c r="P63" s="119"/>
      <c r="Q63" s="84"/>
      <c r="R63" s="84"/>
      <c r="S63" s="119"/>
      <c r="T63" s="569"/>
    </row>
    <row r="64" spans="1:20" ht="15.75" thickBot="1">
      <c r="C64" s="161" t="s">
        <v>259</v>
      </c>
      <c r="D64" s="160">
        <f>SUM(D40:D63)</f>
        <v>0</v>
      </c>
      <c r="E64" s="570"/>
      <c r="F64" s="570"/>
      <c r="G64" s="124">
        <f>SUM(G40:G63)</f>
        <v>0</v>
      </c>
      <c r="H64" s="129" t="s">
        <v>259</v>
      </c>
      <c r="I64" s="129"/>
      <c r="J64" s="124"/>
      <c r="K64" s="124">
        <f>SUM(K40:K63)</f>
        <v>0</v>
      </c>
      <c r="L64" s="124">
        <f t="shared" ref="L64:M64" si="15">SUM(L40:L63)</f>
        <v>0</v>
      </c>
      <c r="M64" s="124">
        <f t="shared" si="15"/>
        <v>0</v>
      </c>
      <c r="N64" s="124"/>
      <c r="O64" s="124"/>
      <c r="P64" s="124">
        <f>SUM(P40:P63)</f>
        <v>0</v>
      </c>
      <c r="Q64" s="570"/>
      <c r="R64" s="570"/>
      <c r="S64" s="124">
        <f>SUM(S40:S63)</f>
        <v>0</v>
      </c>
      <c r="T64" s="571"/>
    </row>
    <row r="65" spans="1:20" ht="15.75" thickBot="1">
      <c r="G65" s="405"/>
    </row>
    <row r="66" spans="1:20" ht="47.25" customHeight="1" thickBot="1">
      <c r="A66" s="1030" t="s">
        <v>18</v>
      </c>
      <c r="B66" s="1031"/>
      <c r="C66" s="1031"/>
      <c r="D66" s="1031"/>
      <c r="E66" s="1031"/>
      <c r="F66" s="1031"/>
      <c r="G66" s="1031"/>
      <c r="H66" s="1031"/>
      <c r="I66" s="1031"/>
      <c r="J66" s="1031"/>
      <c r="K66" s="1031"/>
      <c r="L66" s="1031"/>
      <c r="M66" s="1031"/>
      <c r="N66" s="1031"/>
      <c r="O66" s="1031"/>
      <c r="P66" s="1031"/>
      <c r="Q66" s="1031"/>
      <c r="R66" s="1031"/>
      <c r="S66" s="1031"/>
      <c r="T66" s="1032"/>
    </row>
  </sheetData>
  <sheetProtection algorithmName="SHA-512" hashValue="9RkaspLqJgYdppPWDPd3wl2rdJ+cWaQr1Hos/AOpbXX6W9b8GTYZlGpF+E7EbKYw8mWoZocfla4rHH5/xR1f3w==" saltValue="lOSYxyytTJc7oTeT/e4vKg==" spinCount="100000" sheet="1" objects="1" scenarios="1"/>
  <mergeCells count="28">
    <mergeCell ref="A37:T37"/>
    <mergeCell ref="A38:A39"/>
    <mergeCell ref="B38:B39"/>
    <mergeCell ref="A66:T66"/>
    <mergeCell ref="A13:R13"/>
    <mergeCell ref="A15:A17"/>
    <mergeCell ref="B15:B17"/>
    <mergeCell ref="C15:C17"/>
    <mergeCell ref="D15:J15"/>
    <mergeCell ref="K15:Q15"/>
    <mergeCell ref="R15:R16"/>
    <mergeCell ref="J38:J39"/>
    <mergeCell ref="A9:C9"/>
    <mergeCell ref="D9:F9"/>
    <mergeCell ref="H9:J9"/>
    <mergeCell ref="M9:O9"/>
    <mergeCell ref="A11:C11"/>
    <mergeCell ref="D11:F11"/>
    <mergeCell ref="H11:J11"/>
    <mergeCell ref="M11:O11"/>
    <mergeCell ref="A2:R2"/>
    <mergeCell ref="A4:R4"/>
    <mergeCell ref="A6:C7"/>
    <mergeCell ref="D6:F7"/>
    <mergeCell ref="H6:K6"/>
    <mergeCell ref="M6:P6"/>
    <mergeCell ref="H7:J7"/>
    <mergeCell ref="M7:O7"/>
  </mergeCells>
  <phoneticPr fontId="30" type="noConversion"/>
  <dataValidations count="9">
    <dataValidation allowBlank="1" showErrorMessage="1" prompt="Scegliere il comune beneficiario dal menù a tendina_x000a_" sqref="K9:K11 P7:P9" xr:uid="{00000000-0002-0000-0600-000000000000}"/>
    <dataValidation allowBlank="1" showErrorMessage="1" prompt="_x000a_" sqref="K7" xr:uid="{00000000-0002-0000-0600-000001000000}"/>
    <dataValidation type="list" allowBlank="1" showInputMessage="1" showErrorMessage="1" sqref="R40:R63" xr:uid="{00000000-0002-0000-0600-000002000000}">
      <formula1>"si,"</formula1>
    </dataValidation>
    <dataValidation type="list" allowBlank="1" showInputMessage="1" showErrorMessage="1" sqref="R18:R33 T40:T63" xr:uid="{00000000-0002-0000-0600-000003000000}">
      <formula1>"si"</formula1>
    </dataValidation>
    <dataValidation type="list" allowBlank="1" showInputMessage="1" showErrorMessage="1" sqref="N40:N63" xr:uid="{00000000-0002-0000-0600-000004000000}">
      <formula1>$B$18:$B$33</formula1>
    </dataValidation>
    <dataValidation allowBlank="1" showInputMessage="1" showErrorMessage="1" prompt=" è la differenza tra l'importo degli onoeri della sicurezza i del Sal (esclusivamente legato alle infrastrutture di supporto) e il precedente" sqref="N18:N33" xr:uid="{00000000-0002-0000-0600-000005000000}"/>
    <dataValidation allowBlank="1" showInputMessage="1" showErrorMessage="1" promptTitle="ATTENZIONE:" prompt=" è la differenza tra l'importo dei lavori del Sal (esclusivamente legato alle infrastrutture di supporto) e il precedente" sqref="L18:L33" xr:uid="{00000000-0002-0000-0600-000006000000}"/>
    <dataValidation allowBlank="1" showInputMessage="1" showErrorMessage="1" promptTitle="ATTENZIONE" prompt="è la differenza tra l'importo dei lavori del Sal e il precedente" sqref="E18:E33" xr:uid="{00000000-0002-0000-0600-000007000000}"/>
    <dataValidation allowBlank="1" showInputMessage="1" showErrorMessage="1" promptTitle="ATTENZIONE" prompt="è la differenza tra l'importo degli oneri della sicurezza del SAL e il precedente" sqref="G18:G33" xr:uid="{00000000-0002-0000-0600-000008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600-000009000000}">
          <x14:formula1>
            <xm:f>'dati cup e milestone'!$B$3:$B$57</xm:f>
          </x14:formula1>
          <xm:sqref>D6:F7</xm:sqref>
        </x14:dataValidation>
        <x14:dataValidation type="list" allowBlank="1" showInputMessage="1" showErrorMessage="1" xr:uid="{00000000-0002-0000-0600-00000A000000}">
          <x14:formula1>
            <xm:f>'urbano_PIANO_INV-INFR'!$D$69:$D$91</xm:f>
          </x14:formula1>
          <xm:sqref>A18:A33</xm:sqref>
        </x14:dataValidation>
        <x14:dataValidation type="list" allowBlank="1" showInputMessage="1" showErrorMessage="1" prompt="Inserire riferimento voce di spesa da piano di investimento esecutivo infrastrutture_x000a__x000a_" xr:uid="{00000000-0002-0000-0600-00000B000000}">
          <x14:formula1>
            <xm:f>'urbano_PIANO_INV-INFR'!$D$69:$D$91</xm:f>
          </x14:formula1>
          <xm:sqref>A40:A63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K61"/>
  <sheetViews>
    <sheetView topLeftCell="A36" workbookViewId="0">
      <selection activeCell="B9" sqref="B9:G9"/>
    </sheetView>
  </sheetViews>
  <sheetFormatPr defaultRowHeight="15"/>
  <cols>
    <col min="1" max="1" width="2.85546875" bestFit="1" customWidth="1"/>
    <col min="2" max="2" width="23.42578125" bestFit="1" customWidth="1"/>
    <col min="3" max="3" width="16.5703125" bestFit="1" customWidth="1"/>
    <col min="4" max="4" width="23.42578125" customWidth="1"/>
    <col min="5" max="5" width="19.140625" customWidth="1"/>
    <col min="6" max="6" width="13" bestFit="1" customWidth="1"/>
    <col min="7" max="7" width="18.140625" customWidth="1"/>
    <col min="8" max="8" width="10.5703125" customWidth="1"/>
    <col min="9" max="9" width="10.140625" customWidth="1"/>
  </cols>
  <sheetData>
    <row r="1" spans="1:9" ht="62.1" customHeight="1">
      <c r="A1" s="1092" t="s">
        <v>269</v>
      </c>
      <c r="B1" s="1092"/>
      <c r="C1" s="1092" t="s">
        <v>270</v>
      </c>
      <c r="D1" s="1092" t="s">
        <v>32</v>
      </c>
      <c r="E1" s="1092"/>
      <c r="F1" s="1092"/>
      <c r="G1" s="1092"/>
      <c r="H1" s="1093" t="s">
        <v>271</v>
      </c>
      <c r="I1" s="1090" t="s">
        <v>272</v>
      </c>
    </row>
    <row r="2" spans="1:9" ht="57.95" customHeight="1">
      <c r="A2" s="1092"/>
      <c r="B2" s="1092"/>
      <c r="C2" s="1092"/>
      <c r="D2" s="236">
        <v>1</v>
      </c>
      <c r="E2" s="236">
        <v>2</v>
      </c>
      <c r="F2" s="236">
        <v>3</v>
      </c>
      <c r="G2" s="236">
        <v>4</v>
      </c>
      <c r="H2" s="1093"/>
      <c r="I2" s="1090"/>
    </row>
    <row r="3" spans="1:9">
      <c r="A3" s="237">
        <v>1</v>
      </c>
      <c r="B3" s="238" t="s">
        <v>2</v>
      </c>
      <c r="C3" s="239">
        <v>6835827</v>
      </c>
      <c r="D3" s="238" t="s">
        <v>70</v>
      </c>
      <c r="E3" s="238"/>
      <c r="F3" s="238"/>
      <c r="G3" s="238"/>
      <c r="H3" s="238">
        <v>3</v>
      </c>
      <c r="I3" s="238">
        <v>10</v>
      </c>
    </row>
    <row r="4" spans="1:9">
      <c r="A4" s="238">
        <v>2</v>
      </c>
      <c r="B4" s="238" t="s">
        <v>273</v>
      </c>
      <c r="C4" s="239">
        <v>3836349</v>
      </c>
      <c r="D4" s="238" t="s">
        <v>274</v>
      </c>
      <c r="E4" s="238"/>
      <c r="F4" s="238"/>
      <c r="G4" s="238"/>
      <c r="H4" s="238">
        <v>1</v>
      </c>
      <c r="I4" s="238">
        <v>5</v>
      </c>
    </row>
    <row r="5" spans="1:9">
      <c r="A5" s="238">
        <v>3</v>
      </c>
      <c r="B5" s="238" t="s">
        <v>165</v>
      </c>
      <c r="C5" s="239">
        <v>1115971</v>
      </c>
      <c r="D5" s="240" t="s">
        <v>275</v>
      </c>
      <c r="E5" s="238"/>
      <c r="F5" s="238"/>
      <c r="G5" s="238"/>
      <c r="H5" s="238">
        <v>1</v>
      </c>
      <c r="I5" s="238">
        <v>2</v>
      </c>
    </row>
    <row r="6" spans="1:9">
      <c r="A6" s="238">
        <v>4</v>
      </c>
      <c r="B6" s="238" t="s">
        <v>276</v>
      </c>
      <c r="C6" s="239">
        <v>6909928</v>
      </c>
      <c r="D6" s="238" t="s">
        <v>277</v>
      </c>
      <c r="E6" s="238"/>
      <c r="F6" s="238"/>
      <c r="G6" s="238"/>
      <c r="H6" s="238">
        <v>3</v>
      </c>
      <c r="I6" s="238">
        <v>10</v>
      </c>
    </row>
    <row r="7" spans="1:9">
      <c r="A7" s="238">
        <v>5</v>
      </c>
      <c r="B7" s="238" t="s">
        <v>278</v>
      </c>
      <c r="C7" s="239">
        <v>5705785</v>
      </c>
      <c r="D7" s="238" t="s">
        <v>279</v>
      </c>
      <c r="E7" s="238"/>
      <c r="F7" s="238"/>
      <c r="G7" s="238"/>
      <c r="H7" s="238">
        <v>2</v>
      </c>
      <c r="I7" s="238">
        <v>8</v>
      </c>
    </row>
    <row r="8" spans="1:9">
      <c r="A8" s="238">
        <v>6</v>
      </c>
      <c r="B8" s="238" t="s">
        <v>280</v>
      </c>
      <c r="C8" s="239">
        <v>95779468</v>
      </c>
      <c r="D8" s="238" t="s">
        <v>281</v>
      </c>
      <c r="E8" s="238"/>
      <c r="F8" s="238"/>
      <c r="G8" s="238"/>
      <c r="H8" s="238">
        <v>36</v>
      </c>
      <c r="I8" s="238">
        <v>135</v>
      </c>
    </row>
    <row r="9" spans="1:9">
      <c r="A9" s="238">
        <v>7</v>
      </c>
      <c r="B9" s="238" t="s">
        <v>282</v>
      </c>
      <c r="C9" s="239">
        <v>7317484</v>
      </c>
      <c r="D9" s="238" t="s">
        <v>283</v>
      </c>
      <c r="E9" s="238" t="s">
        <v>284</v>
      </c>
      <c r="F9" s="238" t="s">
        <v>285</v>
      </c>
      <c r="G9" s="238" t="s">
        <v>286</v>
      </c>
      <c r="H9" s="238">
        <v>3</v>
      </c>
      <c r="I9" s="238">
        <v>10</v>
      </c>
    </row>
    <row r="10" spans="1:9">
      <c r="A10" s="238">
        <v>8</v>
      </c>
      <c r="B10" s="238" t="s">
        <v>287</v>
      </c>
      <c r="C10" s="239">
        <v>90165087</v>
      </c>
      <c r="D10" s="238" t="s">
        <v>288</v>
      </c>
      <c r="E10" s="238"/>
      <c r="F10" s="238"/>
      <c r="G10" s="238"/>
      <c r="H10" s="238">
        <v>34</v>
      </c>
      <c r="I10" s="238">
        <v>127</v>
      </c>
    </row>
    <row r="11" spans="1:9">
      <c r="A11" s="238">
        <v>9</v>
      </c>
      <c r="B11" s="238" t="s">
        <v>289</v>
      </c>
      <c r="C11" s="239">
        <v>3456230</v>
      </c>
      <c r="D11" s="241" t="s">
        <v>290</v>
      </c>
      <c r="E11" s="238"/>
      <c r="F11" s="238"/>
      <c r="G11" s="238"/>
      <c r="H11" s="238">
        <v>1</v>
      </c>
      <c r="I11" s="238">
        <v>5</v>
      </c>
    </row>
    <row r="12" spans="1:9">
      <c r="A12" s="238">
        <v>10</v>
      </c>
      <c r="B12" s="238" t="s">
        <v>291</v>
      </c>
      <c r="C12" s="239">
        <v>8663654</v>
      </c>
      <c r="D12" s="240" t="s">
        <v>292</v>
      </c>
      <c r="E12" s="238"/>
      <c r="F12" s="238"/>
      <c r="G12" s="238"/>
      <c r="H12" s="238">
        <v>3</v>
      </c>
      <c r="I12" s="238">
        <v>12</v>
      </c>
    </row>
    <row r="13" spans="1:9">
      <c r="A13" s="238">
        <v>11</v>
      </c>
      <c r="B13" s="238" t="s">
        <v>293</v>
      </c>
      <c r="C13" s="239">
        <v>108514772</v>
      </c>
      <c r="D13" s="238" t="s">
        <v>294</v>
      </c>
      <c r="E13" s="238"/>
      <c r="F13" s="238"/>
      <c r="G13" s="238"/>
      <c r="H13" s="238">
        <v>41</v>
      </c>
      <c r="I13" s="238">
        <v>152</v>
      </c>
    </row>
    <row r="14" spans="1:9">
      <c r="A14" s="238">
        <v>12</v>
      </c>
      <c r="B14" s="238" t="s">
        <v>295</v>
      </c>
      <c r="C14" s="239">
        <v>3977928</v>
      </c>
      <c r="D14" s="238" t="s">
        <v>296</v>
      </c>
      <c r="E14" s="238" t="s">
        <v>297</v>
      </c>
      <c r="F14" s="238"/>
      <c r="G14" s="238"/>
      <c r="H14" s="238">
        <v>2</v>
      </c>
      <c r="I14" s="238">
        <v>6</v>
      </c>
    </row>
    <row r="15" spans="1:9">
      <c r="A15" s="238">
        <v>13</v>
      </c>
      <c r="B15" s="238" t="s">
        <v>298</v>
      </c>
      <c r="C15" s="239">
        <v>78468909</v>
      </c>
      <c r="D15" s="238" t="s">
        <v>299</v>
      </c>
      <c r="E15" s="238"/>
      <c r="F15" s="238"/>
      <c r="G15" s="238"/>
      <c r="H15" s="238">
        <v>29</v>
      </c>
      <c r="I15" s="238">
        <v>110</v>
      </c>
    </row>
    <row r="16" spans="1:9">
      <c r="A16" s="238">
        <v>14</v>
      </c>
      <c r="B16" s="238" t="s">
        <v>300</v>
      </c>
      <c r="C16" s="239">
        <v>6138041</v>
      </c>
      <c r="D16" s="238" t="s">
        <v>301</v>
      </c>
      <c r="E16" s="238"/>
      <c r="F16" s="238"/>
      <c r="G16" s="238"/>
      <c r="H16" s="238">
        <v>2</v>
      </c>
      <c r="I16" s="238">
        <v>9</v>
      </c>
    </row>
    <row r="17" spans="1:9">
      <c r="A17" s="238">
        <v>15</v>
      </c>
      <c r="B17" s="238" t="s">
        <v>302</v>
      </c>
      <c r="C17" s="239">
        <v>5977489</v>
      </c>
      <c r="D17" s="238" t="s">
        <v>303</v>
      </c>
      <c r="E17" s="238"/>
      <c r="F17" s="238"/>
      <c r="G17" s="238"/>
      <c r="H17" s="238">
        <v>2</v>
      </c>
      <c r="I17" s="238">
        <v>8</v>
      </c>
    </row>
    <row r="18" spans="1:9">
      <c r="A18" s="238">
        <v>16</v>
      </c>
      <c r="B18" s="238" t="s">
        <v>304</v>
      </c>
      <c r="C18" s="239">
        <v>7045780</v>
      </c>
      <c r="D18" s="238" t="s">
        <v>305</v>
      </c>
      <c r="E18" s="238"/>
      <c r="F18" s="238"/>
      <c r="G18" s="238"/>
      <c r="H18" s="238">
        <v>3</v>
      </c>
      <c r="I18" s="238">
        <v>10</v>
      </c>
    </row>
    <row r="19" spans="1:9">
      <c r="A19" s="238">
        <v>17</v>
      </c>
      <c r="B19" s="238" t="s">
        <v>306</v>
      </c>
      <c r="C19" s="239">
        <v>48411560</v>
      </c>
      <c r="D19" s="238" t="s">
        <v>307</v>
      </c>
      <c r="E19" s="238" t="s">
        <v>308</v>
      </c>
      <c r="F19" s="238"/>
      <c r="G19" s="238"/>
      <c r="H19" s="238">
        <v>18</v>
      </c>
      <c r="I19" s="238">
        <v>68</v>
      </c>
    </row>
    <row r="20" spans="1:9">
      <c r="A20" s="238">
        <v>18</v>
      </c>
      <c r="B20" s="238" t="s">
        <v>309</v>
      </c>
      <c r="C20" s="239">
        <v>5409381</v>
      </c>
      <c r="D20" s="238" t="s">
        <v>310</v>
      </c>
      <c r="E20" s="238"/>
      <c r="F20" s="238"/>
      <c r="G20" s="238"/>
      <c r="H20" s="238">
        <v>2</v>
      </c>
      <c r="I20" s="238">
        <v>8</v>
      </c>
    </row>
    <row r="21" spans="1:9">
      <c r="A21" s="238">
        <v>19</v>
      </c>
      <c r="B21" s="238" t="s">
        <v>311</v>
      </c>
      <c r="C21" s="239">
        <v>51453275</v>
      </c>
      <c r="D21" s="238" t="s">
        <v>312</v>
      </c>
      <c r="E21" s="238"/>
      <c r="F21" s="238"/>
      <c r="G21" s="238"/>
      <c r="H21" s="238">
        <v>19</v>
      </c>
      <c r="I21" s="238">
        <v>72</v>
      </c>
    </row>
    <row r="22" spans="1:9">
      <c r="A22" s="238">
        <v>20</v>
      </c>
      <c r="B22" s="238" t="s">
        <v>313</v>
      </c>
      <c r="C22" s="239">
        <v>13175998</v>
      </c>
      <c r="D22" s="238" t="s">
        <v>314</v>
      </c>
      <c r="E22" s="238" t="s">
        <v>315</v>
      </c>
      <c r="F22" s="238"/>
      <c r="G22" s="238"/>
      <c r="H22" s="238">
        <v>5</v>
      </c>
      <c r="I22" s="238">
        <v>18</v>
      </c>
    </row>
    <row r="23" spans="1:9">
      <c r="A23" s="238">
        <v>21</v>
      </c>
      <c r="B23" s="238" t="s">
        <v>316</v>
      </c>
      <c r="C23" s="239">
        <v>5613159</v>
      </c>
      <c r="D23" s="238" t="s">
        <v>317</v>
      </c>
      <c r="E23" s="238"/>
      <c r="F23" s="238"/>
      <c r="G23" s="238"/>
      <c r="H23" s="238">
        <v>2</v>
      </c>
      <c r="I23" s="238">
        <v>8</v>
      </c>
    </row>
    <row r="24" spans="1:9">
      <c r="A24" s="238">
        <v>22</v>
      </c>
      <c r="B24" s="238" t="s">
        <v>318</v>
      </c>
      <c r="C24" s="239">
        <v>5187077</v>
      </c>
      <c r="D24" s="238" t="s">
        <v>319</v>
      </c>
      <c r="E24" s="238"/>
      <c r="F24" s="238"/>
      <c r="G24" s="238"/>
      <c r="H24" s="238">
        <v>2</v>
      </c>
      <c r="I24" s="238">
        <v>7</v>
      </c>
    </row>
    <row r="25" spans="1:9">
      <c r="A25" s="238">
        <v>23</v>
      </c>
      <c r="B25" s="238" t="s">
        <v>320</v>
      </c>
      <c r="C25" s="239">
        <v>7471861</v>
      </c>
      <c r="D25" s="238" t="s">
        <v>321</v>
      </c>
      <c r="E25" s="238"/>
      <c r="F25" s="238"/>
      <c r="G25" s="238"/>
      <c r="H25" s="238">
        <v>3</v>
      </c>
      <c r="I25" s="238">
        <v>10</v>
      </c>
    </row>
    <row r="26" spans="1:9">
      <c r="A26" s="238">
        <v>24</v>
      </c>
      <c r="B26" s="238" t="s">
        <v>322</v>
      </c>
      <c r="C26" s="239">
        <v>5390855</v>
      </c>
      <c r="D26" s="238" t="s">
        <v>323</v>
      </c>
      <c r="E26" s="238"/>
      <c r="F26" s="238"/>
      <c r="G26" s="238"/>
      <c r="H26" s="238">
        <v>2</v>
      </c>
      <c r="I26" s="238">
        <v>8</v>
      </c>
    </row>
    <row r="27" spans="1:9">
      <c r="A27" s="238">
        <v>25</v>
      </c>
      <c r="B27" s="238" t="s">
        <v>324</v>
      </c>
      <c r="C27" s="239">
        <v>55619632</v>
      </c>
      <c r="D27" s="240" t="s">
        <v>325</v>
      </c>
      <c r="E27" s="238"/>
      <c r="F27" s="238"/>
      <c r="G27" s="238"/>
      <c r="H27" s="238">
        <v>21</v>
      </c>
      <c r="I27" s="238">
        <v>78</v>
      </c>
    </row>
    <row r="28" spans="1:9">
      <c r="A28" s="238">
        <v>26</v>
      </c>
      <c r="B28" s="238" t="s">
        <v>326</v>
      </c>
      <c r="C28" s="239">
        <v>249161876</v>
      </c>
      <c r="D28" s="238" t="s">
        <v>327</v>
      </c>
      <c r="E28" s="238" t="s">
        <v>328</v>
      </c>
      <c r="F28" s="238"/>
      <c r="G28" s="238"/>
      <c r="H28" s="238">
        <v>92</v>
      </c>
      <c r="I28" s="238">
        <v>350</v>
      </c>
    </row>
    <row r="29" spans="1:9">
      <c r="A29" s="238">
        <v>27</v>
      </c>
      <c r="B29" s="238" t="s">
        <v>329</v>
      </c>
      <c r="C29" s="239">
        <v>8268448</v>
      </c>
      <c r="D29" s="238" t="s">
        <v>330</v>
      </c>
      <c r="E29" s="238"/>
      <c r="F29" s="238"/>
      <c r="G29" s="238"/>
      <c r="H29" s="238">
        <v>3</v>
      </c>
      <c r="I29" s="238">
        <v>12</v>
      </c>
    </row>
    <row r="30" spans="1:9">
      <c r="A30" s="238">
        <v>28</v>
      </c>
      <c r="B30" s="238" t="s">
        <v>331</v>
      </c>
      <c r="C30" s="239">
        <v>7440986</v>
      </c>
      <c r="D30" s="238" t="s">
        <v>332</v>
      </c>
      <c r="E30" s="240" t="s">
        <v>333</v>
      </c>
      <c r="F30" s="238"/>
      <c r="G30" s="238"/>
      <c r="H30" s="238">
        <v>3</v>
      </c>
      <c r="I30" s="238">
        <v>10</v>
      </c>
    </row>
    <row r="31" spans="1:9">
      <c r="A31" s="238">
        <v>29</v>
      </c>
      <c r="B31" s="238" t="s">
        <v>334</v>
      </c>
      <c r="C31" s="239">
        <v>180091564</v>
      </c>
      <c r="D31" s="238" t="s">
        <v>335</v>
      </c>
      <c r="E31" s="238" t="s">
        <v>336</v>
      </c>
      <c r="F31" s="238"/>
      <c r="G31" s="238"/>
      <c r="H31" s="238">
        <v>67</v>
      </c>
      <c r="I31" s="238">
        <v>253</v>
      </c>
    </row>
    <row r="32" spans="1:9">
      <c r="A32" s="238">
        <v>30</v>
      </c>
      <c r="B32" s="238" t="s">
        <v>337</v>
      </c>
      <c r="C32" s="239">
        <v>6767901</v>
      </c>
      <c r="D32" s="240" t="s">
        <v>338</v>
      </c>
      <c r="E32" s="240"/>
      <c r="F32" s="238"/>
      <c r="G32" s="238"/>
      <c r="H32" s="238">
        <v>3</v>
      </c>
      <c r="I32" s="238">
        <v>10</v>
      </c>
    </row>
    <row r="33" spans="1:9">
      <c r="A33" s="238">
        <v>31</v>
      </c>
      <c r="B33" s="238" t="s">
        <v>339</v>
      </c>
      <c r="C33" s="239">
        <v>10232127</v>
      </c>
      <c r="D33" s="238" t="s">
        <v>340</v>
      </c>
      <c r="E33" s="238"/>
      <c r="F33" s="238"/>
      <c r="G33" s="238"/>
      <c r="H33" s="238">
        <v>4</v>
      </c>
      <c r="I33" s="238">
        <v>14</v>
      </c>
    </row>
    <row r="34" spans="1:9">
      <c r="A34" s="238">
        <v>32</v>
      </c>
      <c r="B34" s="238" t="s">
        <v>341</v>
      </c>
      <c r="C34" s="239">
        <v>88799368</v>
      </c>
      <c r="D34" s="240" t="s">
        <v>342</v>
      </c>
      <c r="F34" s="238"/>
      <c r="G34" s="238"/>
      <c r="H34" s="238">
        <v>33</v>
      </c>
      <c r="I34" s="238">
        <v>125</v>
      </c>
    </row>
    <row r="35" spans="1:9">
      <c r="A35" s="238">
        <v>33</v>
      </c>
      <c r="B35" s="238" t="s">
        <v>343</v>
      </c>
      <c r="C35" s="239">
        <v>8558677</v>
      </c>
      <c r="D35" s="238" t="s">
        <v>344</v>
      </c>
      <c r="E35" s="238"/>
      <c r="F35" s="238"/>
      <c r="G35" s="238"/>
      <c r="H35" s="238">
        <v>3</v>
      </c>
      <c r="I35" s="238">
        <v>12</v>
      </c>
    </row>
    <row r="36" spans="1:9">
      <c r="A36" s="238">
        <v>34</v>
      </c>
      <c r="B36" s="238" t="s">
        <v>345</v>
      </c>
      <c r="C36" s="239">
        <v>6014540</v>
      </c>
      <c r="D36" s="240" t="s">
        <v>346</v>
      </c>
      <c r="E36" s="238"/>
      <c r="F36" s="238"/>
      <c r="G36" s="238"/>
      <c r="H36" s="238">
        <v>2</v>
      </c>
      <c r="I36" s="238">
        <v>8</v>
      </c>
    </row>
    <row r="37" spans="1:9">
      <c r="A37" s="238">
        <v>35</v>
      </c>
      <c r="B37" s="238" t="s">
        <v>347</v>
      </c>
      <c r="C37" s="239">
        <v>8458513</v>
      </c>
      <c r="D37" s="240" t="s">
        <v>348</v>
      </c>
      <c r="E37" s="240" t="s">
        <v>349</v>
      </c>
      <c r="F37" s="238"/>
      <c r="G37" s="238"/>
      <c r="H37" s="238">
        <v>3</v>
      </c>
      <c r="I37" s="238">
        <v>12</v>
      </c>
    </row>
    <row r="38" spans="1:9">
      <c r="A38" s="238">
        <v>36</v>
      </c>
      <c r="B38" s="238" t="s">
        <v>350</v>
      </c>
      <c r="C38" s="239">
        <v>6916103</v>
      </c>
      <c r="D38" s="238" t="s">
        <v>351</v>
      </c>
      <c r="E38" s="238"/>
      <c r="F38" s="238"/>
      <c r="G38" s="238"/>
      <c r="H38" s="238">
        <v>3</v>
      </c>
      <c r="I38" s="238">
        <v>10</v>
      </c>
    </row>
    <row r="39" spans="1:9">
      <c r="A39" s="238">
        <v>37</v>
      </c>
      <c r="B39" s="238" t="s">
        <v>352</v>
      </c>
      <c r="C39" s="239">
        <v>4050860</v>
      </c>
      <c r="D39" s="238" t="s">
        <v>353</v>
      </c>
      <c r="E39" s="238"/>
      <c r="F39" s="238"/>
      <c r="G39" s="238"/>
      <c r="H39" s="238">
        <v>2</v>
      </c>
      <c r="I39" s="238">
        <v>6</v>
      </c>
    </row>
    <row r="40" spans="1:9">
      <c r="A40" s="238">
        <v>38</v>
      </c>
      <c r="B40" s="238" t="s">
        <v>354</v>
      </c>
      <c r="C40" s="239">
        <v>7352496</v>
      </c>
      <c r="D40" s="238" t="s">
        <v>355</v>
      </c>
      <c r="E40" s="238"/>
      <c r="F40" s="238"/>
      <c r="G40" s="238"/>
      <c r="H40" s="238">
        <v>3</v>
      </c>
      <c r="I40" s="238">
        <v>10</v>
      </c>
    </row>
    <row r="41" spans="1:9">
      <c r="A41" s="238">
        <v>39</v>
      </c>
      <c r="B41" s="238" t="s">
        <v>356</v>
      </c>
      <c r="C41" s="239">
        <v>8114071</v>
      </c>
      <c r="D41" s="240" t="s">
        <v>357</v>
      </c>
      <c r="E41" s="238"/>
      <c r="F41" s="238"/>
      <c r="G41" s="238"/>
      <c r="H41" s="238">
        <v>3</v>
      </c>
      <c r="I41" s="238">
        <v>11</v>
      </c>
    </row>
    <row r="42" spans="1:9">
      <c r="A42" s="238">
        <v>40</v>
      </c>
      <c r="B42" s="238" t="s">
        <v>358</v>
      </c>
      <c r="C42" s="239">
        <v>6996379</v>
      </c>
      <c r="D42" s="238" t="s">
        <v>359</v>
      </c>
      <c r="E42" s="238"/>
      <c r="F42" s="238"/>
      <c r="G42" s="238"/>
      <c r="H42" s="238">
        <v>3</v>
      </c>
      <c r="I42" s="238">
        <v>10</v>
      </c>
    </row>
    <row r="43" spans="1:9">
      <c r="A43" s="238">
        <v>41</v>
      </c>
      <c r="B43" s="238" t="s">
        <v>360</v>
      </c>
      <c r="C43" s="239">
        <v>46219864</v>
      </c>
      <c r="D43" s="240" t="s">
        <v>361</v>
      </c>
      <c r="E43" s="238"/>
      <c r="F43" s="238"/>
      <c r="G43" s="238"/>
      <c r="H43" s="238">
        <v>17</v>
      </c>
      <c r="I43" s="238">
        <v>65</v>
      </c>
    </row>
    <row r="44" spans="1:9">
      <c r="A44" s="238">
        <v>42</v>
      </c>
      <c r="B44" s="238" t="s">
        <v>260</v>
      </c>
      <c r="C44" s="239">
        <v>8027620</v>
      </c>
      <c r="D44" s="242" t="s">
        <v>362</v>
      </c>
      <c r="E44" s="238"/>
      <c r="F44" s="238"/>
      <c r="G44" s="238"/>
      <c r="H44" s="238">
        <v>3</v>
      </c>
      <c r="I44" s="238">
        <v>11</v>
      </c>
    </row>
    <row r="45" spans="1:9">
      <c r="A45" s="238">
        <v>43</v>
      </c>
      <c r="B45" s="238" t="s">
        <v>363</v>
      </c>
      <c r="C45" s="239">
        <v>7076655</v>
      </c>
      <c r="D45" s="240" t="s">
        <v>364</v>
      </c>
      <c r="E45" s="238"/>
      <c r="F45" s="238"/>
      <c r="G45" s="238"/>
      <c r="H45" s="238">
        <v>3</v>
      </c>
      <c r="I45" s="238">
        <v>10</v>
      </c>
    </row>
    <row r="46" spans="1:9">
      <c r="A46" s="238">
        <v>44</v>
      </c>
      <c r="B46" s="238" t="s">
        <v>365</v>
      </c>
      <c r="C46" s="239">
        <v>292571037</v>
      </c>
      <c r="D46" s="238" t="s">
        <v>366</v>
      </c>
      <c r="E46" s="238" t="s">
        <v>367</v>
      </c>
      <c r="F46" s="238"/>
      <c r="G46" s="238"/>
      <c r="H46" s="238">
        <v>109</v>
      </c>
      <c r="I46" s="238">
        <v>411</v>
      </c>
    </row>
    <row r="47" spans="1:9">
      <c r="A47" s="238">
        <v>45</v>
      </c>
      <c r="B47" s="238" t="s">
        <v>144</v>
      </c>
      <c r="C47" s="239">
        <v>5958964</v>
      </c>
      <c r="D47" s="238" t="s">
        <v>368</v>
      </c>
      <c r="E47" s="238"/>
      <c r="F47" s="238"/>
      <c r="G47" s="238"/>
      <c r="H47" s="238">
        <v>2</v>
      </c>
      <c r="I47" s="238">
        <v>8</v>
      </c>
    </row>
    <row r="48" spans="1:9">
      <c r="A48" s="238">
        <v>46</v>
      </c>
      <c r="B48" s="238" t="s">
        <v>369</v>
      </c>
      <c r="C48" s="239">
        <v>6459146</v>
      </c>
      <c r="D48" s="238" t="s">
        <v>370</v>
      </c>
      <c r="E48" s="238" t="s">
        <v>371</v>
      </c>
      <c r="F48" s="238"/>
      <c r="G48" s="238"/>
      <c r="H48" s="238">
        <v>2</v>
      </c>
      <c r="I48" s="238">
        <v>9</v>
      </c>
    </row>
    <row r="49" spans="1:11">
      <c r="A49" s="238">
        <v>47</v>
      </c>
      <c r="B49" s="238" t="s">
        <v>372</v>
      </c>
      <c r="C49" s="239">
        <v>169844330</v>
      </c>
      <c r="D49" s="240" t="s">
        <v>373</v>
      </c>
      <c r="E49" s="238"/>
      <c r="F49" s="238"/>
      <c r="G49" s="238"/>
      <c r="H49" s="238">
        <v>64</v>
      </c>
      <c r="I49" s="238">
        <v>239</v>
      </c>
      <c r="K49" s="393"/>
    </row>
    <row r="50" spans="1:11">
      <c r="A50" s="238">
        <v>48</v>
      </c>
      <c r="B50" s="238" t="s">
        <v>374</v>
      </c>
      <c r="C50" s="239">
        <v>4717406</v>
      </c>
      <c r="D50" s="240" t="s">
        <v>375</v>
      </c>
      <c r="E50" s="240"/>
      <c r="F50" s="238"/>
      <c r="G50" s="238"/>
      <c r="H50" s="238">
        <v>2</v>
      </c>
      <c r="I50" s="238">
        <v>7</v>
      </c>
      <c r="K50" s="394"/>
    </row>
    <row r="51" spans="1:11">
      <c r="A51" s="238">
        <v>49</v>
      </c>
      <c r="B51" s="238" t="s">
        <v>376</v>
      </c>
      <c r="C51" s="239">
        <v>7218682</v>
      </c>
      <c r="D51" s="240" t="s">
        <v>377</v>
      </c>
      <c r="E51" s="240" t="s">
        <v>378</v>
      </c>
      <c r="F51" s="238"/>
      <c r="G51" s="238"/>
      <c r="H51" s="238">
        <v>3</v>
      </c>
      <c r="I51" s="238">
        <v>10</v>
      </c>
    </row>
    <row r="52" spans="1:11">
      <c r="A52" s="238">
        <v>50</v>
      </c>
      <c r="B52" s="238" t="s">
        <v>379</v>
      </c>
      <c r="C52" s="239">
        <v>6357265</v>
      </c>
      <c r="D52" s="238" t="s">
        <v>380</v>
      </c>
      <c r="E52" s="238"/>
      <c r="F52" s="238"/>
      <c r="G52" s="238"/>
      <c r="H52" s="238">
        <v>2</v>
      </c>
      <c r="I52" s="238">
        <v>9</v>
      </c>
    </row>
    <row r="53" spans="1:11">
      <c r="A53" s="238">
        <v>51</v>
      </c>
      <c r="B53" s="238" t="s">
        <v>91</v>
      </c>
      <c r="C53" s="239">
        <v>5261178</v>
      </c>
      <c r="D53" s="238" t="s">
        <v>381</v>
      </c>
      <c r="E53" s="238"/>
      <c r="F53" s="238"/>
      <c r="G53" s="238"/>
      <c r="H53" s="238">
        <v>2</v>
      </c>
      <c r="I53" s="238">
        <v>7</v>
      </c>
    </row>
    <row r="54" spans="1:11">
      <c r="A54" s="238">
        <v>52</v>
      </c>
      <c r="B54" s="238" t="s">
        <v>382</v>
      </c>
      <c r="C54" s="239">
        <v>87451102</v>
      </c>
      <c r="D54" s="238" t="s">
        <v>96</v>
      </c>
      <c r="E54" s="238"/>
      <c r="F54" s="238"/>
      <c r="G54" s="238"/>
      <c r="H54" s="238">
        <v>33</v>
      </c>
      <c r="I54" s="238">
        <v>123</v>
      </c>
    </row>
    <row r="55" spans="1:11">
      <c r="A55" s="238">
        <v>53</v>
      </c>
      <c r="B55" s="238" t="s">
        <v>383</v>
      </c>
      <c r="C55" s="239">
        <v>6057765</v>
      </c>
      <c r="D55" s="238" t="s">
        <v>125</v>
      </c>
      <c r="E55" s="238"/>
      <c r="F55" s="238"/>
      <c r="G55" s="238"/>
      <c r="H55" s="238">
        <v>2</v>
      </c>
      <c r="I55" s="238">
        <v>9</v>
      </c>
    </row>
    <row r="56" spans="1:11">
      <c r="A56" s="238">
        <v>54</v>
      </c>
      <c r="B56" s="238" t="s">
        <v>384</v>
      </c>
      <c r="C56" s="239">
        <v>9509642</v>
      </c>
      <c r="D56" s="238" t="s">
        <v>385</v>
      </c>
      <c r="E56" s="238"/>
      <c r="F56" s="238"/>
      <c r="G56" s="238"/>
      <c r="H56" s="238">
        <v>3</v>
      </c>
      <c r="I56" s="238">
        <v>13</v>
      </c>
    </row>
    <row r="57" spans="1:11">
      <c r="A57" s="238">
        <v>55</v>
      </c>
      <c r="B57" s="238" t="s">
        <v>386</v>
      </c>
      <c r="C57" s="239">
        <v>7403935</v>
      </c>
      <c r="D57" s="238" t="s">
        <v>387</v>
      </c>
      <c r="E57" s="238" t="s">
        <v>388</v>
      </c>
      <c r="F57" s="238"/>
      <c r="G57" s="238"/>
      <c r="H57" s="238">
        <v>3</v>
      </c>
      <c r="I57" s="238">
        <v>10</v>
      </c>
    </row>
    <row r="58" spans="1:11">
      <c r="A58" s="243"/>
      <c r="B58" s="244" t="s">
        <v>259</v>
      </c>
      <c r="C58" s="245">
        <v>1915000000</v>
      </c>
      <c r="D58" s="1091"/>
      <c r="E58" s="1091"/>
      <c r="F58" s="1091"/>
      <c r="G58" s="1091"/>
      <c r="H58" s="244">
        <f>SUM(H3:H57)</f>
        <v>717</v>
      </c>
      <c r="I58" s="244">
        <f>SUM(I3:I57)</f>
        <v>2690</v>
      </c>
    </row>
    <row r="61" spans="1:11">
      <c r="E61">
        <f>COUNTA(D3:G57)</f>
        <v>69</v>
      </c>
    </row>
  </sheetData>
  <sheetProtection algorithmName="SHA-512" hashValue="l3+wcto9JEDeEA9LvMM+MmHeyu2PmVKcV9rQThzyv2DyiIPOX6JtX+Y/Pg67BFVrZXpcJ4BBcNCeKAn006fJMg==" saltValue="NwWnYJ+oG7rPm6G+aBdA2Q==" spinCount="100000" sheet="1" objects="1" scenarios="1"/>
  <mergeCells count="6">
    <mergeCell ref="I1:I2"/>
    <mergeCell ref="D58:G58"/>
    <mergeCell ref="A1:B2"/>
    <mergeCell ref="C1:C2"/>
    <mergeCell ref="D1:G1"/>
    <mergeCell ref="H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2:L72"/>
  <sheetViews>
    <sheetView zoomScale="81" zoomScaleNormal="81" workbookViewId="0">
      <selection activeCell="B9" sqref="B9:G9"/>
    </sheetView>
  </sheetViews>
  <sheetFormatPr defaultRowHeight="15"/>
  <cols>
    <col min="1" max="1" width="34.42578125" customWidth="1"/>
    <col min="2" max="2" width="30.5703125" customWidth="1"/>
    <col min="3" max="3" width="17.42578125" bestFit="1" customWidth="1"/>
    <col min="4" max="4" width="18.85546875" customWidth="1"/>
    <col min="6" max="6" width="22.5703125" customWidth="1"/>
    <col min="7" max="7" width="17.42578125" bestFit="1" customWidth="1"/>
    <col min="8" max="8" width="19.5703125" customWidth="1"/>
    <col min="9" max="9" width="25.5703125" customWidth="1"/>
    <col min="10" max="10" width="46.42578125" customWidth="1"/>
  </cols>
  <sheetData>
    <row r="2" spans="1:12" ht="46.5">
      <c r="B2" s="1095" t="s">
        <v>389</v>
      </c>
      <c r="C2" s="1095"/>
      <c r="D2" s="1095"/>
      <c r="E2" s="1095"/>
      <c r="F2" s="1095"/>
      <c r="G2" s="1094" t="s">
        <v>390</v>
      </c>
      <c r="H2" s="1094"/>
      <c r="I2" s="1094"/>
      <c r="J2" s="1094"/>
      <c r="K2" s="1094"/>
      <c r="L2" s="1094"/>
    </row>
    <row r="4" spans="1:12" ht="75">
      <c r="B4" s="251" t="s">
        <v>391</v>
      </c>
      <c r="C4" s="251" t="s">
        <v>392</v>
      </c>
      <c r="D4" s="251" t="s">
        <v>393</v>
      </c>
      <c r="E4" s="252" t="s">
        <v>394</v>
      </c>
      <c r="F4" s="251" t="s">
        <v>32</v>
      </c>
      <c r="G4" s="251" t="s">
        <v>395</v>
      </c>
      <c r="H4" s="252" t="s">
        <v>396</v>
      </c>
      <c r="I4" s="252" t="s">
        <v>397</v>
      </c>
      <c r="J4" s="252" t="s">
        <v>398</v>
      </c>
      <c r="K4" s="253" t="s">
        <v>399</v>
      </c>
      <c r="L4" s="252" t="s">
        <v>400</v>
      </c>
    </row>
    <row r="5" spans="1:12" ht="25.5">
      <c r="A5" s="238" t="s">
        <v>2</v>
      </c>
      <c r="B5" s="254" t="s">
        <v>401</v>
      </c>
      <c r="C5" s="336">
        <v>6835827</v>
      </c>
      <c r="D5" s="254" t="s">
        <v>2</v>
      </c>
      <c r="E5" s="337" t="s">
        <v>402</v>
      </c>
      <c r="F5" s="337" t="s">
        <v>70</v>
      </c>
      <c r="G5" s="336">
        <v>6835827</v>
      </c>
      <c r="H5" s="246"/>
      <c r="I5" s="246"/>
      <c r="J5" s="256"/>
      <c r="K5" s="246"/>
      <c r="L5" s="247" t="s">
        <v>403</v>
      </c>
    </row>
    <row r="6" spans="1:12" ht="25.5">
      <c r="A6" s="338" t="s">
        <v>273</v>
      </c>
      <c r="B6" s="254" t="s">
        <v>404</v>
      </c>
      <c r="C6" s="336">
        <v>3836349</v>
      </c>
      <c r="D6" s="254" t="s">
        <v>273</v>
      </c>
      <c r="E6" s="337" t="s">
        <v>402</v>
      </c>
      <c r="F6" s="337" t="s">
        <v>274</v>
      </c>
      <c r="G6" s="336">
        <v>3836349</v>
      </c>
      <c r="H6" s="248"/>
      <c r="I6" s="248"/>
      <c r="J6" s="257"/>
      <c r="K6" s="249"/>
      <c r="L6" s="250"/>
    </row>
    <row r="7" spans="1:12" ht="25.5">
      <c r="A7" s="238" t="s">
        <v>165</v>
      </c>
      <c r="B7" s="339" t="s">
        <v>405</v>
      </c>
      <c r="C7" s="340">
        <v>1115971</v>
      </c>
      <c r="D7" s="339" t="s">
        <v>165</v>
      </c>
      <c r="E7" s="341" t="s">
        <v>402</v>
      </c>
      <c r="F7" s="341" t="s">
        <v>275</v>
      </c>
      <c r="G7" s="340">
        <v>1115971</v>
      </c>
      <c r="H7" s="260"/>
      <c r="I7" s="260"/>
      <c r="J7" s="261"/>
      <c r="K7" s="261"/>
      <c r="L7" s="262"/>
    </row>
    <row r="8" spans="1:12" ht="25.5">
      <c r="A8" s="238" t="s">
        <v>276</v>
      </c>
      <c r="B8" s="339" t="s">
        <v>406</v>
      </c>
      <c r="C8" s="340">
        <v>6909928</v>
      </c>
      <c r="D8" s="339" t="s">
        <v>276</v>
      </c>
      <c r="E8" s="341" t="s">
        <v>402</v>
      </c>
      <c r="F8" s="341" t="s">
        <v>277</v>
      </c>
      <c r="G8" s="340">
        <v>6909928</v>
      </c>
      <c r="H8" s="263"/>
      <c r="I8" s="263"/>
      <c r="J8" s="264"/>
      <c r="K8" s="264"/>
      <c r="L8" s="265"/>
    </row>
    <row r="9" spans="1:12" ht="25.5">
      <c r="A9" s="238" t="s">
        <v>278</v>
      </c>
      <c r="B9" s="339" t="s">
        <v>407</v>
      </c>
      <c r="C9" s="342">
        <v>5705785</v>
      </c>
      <c r="D9" s="339" t="s">
        <v>278</v>
      </c>
      <c r="E9" s="341" t="s">
        <v>402</v>
      </c>
      <c r="F9" s="341" t="s">
        <v>279</v>
      </c>
      <c r="G9" s="342">
        <v>5705785</v>
      </c>
      <c r="H9" s="263"/>
      <c r="I9" s="263"/>
      <c r="J9" s="1"/>
      <c r="K9" s="1"/>
      <c r="L9" s="1"/>
    </row>
    <row r="10" spans="1:12" ht="26.25" thickBot="1">
      <c r="A10" s="338" t="s">
        <v>280</v>
      </c>
      <c r="B10" s="343" t="s">
        <v>408</v>
      </c>
      <c r="C10" s="344">
        <v>95779468</v>
      </c>
      <c r="D10" s="343" t="s">
        <v>280</v>
      </c>
      <c r="E10" s="345" t="s">
        <v>402</v>
      </c>
      <c r="F10" s="345" t="s">
        <v>281</v>
      </c>
      <c r="G10" s="344">
        <v>95779468</v>
      </c>
      <c r="H10" s="266"/>
      <c r="I10" s="266"/>
      <c r="J10" s="18"/>
      <c r="K10" s="1"/>
      <c r="L10" s="1"/>
    </row>
    <row r="11" spans="1:12" ht="25.5">
      <c r="A11" s="1096" t="s">
        <v>282</v>
      </c>
      <c r="B11" s="346" t="s">
        <v>409</v>
      </c>
      <c r="C11" s="347">
        <v>5729590</v>
      </c>
      <c r="D11" s="346" t="s">
        <v>282</v>
      </c>
      <c r="E11" s="348" t="s">
        <v>402</v>
      </c>
      <c r="F11" s="348" t="s">
        <v>283</v>
      </c>
      <c r="G11" s="347">
        <v>5729590</v>
      </c>
      <c r="H11" s="267"/>
      <c r="I11" s="267"/>
      <c r="J11" s="268"/>
    </row>
    <row r="12" spans="1:12" ht="25.5">
      <c r="A12" s="1097"/>
      <c r="B12" s="339" t="s">
        <v>410</v>
      </c>
      <c r="C12" s="342">
        <v>816631.21</v>
      </c>
      <c r="D12" s="339" t="s">
        <v>282</v>
      </c>
      <c r="E12" s="341" t="s">
        <v>402</v>
      </c>
      <c r="F12" s="341" t="s">
        <v>284</v>
      </c>
      <c r="G12" s="342">
        <v>816631.21</v>
      </c>
      <c r="H12" s="263"/>
      <c r="I12" s="263"/>
      <c r="J12" s="269"/>
    </row>
    <row r="13" spans="1:12" ht="25.5">
      <c r="A13" s="1097"/>
      <c r="B13" s="339" t="s">
        <v>411</v>
      </c>
      <c r="C13" s="342">
        <v>458806.22</v>
      </c>
      <c r="D13" s="339" t="s">
        <v>282</v>
      </c>
      <c r="E13" s="341" t="s">
        <v>402</v>
      </c>
      <c r="F13" s="341" t="s">
        <v>285</v>
      </c>
      <c r="G13" s="342">
        <v>458806.22</v>
      </c>
      <c r="H13" s="263"/>
      <c r="I13" s="263"/>
      <c r="J13" s="269"/>
    </row>
    <row r="14" spans="1:12" ht="26.25" thickBot="1">
      <c r="A14" s="1098"/>
      <c r="B14" s="349" t="s">
        <v>412</v>
      </c>
      <c r="C14" s="350">
        <v>312456.57</v>
      </c>
      <c r="D14" s="349" t="s">
        <v>282</v>
      </c>
      <c r="E14" s="351" t="s">
        <v>402</v>
      </c>
      <c r="F14" s="351" t="s">
        <v>286</v>
      </c>
      <c r="G14" s="350">
        <v>312456.57</v>
      </c>
      <c r="H14" s="270"/>
      <c r="I14" s="270"/>
      <c r="J14" s="271"/>
    </row>
    <row r="15" spans="1:12" ht="25.5">
      <c r="A15" s="237" t="s">
        <v>287</v>
      </c>
      <c r="B15" s="254" t="s">
        <v>413</v>
      </c>
      <c r="C15" s="352">
        <v>90165087</v>
      </c>
      <c r="D15" s="254" t="s">
        <v>287</v>
      </c>
      <c r="E15" s="337" t="s">
        <v>402</v>
      </c>
      <c r="F15" s="337" t="s">
        <v>288</v>
      </c>
      <c r="G15" s="352">
        <v>90165087</v>
      </c>
      <c r="H15" s="259"/>
      <c r="I15" s="259"/>
      <c r="J15" s="258"/>
    </row>
    <row r="16" spans="1:12" ht="25.5">
      <c r="A16" s="238" t="s">
        <v>289</v>
      </c>
      <c r="B16" s="254" t="s">
        <v>414</v>
      </c>
      <c r="C16" s="352">
        <v>3456230</v>
      </c>
      <c r="D16" s="254" t="s">
        <v>289</v>
      </c>
      <c r="E16" s="337" t="s">
        <v>402</v>
      </c>
      <c r="F16" s="337" t="s">
        <v>290</v>
      </c>
      <c r="G16" s="352">
        <v>3456230</v>
      </c>
      <c r="H16" s="248"/>
      <c r="I16" s="248"/>
      <c r="J16" s="258"/>
    </row>
    <row r="17" spans="1:10" ht="25.5">
      <c r="A17" s="238" t="s">
        <v>291</v>
      </c>
      <c r="B17" s="254" t="s">
        <v>415</v>
      </c>
      <c r="C17" s="353">
        <v>8663654</v>
      </c>
      <c r="D17" s="254" t="s">
        <v>291</v>
      </c>
      <c r="E17" s="337" t="s">
        <v>402</v>
      </c>
      <c r="F17" s="337" t="s">
        <v>292</v>
      </c>
      <c r="G17" s="353">
        <v>8663654</v>
      </c>
      <c r="H17" s="248"/>
      <c r="I17" s="248"/>
      <c r="J17" s="258"/>
    </row>
    <row r="18" spans="1:10" ht="25.5">
      <c r="A18" s="238" t="s">
        <v>293</v>
      </c>
      <c r="B18" s="254" t="s">
        <v>416</v>
      </c>
      <c r="C18" s="352">
        <v>108514772</v>
      </c>
      <c r="D18" s="254" t="s">
        <v>293</v>
      </c>
      <c r="E18" s="337" t="s">
        <v>402</v>
      </c>
      <c r="F18" s="337" t="s">
        <v>294</v>
      </c>
      <c r="G18" s="352">
        <v>108514772</v>
      </c>
      <c r="H18" s="248"/>
      <c r="I18" s="248"/>
    </row>
    <row r="19" spans="1:10" ht="25.5">
      <c r="A19" s="1099" t="s">
        <v>295</v>
      </c>
      <c r="B19" s="273" t="s">
        <v>417</v>
      </c>
      <c r="C19" s="388">
        <v>3717689.72</v>
      </c>
      <c r="D19" s="273" t="s">
        <v>295</v>
      </c>
      <c r="E19" s="396" t="s">
        <v>402</v>
      </c>
      <c r="F19" s="396" t="s">
        <v>296</v>
      </c>
      <c r="G19" s="388">
        <v>3717689.72</v>
      </c>
      <c r="H19" s="248"/>
      <c r="I19" s="248"/>
    </row>
    <row r="20" spans="1:10" ht="25.5">
      <c r="A20" s="1100"/>
      <c r="B20" s="273" t="s">
        <v>418</v>
      </c>
      <c r="C20" s="387">
        <v>260238.28</v>
      </c>
      <c r="D20" s="273" t="s">
        <v>295</v>
      </c>
      <c r="E20" s="396" t="s">
        <v>402</v>
      </c>
      <c r="F20" s="396" t="s">
        <v>297</v>
      </c>
      <c r="G20" s="387">
        <v>260238.28</v>
      </c>
      <c r="H20" s="248"/>
      <c r="I20" s="248"/>
    </row>
    <row r="21" spans="1:10" ht="25.5">
      <c r="A21" s="238" t="s">
        <v>298</v>
      </c>
      <c r="B21" s="254" t="s">
        <v>419</v>
      </c>
      <c r="C21" s="352">
        <v>78468909</v>
      </c>
      <c r="D21" s="254" t="s">
        <v>298</v>
      </c>
      <c r="E21" s="337" t="s">
        <v>402</v>
      </c>
      <c r="F21" s="337" t="s">
        <v>299</v>
      </c>
      <c r="G21" s="352">
        <v>78468909</v>
      </c>
      <c r="H21" s="248"/>
      <c r="I21" s="248"/>
    </row>
    <row r="22" spans="1:10" ht="25.5">
      <c r="A22" s="238" t="s">
        <v>300</v>
      </c>
      <c r="B22" s="254" t="s">
        <v>420</v>
      </c>
      <c r="C22" s="352">
        <v>6138041</v>
      </c>
      <c r="D22" s="254" t="s">
        <v>300</v>
      </c>
      <c r="E22" s="337" t="s">
        <v>402</v>
      </c>
      <c r="F22" s="337" t="s">
        <v>301</v>
      </c>
      <c r="G22" s="352">
        <v>6138041</v>
      </c>
      <c r="H22" s="248"/>
      <c r="I22" s="248"/>
    </row>
    <row r="23" spans="1:10" ht="25.5">
      <c r="A23" s="238" t="s">
        <v>302</v>
      </c>
      <c r="B23" s="254" t="s">
        <v>421</v>
      </c>
      <c r="C23" s="352">
        <v>5977489</v>
      </c>
      <c r="D23" s="254" t="s">
        <v>302</v>
      </c>
      <c r="E23" s="337" t="s">
        <v>402</v>
      </c>
      <c r="F23" s="337" t="s">
        <v>303</v>
      </c>
      <c r="G23" s="352">
        <v>5977489</v>
      </c>
      <c r="H23" s="248"/>
      <c r="I23" s="248"/>
    </row>
    <row r="24" spans="1:10" ht="25.5">
      <c r="A24" s="238" t="s">
        <v>304</v>
      </c>
      <c r="B24" s="254" t="s">
        <v>422</v>
      </c>
      <c r="C24" s="352">
        <v>7045780</v>
      </c>
      <c r="D24" s="254" t="s">
        <v>304</v>
      </c>
      <c r="E24" s="337" t="s">
        <v>402</v>
      </c>
      <c r="F24" s="337" t="s">
        <v>305</v>
      </c>
      <c r="G24" s="352">
        <v>7045780</v>
      </c>
      <c r="H24" s="248"/>
      <c r="I24" s="248"/>
      <c r="J24" s="258"/>
    </row>
    <row r="25" spans="1:10" ht="25.5">
      <c r="A25" s="1105" t="s">
        <v>306</v>
      </c>
      <c r="B25" s="254" t="s">
        <v>423</v>
      </c>
      <c r="C25" s="352">
        <v>35000000</v>
      </c>
      <c r="D25" s="254" t="s">
        <v>306</v>
      </c>
      <c r="E25" s="337" t="s">
        <v>402</v>
      </c>
      <c r="F25" s="337" t="s">
        <v>307</v>
      </c>
      <c r="G25" s="352">
        <v>35000000</v>
      </c>
      <c r="H25" s="248"/>
      <c r="I25" s="248"/>
    </row>
    <row r="26" spans="1:10" ht="25.5">
      <c r="A26" s="1106"/>
      <c r="B26" s="254" t="s">
        <v>424</v>
      </c>
      <c r="C26" s="352">
        <v>13411560</v>
      </c>
      <c r="D26" s="254" t="s">
        <v>306</v>
      </c>
      <c r="E26" s="337" t="s">
        <v>402</v>
      </c>
      <c r="F26" s="337" t="s">
        <v>308</v>
      </c>
      <c r="G26" s="352">
        <v>13411560</v>
      </c>
      <c r="H26" s="248"/>
      <c r="I26" s="248"/>
    </row>
    <row r="27" spans="1:10" ht="25.5">
      <c r="A27" s="238" t="s">
        <v>309</v>
      </c>
      <c r="B27" s="254" t="s">
        <v>425</v>
      </c>
      <c r="C27" s="352">
        <v>5409381</v>
      </c>
      <c r="D27" s="254" t="s">
        <v>309</v>
      </c>
      <c r="E27" s="337" t="s">
        <v>402</v>
      </c>
      <c r="F27" s="337" t="s">
        <v>310</v>
      </c>
      <c r="G27" s="352">
        <v>5409381</v>
      </c>
      <c r="H27" s="248"/>
      <c r="I27" s="248"/>
    </row>
    <row r="28" spans="1:10" ht="25.5">
      <c r="A28" s="238" t="s">
        <v>311</v>
      </c>
      <c r="B28" s="254" t="s">
        <v>426</v>
      </c>
      <c r="C28" s="352">
        <v>51453275</v>
      </c>
      <c r="D28" s="254" t="s">
        <v>311</v>
      </c>
      <c r="E28" s="337" t="s">
        <v>402</v>
      </c>
      <c r="F28" s="337" t="s">
        <v>312</v>
      </c>
      <c r="G28" s="352">
        <v>51453275</v>
      </c>
      <c r="H28" s="248"/>
      <c r="I28" s="248"/>
      <c r="J28" s="254"/>
    </row>
    <row r="29" spans="1:10" ht="25.5">
      <c r="A29" s="1105" t="s">
        <v>313</v>
      </c>
      <c r="B29" s="254" t="s">
        <v>427</v>
      </c>
      <c r="C29" s="352">
        <v>12175998</v>
      </c>
      <c r="D29" s="254" t="s">
        <v>428</v>
      </c>
      <c r="E29" s="337" t="s">
        <v>402</v>
      </c>
      <c r="F29" s="337" t="s">
        <v>314</v>
      </c>
      <c r="G29" s="352">
        <v>12175998</v>
      </c>
      <c r="H29" s="248"/>
      <c r="I29" s="248"/>
      <c r="J29" s="254"/>
    </row>
    <row r="30" spans="1:10" ht="25.5">
      <c r="A30" s="1106"/>
      <c r="B30" s="254" t="s">
        <v>429</v>
      </c>
      <c r="C30" s="352">
        <v>1000000</v>
      </c>
      <c r="D30" s="254" t="s">
        <v>428</v>
      </c>
      <c r="E30" s="337" t="s">
        <v>402</v>
      </c>
      <c r="F30" s="337" t="s">
        <v>315</v>
      </c>
      <c r="G30" s="352">
        <v>1000000</v>
      </c>
      <c r="H30" s="248"/>
      <c r="I30" s="248"/>
      <c r="J30" s="254"/>
    </row>
    <row r="31" spans="1:10" ht="25.5">
      <c r="A31" s="238" t="s">
        <v>316</v>
      </c>
      <c r="B31" s="254" t="s">
        <v>430</v>
      </c>
      <c r="C31" s="352">
        <v>5613159</v>
      </c>
      <c r="D31" s="254" t="s">
        <v>316</v>
      </c>
      <c r="E31" s="337" t="s">
        <v>402</v>
      </c>
      <c r="F31" s="337" t="s">
        <v>317</v>
      </c>
      <c r="G31" s="352">
        <v>5613159</v>
      </c>
      <c r="H31" s="248"/>
      <c r="I31" s="248"/>
      <c r="J31" s="254"/>
    </row>
    <row r="32" spans="1:10" ht="25.5">
      <c r="A32" s="238" t="s">
        <v>318</v>
      </c>
      <c r="B32" s="254" t="s">
        <v>431</v>
      </c>
      <c r="C32" s="352">
        <v>5187077</v>
      </c>
      <c r="D32" s="254" t="s">
        <v>318</v>
      </c>
      <c r="E32" s="337" t="s">
        <v>402</v>
      </c>
      <c r="F32" s="337" t="s">
        <v>319</v>
      </c>
      <c r="G32" s="352">
        <v>5187077</v>
      </c>
      <c r="H32" s="248"/>
      <c r="I32" s="248"/>
      <c r="J32" s="254"/>
    </row>
    <row r="33" spans="1:10" ht="25.5">
      <c r="A33" s="238" t="s">
        <v>320</v>
      </c>
      <c r="B33" s="254" t="s">
        <v>432</v>
      </c>
      <c r="C33" s="352">
        <v>7471861</v>
      </c>
      <c r="D33" s="254" t="s">
        <v>320</v>
      </c>
      <c r="E33" s="337" t="s">
        <v>402</v>
      </c>
      <c r="F33" s="337" t="s">
        <v>321</v>
      </c>
      <c r="G33" s="352">
        <v>7471861</v>
      </c>
      <c r="H33" s="248"/>
      <c r="I33" s="248"/>
      <c r="J33" s="254"/>
    </row>
    <row r="34" spans="1:10" ht="25.5">
      <c r="A34" s="238" t="s">
        <v>322</v>
      </c>
      <c r="B34" s="355" t="s">
        <v>433</v>
      </c>
      <c r="C34" s="352">
        <v>5390855</v>
      </c>
      <c r="D34" s="254" t="s">
        <v>322</v>
      </c>
      <c r="E34" s="337" t="s">
        <v>402</v>
      </c>
      <c r="F34" s="337" t="s">
        <v>323</v>
      </c>
      <c r="G34" s="352">
        <v>5390855</v>
      </c>
      <c r="H34" s="248"/>
      <c r="I34" s="248"/>
    </row>
    <row r="35" spans="1:10" ht="25.5">
      <c r="A35" s="238" t="s">
        <v>324</v>
      </c>
      <c r="B35" s="254" t="s">
        <v>434</v>
      </c>
      <c r="C35" s="354">
        <v>55619632</v>
      </c>
      <c r="D35" s="254" t="s">
        <v>324</v>
      </c>
      <c r="E35" s="337" t="s">
        <v>402</v>
      </c>
      <c r="F35" s="337" t="s">
        <v>325</v>
      </c>
      <c r="G35" s="354">
        <v>55619632</v>
      </c>
      <c r="H35" s="248"/>
      <c r="I35" s="248"/>
      <c r="J35" s="258"/>
    </row>
    <row r="36" spans="1:10" ht="25.5">
      <c r="A36" s="1101" t="s">
        <v>326</v>
      </c>
      <c r="B36" s="273" t="s">
        <v>435</v>
      </c>
      <c r="C36" s="387">
        <v>213495400</v>
      </c>
      <c r="D36" s="396" t="s">
        <v>326</v>
      </c>
      <c r="E36" s="396" t="s">
        <v>402</v>
      </c>
      <c r="F36" s="396" t="s">
        <v>327</v>
      </c>
      <c r="G36" s="387">
        <v>213495400</v>
      </c>
      <c r="H36" s="248"/>
      <c r="I36" s="248"/>
      <c r="J36" s="258"/>
    </row>
    <row r="37" spans="1:10" s="275" customFormat="1" ht="25.5">
      <c r="A37" s="1107"/>
      <c r="B37" s="273" t="s">
        <v>436</v>
      </c>
      <c r="C37" s="388">
        <v>35666476</v>
      </c>
      <c r="D37" s="396" t="s">
        <v>326</v>
      </c>
      <c r="E37" s="396" t="s">
        <v>402</v>
      </c>
      <c r="F37" s="396" t="s">
        <v>328</v>
      </c>
      <c r="G37" s="388">
        <v>35666476</v>
      </c>
      <c r="H37" s="274"/>
      <c r="I37" s="274"/>
      <c r="J37" s="276"/>
    </row>
    <row r="38" spans="1:10" ht="25.5">
      <c r="A38" s="238" t="s">
        <v>329</v>
      </c>
      <c r="B38" s="254" t="s">
        <v>437</v>
      </c>
      <c r="C38" s="352">
        <v>8268448</v>
      </c>
      <c r="D38" s="254" t="s">
        <v>329</v>
      </c>
      <c r="E38" s="337" t="s">
        <v>402</v>
      </c>
      <c r="F38" s="337" t="s">
        <v>330</v>
      </c>
      <c r="G38" s="352">
        <v>8268448</v>
      </c>
      <c r="H38" s="248"/>
      <c r="I38" s="248"/>
      <c r="J38" s="258"/>
    </row>
    <row r="39" spans="1:10" s="275" customFormat="1" ht="25.5">
      <c r="A39" s="1103" t="s">
        <v>331</v>
      </c>
      <c r="B39" s="254" t="s">
        <v>438</v>
      </c>
      <c r="C39" s="352">
        <v>5300000</v>
      </c>
      <c r="D39" s="254" t="s">
        <v>331</v>
      </c>
      <c r="E39" s="337" t="s">
        <v>402</v>
      </c>
      <c r="F39" s="337" t="s">
        <v>332</v>
      </c>
      <c r="G39" s="352">
        <v>5300000</v>
      </c>
      <c r="H39" s="274"/>
      <c r="I39" s="274"/>
    </row>
    <row r="40" spans="1:10" ht="25.5">
      <c r="A40" s="1104"/>
      <c r="B40" s="254" t="s">
        <v>439</v>
      </c>
      <c r="C40" s="352">
        <v>2140986</v>
      </c>
      <c r="D40" s="254" t="s">
        <v>331</v>
      </c>
      <c r="E40" s="337" t="s">
        <v>402</v>
      </c>
      <c r="F40" s="337" t="s">
        <v>333</v>
      </c>
      <c r="G40" s="352">
        <v>2140986</v>
      </c>
      <c r="H40" s="248"/>
      <c r="I40" s="248"/>
    </row>
    <row r="41" spans="1:10" ht="25.5">
      <c r="A41" s="1103" t="s">
        <v>334</v>
      </c>
      <c r="B41" s="254" t="s">
        <v>440</v>
      </c>
      <c r="C41" s="353">
        <v>144182000</v>
      </c>
      <c r="D41" s="254" t="s">
        <v>334</v>
      </c>
      <c r="E41" s="337" t="s">
        <v>402</v>
      </c>
      <c r="F41" s="337" t="s">
        <v>335</v>
      </c>
      <c r="G41" s="353">
        <v>144182000</v>
      </c>
      <c r="H41" s="248"/>
      <c r="I41" s="248"/>
      <c r="J41" s="254"/>
    </row>
    <row r="42" spans="1:10" ht="25.5">
      <c r="A42" s="1104"/>
      <c r="B42" s="254" t="s">
        <v>441</v>
      </c>
      <c r="C42" s="352">
        <v>35909564</v>
      </c>
      <c r="D42" s="254" t="s">
        <v>334</v>
      </c>
      <c r="E42" s="337" t="s">
        <v>402</v>
      </c>
      <c r="F42" s="337" t="s">
        <v>336</v>
      </c>
      <c r="G42" s="352">
        <v>35909564</v>
      </c>
      <c r="H42" s="248"/>
      <c r="I42" s="248"/>
      <c r="J42" s="254"/>
    </row>
    <row r="43" spans="1:10" ht="25.5">
      <c r="A43" s="238" t="s">
        <v>337</v>
      </c>
      <c r="B43" s="254" t="s">
        <v>442</v>
      </c>
      <c r="C43" s="352">
        <v>6767901</v>
      </c>
      <c r="D43" s="254" t="s">
        <v>337</v>
      </c>
      <c r="E43" s="337" t="s">
        <v>402</v>
      </c>
      <c r="F43" s="337" t="s">
        <v>338</v>
      </c>
      <c r="G43" s="352">
        <v>6767901</v>
      </c>
      <c r="H43" s="248"/>
      <c r="I43" s="248"/>
    </row>
    <row r="44" spans="1:10" ht="25.5">
      <c r="A44" s="238" t="s">
        <v>339</v>
      </c>
      <c r="B44" s="254" t="s">
        <v>443</v>
      </c>
      <c r="C44" s="352">
        <v>10232127</v>
      </c>
      <c r="D44" s="254" t="s">
        <v>339</v>
      </c>
      <c r="E44" s="337" t="s">
        <v>402</v>
      </c>
      <c r="F44" s="337" t="s">
        <v>340</v>
      </c>
      <c r="G44" s="352">
        <v>10232127</v>
      </c>
      <c r="H44" s="248"/>
      <c r="I44" s="248"/>
      <c r="J44" s="258"/>
    </row>
    <row r="45" spans="1:10" ht="25.5">
      <c r="A45" s="398" t="s">
        <v>341</v>
      </c>
      <c r="B45" s="395" t="s">
        <v>476</v>
      </c>
      <c r="C45" s="399">
        <f>70002665+ 18796703</f>
        <v>88799368</v>
      </c>
      <c r="D45" s="273" t="s">
        <v>341</v>
      </c>
      <c r="E45" s="396" t="s">
        <v>402</v>
      </c>
      <c r="F45" s="396" t="s">
        <v>342</v>
      </c>
      <c r="G45" s="399">
        <f>70002665+ 18796703</f>
        <v>88799368</v>
      </c>
      <c r="H45" s="248"/>
      <c r="I45" s="248"/>
    </row>
    <row r="46" spans="1:10" ht="25.5">
      <c r="A46" s="238" t="s">
        <v>343</v>
      </c>
      <c r="B46" s="254" t="s">
        <v>444</v>
      </c>
      <c r="C46" s="352">
        <v>8558677</v>
      </c>
      <c r="D46" s="254" t="s">
        <v>343</v>
      </c>
      <c r="E46" s="337" t="s">
        <v>402</v>
      </c>
      <c r="F46" s="337" t="s">
        <v>344</v>
      </c>
      <c r="G46" s="352">
        <v>8558677</v>
      </c>
      <c r="H46" s="248"/>
      <c r="I46" s="248"/>
      <c r="J46" s="258"/>
    </row>
    <row r="47" spans="1:10" ht="25.5">
      <c r="A47" s="238" t="s">
        <v>345</v>
      </c>
      <c r="B47" s="254" t="s">
        <v>446</v>
      </c>
      <c r="C47" s="352">
        <v>6014540</v>
      </c>
      <c r="D47" s="254" t="s">
        <v>345</v>
      </c>
      <c r="E47" s="337" t="s">
        <v>402</v>
      </c>
      <c r="F47" s="337" t="s">
        <v>346</v>
      </c>
      <c r="G47" s="352">
        <v>6014540</v>
      </c>
      <c r="H47" s="248"/>
      <c r="I47" s="248"/>
      <c r="J47" s="254"/>
    </row>
    <row r="48" spans="1:10" ht="25.5">
      <c r="A48" s="397" t="s">
        <v>347</v>
      </c>
      <c r="B48" s="254" t="s">
        <v>447</v>
      </c>
      <c r="C48" s="352">
        <f>7258513+1200000</f>
        <v>8458513</v>
      </c>
      <c r="D48" s="254" t="s">
        <v>347</v>
      </c>
      <c r="E48" s="337" t="s">
        <v>402</v>
      </c>
      <c r="F48" s="337" t="s">
        <v>348</v>
      </c>
      <c r="G48" s="352">
        <f>7258513+1200000</f>
        <v>8458513</v>
      </c>
      <c r="H48" s="248"/>
      <c r="I48" s="248"/>
      <c r="J48" s="254"/>
    </row>
    <row r="49" spans="1:12" ht="25.5">
      <c r="A49" s="238" t="s">
        <v>350</v>
      </c>
      <c r="B49" s="254" t="s">
        <v>448</v>
      </c>
      <c r="C49" s="352">
        <v>6916103</v>
      </c>
      <c r="D49" s="254" t="s">
        <v>350</v>
      </c>
      <c r="E49" s="337" t="s">
        <v>402</v>
      </c>
      <c r="F49" s="337" t="s">
        <v>351</v>
      </c>
      <c r="G49" s="352">
        <v>6916103</v>
      </c>
      <c r="H49" s="248"/>
      <c r="I49" s="248"/>
      <c r="J49" s="254"/>
    </row>
    <row r="50" spans="1:12" ht="25.5">
      <c r="A50" s="238" t="s">
        <v>445</v>
      </c>
      <c r="B50" s="254" t="s">
        <v>449</v>
      </c>
      <c r="C50" s="352">
        <v>4050860</v>
      </c>
      <c r="D50" s="254" t="s">
        <v>352</v>
      </c>
      <c r="E50" s="337" t="s">
        <v>402</v>
      </c>
      <c r="F50" s="337" t="s">
        <v>353</v>
      </c>
      <c r="G50" s="352">
        <v>4050860</v>
      </c>
      <c r="H50" s="248"/>
      <c r="I50" s="248"/>
    </row>
    <row r="51" spans="1:12" ht="25.5">
      <c r="A51" s="238" t="s">
        <v>354</v>
      </c>
      <c r="B51" s="254" t="s">
        <v>477</v>
      </c>
      <c r="C51" s="352">
        <v>7352496</v>
      </c>
      <c r="D51" s="254" t="s">
        <v>354</v>
      </c>
      <c r="E51" s="337" t="s">
        <v>402</v>
      </c>
      <c r="F51" s="337" t="s">
        <v>355</v>
      </c>
      <c r="G51" s="352">
        <v>7352496</v>
      </c>
      <c r="H51" s="248"/>
      <c r="I51" s="248"/>
    </row>
    <row r="52" spans="1:12" ht="25.5">
      <c r="A52" s="238" t="s">
        <v>356</v>
      </c>
      <c r="B52" s="356" t="s">
        <v>450</v>
      </c>
      <c r="C52" s="352">
        <v>8114071</v>
      </c>
      <c r="D52" s="254" t="s">
        <v>356</v>
      </c>
      <c r="E52" s="337" t="s">
        <v>402</v>
      </c>
      <c r="F52" s="337" t="s">
        <v>357</v>
      </c>
      <c r="G52" s="352">
        <v>8114071</v>
      </c>
      <c r="H52" s="248"/>
      <c r="I52" s="248"/>
    </row>
    <row r="53" spans="1:12" ht="25.5">
      <c r="A53" s="238" t="s">
        <v>358</v>
      </c>
      <c r="B53" s="356" t="s">
        <v>451</v>
      </c>
      <c r="C53" s="352">
        <v>6996379</v>
      </c>
      <c r="D53" s="254" t="s">
        <v>358</v>
      </c>
      <c r="E53" s="337" t="s">
        <v>402</v>
      </c>
      <c r="F53" s="337" t="s">
        <v>359</v>
      </c>
      <c r="G53" s="352">
        <v>6996379</v>
      </c>
      <c r="H53" s="248"/>
      <c r="I53" s="248"/>
    </row>
    <row r="54" spans="1:12" ht="25.5">
      <c r="A54" s="238" t="s">
        <v>360</v>
      </c>
      <c r="B54" s="254" t="s">
        <v>452</v>
      </c>
      <c r="C54" s="352">
        <v>46219864</v>
      </c>
      <c r="D54" s="254" t="s">
        <v>360</v>
      </c>
      <c r="E54" s="337" t="s">
        <v>402</v>
      </c>
      <c r="F54" s="337" t="s">
        <v>361</v>
      </c>
      <c r="G54" s="352">
        <v>46219864</v>
      </c>
      <c r="H54" s="248"/>
      <c r="I54" s="248"/>
    </row>
    <row r="55" spans="1:12" ht="25.5">
      <c r="A55" s="238" t="s">
        <v>260</v>
      </c>
      <c r="B55" s="254" t="s">
        <v>453</v>
      </c>
      <c r="C55" s="352">
        <v>8027620</v>
      </c>
      <c r="D55" s="254" t="s">
        <v>260</v>
      </c>
      <c r="E55" s="337" t="s">
        <v>402</v>
      </c>
      <c r="F55" s="337" t="s">
        <v>454</v>
      </c>
      <c r="G55" s="352">
        <v>8027620</v>
      </c>
      <c r="H55" s="248"/>
      <c r="I55" s="248"/>
    </row>
    <row r="56" spans="1:12" ht="25.5">
      <c r="A56" s="238" t="s">
        <v>363</v>
      </c>
      <c r="B56" s="254" t="s">
        <v>455</v>
      </c>
      <c r="C56" s="352">
        <v>7076655</v>
      </c>
      <c r="D56" s="254" t="s">
        <v>363</v>
      </c>
      <c r="E56" s="337" t="s">
        <v>402</v>
      </c>
      <c r="F56" s="337" t="s">
        <v>364</v>
      </c>
      <c r="G56" s="352">
        <v>7076655</v>
      </c>
      <c r="H56" s="248"/>
      <c r="I56" s="248"/>
    </row>
    <row r="57" spans="1:12" ht="25.5">
      <c r="A57" s="238" t="s">
        <v>365</v>
      </c>
      <c r="B57" s="254" t="s">
        <v>456</v>
      </c>
      <c r="C57" s="357">
        <v>208500000</v>
      </c>
      <c r="D57" s="358" t="s">
        <v>365</v>
      </c>
      <c r="E57" s="358" t="s">
        <v>402</v>
      </c>
      <c r="F57" s="358" t="s">
        <v>366</v>
      </c>
      <c r="G57" s="352">
        <v>208500000</v>
      </c>
      <c r="H57" s="248"/>
      <c r="I57" s="248"/>
      <c r="J57" s="254"/>
    </row>
    <row r="58" spans="1:12" ht="25.5">
      <c r="B58" s="254" t="s">
        <v>457</v>
      </c>
      <c r="C58" s="352">
        <v>84071037</v>
      </c>
      <c r="D58" s="359" t="s">
        <v>365</v>
      </c>
      <c r="E58" s="359" t="s">
        <v>402</v>
      </c>
      <c r="F58" s="359" t="s">
        <v>367</v>
      </c>
      <c r="G58" s="352">
        <v>84071037</v>
      </c>
      <c r="H58" s="248"/>
      <c r="I58" s="248"/>
      <c r="J58" s="254"/>
    </row>
    <row r="59" spans="1:12" ht="25.5">
      <c r="A59" s="238" t="s">
        <v>144</v>
      </c>
      <c r="B59" s="254" t="s">
        <v>458</v>
      </c>
      <c r="C59" s="352">
        <v>5958964</v>
      </c>
      <c r="D59" s="254" t="s">
        <v>144</v>
      </c>
      <c r="E59" s="337" t="s">
        <v>402</v>
      </c>
      <c r="F59" s="337" t="s">
        <v>368</v>
      </c>
      <c r="G59" s="352">
        <v>5958964</v>
      </c>
      <c r="H59" s="248"/>
      <c r="I59" s="248"/>
      <c r="J59" s="254"/>
    </row>
    <row r="60" spans="1:12" ht="25.5">
      <c r="A60" s="392" t="s">
        <v>369</v>
      </c>
      <c r="B60" s="273" t="s">
        <v>459</v>
      </c>
      <c r="C60" s="391">
        <v>5334146</v>
      </c>
      <c r="D60" s="393" t="s">
        <v>369</v>
      </c>
      <c r="E60" s="393" t="s">
        <v>402</v>
      </c>
      <c r="F60" s="393" t="s">
        <v>370</v>
      </c>
      <c r="G60" s="391">
        <v>5334146</v>
      </c>
      <c r="H60" s="248"/>
      <c r="I60" s="277"/>
    </row>
    <row r="61" spans="1:12" ht="25.5">
      <c r="A61" s="275"/>
      <c r="B61" s="273" t="s">
        <v>460</v>
      </c>
      <c r="C61" s="391">
        <v>1125000</v>
      </c>
      <c r="D61" s="394" t="s">
        <v>369</v>
      </c>
      <c r="E61" s="394" t="s">
        <v>402</v>
      </c>
      <c r="F61" s="394" t="s">
        <v>371</v>
      </c>
      <c r="G61" s="391">
        <v>1125000</v>
      </c>
      <c r="H61" s="274"/>
      <c r="I61" s="274"/>
    </row>
    <row r="62" spans="1:12" ht="25.5">
      <c r="A62" s="238" t="s">
        <v>372</v>
      </c>
      <c r="B62" s="254" t="s">
        <v>461</v>
      </c>
      <c r="C62" s="352">
        <v>169844330</v>
      </c>
      <c r="D62" s="254" t="s">
        <v>372</v>
      </c>
      <c r="E62" s="337" t="s">
        <v>402</v>
      </c>
      <c r="F62" s="337" t="s">
        <v>462</v>
      </c>
      <c r="G62" s="352">
        <v>169844330</v>
      </c>
      <c r="H62" s="248"/>
      <c r="I62" s="248"/>
      <c r="J62" s="254"/>
      <c r="K62" s="255"/>
      <c r="L62" s="255"/>
    </row>
    <row r="63" spans="1:12" ht="25.5">
      <c r="A63" s="238" t="s">
        <v>374</v>
      </c>
      <c r="B63" s="254" t="s">
        <v>463</v>
      </c>
      <c r="C63" s="352">
        <v>4717406</v>
      </c>
      <c r="D63" s="254" t="s">
        <v>374</v>
      </c>
      <c r="E63" s="337" t="s">
        <v>402</v>
      </c>
      <c r="F63" s="337" t="s">
        <v>375</v>
      </c>
      <c r="G63" s="352">
        <v>4717406</v>
      </c>
      <c r="H63" s="248"/>
      <c r="I63" s="248"/>
      <c r="J63" s="258"/>
    </row>
    <row r="64" spans="1:12" ht="25.5">
      <c r="A64" s="1103" t="s">
        <v>376</v>
      </c>
      <c r="B64" s="254" t="s">
        <v>464</v>
      </c>
      <c r="C64" s="359">
        <v>5500000</v>
      </c>
      <c r="D64" s="359" t="s">
        <v>376</v>
      </c>
      <c r="E64" s="359" t="s">
        <v>402</v>
      </c>
      <c r="F64" s="359" t="s">
        <v>377</v>
      </c>
      <c r="G64" s="352">
        <v>5500000</v>
      </c>
      <c r="H64" s="248"/>
      <c r="I64" s="248"/>
    </row>
    <row r="65" spans="1:10" ht="25.5">
      <c r="A65" s="1104"/>
      <c r="B65" s="254" t="s">
        <v>465</v>
      </c>
      <c r="C65" s="359">
        <v>1718682</v>
      </c>
      <c r="D65" s="358" t="s">
        <v>376</v>
      </c>
      <c r="E65" s="358" t="s">
        <v>402</v>
      </c>
      <c r="F65" s="358" t="s">
        <v>378</v>
      </c>
      <c r="G65" s="352">
        <v>1718682</v>
      </c>
      <c r="H65" s="248"/>
      <c r="I65" s="248"/>
    </row>
    <row r="66" spans="1:10" ht="25.5">
      <c r="A66" s="238" t="s">
        <v>379</v>
      </c>
      <c r="B66" s="254" t="s">
        <v>466</v>
      </c>
      <c r="C66" s="352">
        <v>6357265</v>
      </c>
      <c r="D66" s="254" t="s">
        <v>379</v>
      </c>
      <c r="E66" s="337" t="s">
        <v>402</v>
      </c>
      <c r="F66" s="337" t="s">
        <v>380</v>
      </c>
      <c r="G66" s="352">
        <v>6357265</v>
      </c>
      <c r="H66" s="248"/>
      <c r="I66" s="248"/>
      <c r="J66" s="258"/>
    </row>
    <row r="67" spans="1:10" ht="25.5">
      <c r="A67" s="238" t="s">
        <v>91</v>
      </c>
      <c r="B67" s="254" t="s">
        <v>467</v>
      </c>
      <c r="C67" s="352">
        <v>5261178</v>
      </c>
      <c r="D67" s="254" t="s">
        <v>91</v>
      </c>
      <c r="E67" s="337" t="s">
        <v>402</v>
      </c>
      <c r="F67" s="337" t="s">
        <v>381</v>
      </c>
      <c r="G67" s="352">
        <v>5261178</v>
      </c>
      <c r="H67" s="248"/>
      <c r="I67" s="248"/>
    </row>
    <row r="68" spans="1:10" ht="25.5">
      <c r="A68" s="238" t="s">
        <v>382</v>
      </c>
      <c r="B68" s="254" t="s">
        <v>468</v>
      </c>
      <c r="C68" s="352">
        <v>87451102</v>
      </c>
      <c r="D68" s="254" t="s">
        <v>382</v>
      </c>
      <c r="E68" s="337" t="s">
        <v>402</v>
      </c>
      <c r="F68" s="337" t="s">
        <v>96</v>
      </c>
      <c r="G68" s="352">
        <v>87451102</v>
      </c>
      <c r="H68" s="248"/>
      <c r="I68" s="248"/>
    </row>
    <row r="69" spans="1:10" ht="25.5">
      <c r="A69" s="238" t="s">
        <v>383</v>
      </c>
      <c r="B69" s="254" t="s">
        <v>469</v>
      </c>
      <c r="C69" s="354">
        <v>6057765</v>
      </c>
      <c r="D69" s="254" t="s">
        <v>383</v>
      </c>
      <c r="E69" s="337" t="s">
        <v>402</v>
      </c>
      <c r="F69" s="337" t="s">
        <v>125</v>
      </c>
      <c r="G69" s="354">
        <v>6057765</v>
      </c>
      <c r="H69" s="248"/>
      <c r="I69" s="248"/>
      <c r="J69" s="254"/>
    </row>
    <row r="70" spans="1:10" ht="25.5">
      <c r="A70" s="238" t="s">
        <v>384</v>
      </c>
      <c r="B70" s="254" t="s">
        <v>470</v>
      </c>
      <c r="C70" s="352">
        <v>9509642</v>
      </c>
      <c r="D70" s="254" t="s">
        <v>384</v>
      </c>
      <c r="E70" s="337" t="s">
        <v>402</v>
      </c>
      <c r="F70" s="337" t="s">
        <v>385</v>
      </c>
      <c r="G70" s="352">
        <v>9509642</v>
      </c>
      <c r="H70" s="248"/>
      <c r="I70" s="248"/>
      <c r="J70" s="254"/>
    </row>
    <row r="71" spans="1:10" ht="25.5">
      <c r="A71" s="1101" t="s">
        <v>478</v>
      </c>
      <c r="B71" s="273" t="s">
        <v>471</v>
      </c>
      <c r="C71" s="389">
        <v>4518935</v>
      </c>
      <c r="D71" s="395" t="s">
        <v>386</v>
      </c>
      <c r="E71" s="396" t="s">
        <v>402</v>
      </c>
      <c r="F71" s="396" t="s">
        <v>387</v>
      </c>
      <c r="G71" s="389">
        <v>4518935</v>
      </c>
      <c r="H71" s="248"/>
      <c r="I71" s="248"/>
      <c r="J71" s="254"/>
    </row>
    <row r="72" spans="1:10" ht="25.5">
      <c r="A72" s="1102"/>
      <c r="B72" s="273" t="s">
        <v>472</v>
      </c>
      <c r="C72" s="390">
        <v>2885000</v>
      </c>
      <c r="D72" s="395" t="s">
        <v>386</v>
      </c>
      <c r="E72" s="396" t="s">
        <v>402</v>
      </c>
      <c r="F72" s="396" t="s">
        <v>388</v>
      </c>
      <c r="G72" s="390">
        <v>2885000</v>
      </c>
      <c r="H72" s="248"/>
      <c r="I72" s="248"/>
      <c r="J72" s="254"/>
    </row>
  </sheetData>
  <sheetProtection algorithmName="SHA-512" hashValue="bZnl0bl7lPUd5VXUfpvVKIf4HhNOvuRoRUkDD27h5Rk+TU19hMztal91RIZ28tfN1xtDzcLGMBnQZhg4TT4xwA==" saltValue="vHOhzBtBhjwhPXYXStYjtg==" spinCount="100000" sheet="1" objects="1" scenarios="1"/>
  <mergeCells count="11">
    <mergeCell ref="G2:L2"/>
    <mergeCell ref="B2:F2"/>
    <mergeCell ref="A11:A14"/>
    <mergeCell ref="A19:A20"/>
    <mergeCell ref="A71:A72"/>
    <mergeCell ref="A39:A40"/>
    <mergeCell ref="A41:A42"/>
    <mergeCell ref="A64:A65"/>
    <mergeCell ref="A25:A26"/>
    <mergeCell ref="A29:A30"/>
    <mergeCell ref="A36:A37"/>
  </mergeCells>
  <hyperlinks>
    <hyperlink ref="L5" r:id="rId1" display="silvano.armellini@comune.bergamo.it" xr:uid="{00000000-0004-0000-08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0bc553-734e-4de8-853c-7f29a1d193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6D84517392BC418EADA2D0D2955FF6" ma:contentTypeVersion="16" ma:contentTypeDescription="Creare un nuovo documento." ma:contentTypeScope="" ma:versionID="0a7567c5e3a939c083170d09df4700f9">
  <xsd:schema xmlns:xsd="http://www.w3.org/2001/XMLSchema" xmlns:xs="http://www.w3.org/2001/XMLSchema" xmlns:p="http://schemas.microsoft.com/office/2006/metadata/properties" xmlns:ns3="f01d3838-84f0-41bd-8e10-bcdc36028c8d" xmlns:ns4="b60bc553-734e-4de8-853c-7f29a1d1939b" targetNamespace="http://schemas.microsoft.com/office/2006/metadata/properties" ma:root="true" ma:fieldsID="9337423b6a4b5a712a546f1d21af11ef" ns3:_="" ns4:_="">
    <xsd:import namespace="f01d3838-84f0-41bd-8e10-bcdc36028c8d"/>
    <xsd:import namespace="b60bc553-734e-4de8-853c-7f29a1d193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d3838-84f0-41bd-8e10-bcdc36028c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bc553-734e-4de8-853c-7f29a1d19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6EEA8-5305-4631-AB8C-50121852BD52}">
  <ds:schemaRefs>
    <ds:schemaRef ds:uri="http://purl.org/dc/elements/1.1/"/>
    <ds:schemaRef ds:uri="http://purl.org/dc/terms/"/>
    <ds:schemaRef ds:uri="f01d3838-84f0-41bd-8e10-bcdc36028c8d"/>
    <ds:schemaRef ds:uri="http://schemas.microsoft.com/office/infopath/2007/PartnerControls"/>
    <ds:schemaRef ds:uri="http://schemas.openxmlformats.org/package/2006/metadata/core-properties"/>
    <ds:schemaRef ds:uri="b60bc553-734e-4de8-853c-7f29a1d1939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324D92-C8AB-445B-82C5-D6DA2320B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d3838-84f0-41bd-8e10-bcdc36028c8d"/>
    <ds:schemaRef ds:uri="b60bc553-734e-4de8-853c-7f29a1d19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B52507-FE9D-412B-82BF-BC7525EFE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Urbano.Piano inv. forn</vt:lpstr>
      <vt:lpstr>urbano_PIANO_INV-INFR</vt:lpstr>
      <vt:lpstr>q.e. gen</vt:lpstr>
      <vt:lpstr>URB_REND_FORN_ELET</vt:lpstr>
      <vt:lpstr>urb_rend_forn_idr</vt:lpstr>
      <vt:lpstr>urbano rend_infr_elet</vt:lpstr>
      <vt:lpstr>urbano rend_infr_idrogeno</vt:lpstr>
      <vt:lpstr>dati cup e milestone</vt:lpstr>
      <vt:lpstr>cup e responsabili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cp:lastPrinted>2025-03-13T10:08:19Z</cp:lastPrinted>
  <dcterms:created xsi:type="dcterms:W3CDTF">2022-03-22T10:39:05Z</dcterms:created>
  <dcterms:modified xsi:type="dcterms:W3CDTF">2025-11-10T07:58:57Z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0x010100016D84517392BC418EADA2D0D2955FF6</vt:lpwstr>
  </property>
</Properties>
</file>